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<sst xmlns="http://schemas.openxmlformats.org/spreadsheetml/2006/main" count="614" uniqueCount="569">
  <si>
    <t>强转弱</t>
  </si>
  <si>
    <t>弱转强</t>
  </si>
  <si>
    <t>代码</t>
  </si>
  <si>
    <t>简称</t>
  </si>
  <si>
    <t>总市值</t>
  </si>
  <si>
    <t>全指金融</t>
  </si>
  <si>
    <t>170286.20亿</t>
  </si>
  <si>
    <t>上证180</t>
  </si>
  <si>
    <t>376462.44亿</t>
  </si>
  <si>
    <t>跨境支付CIPS</t>
  </si>
  <si>
    <t>92123.76亿</t>
  </si>
  <si>
    <t>上证50</t>
  </si>
  <si>
    <t>235319.47亿</t>
  </si>
  <si>
    <t>全指可选</t>
  </si>
  <si>
    <t>52095.30亿</t>
  </si>
  <si>
    <t>低市盈率</t>
  </si>
  <si>
    <t>180220.11亿</t>
  </si>
  <si>
    <t>全指医药</t>
  </si>
  <si>
    <t>40942.10亿</t>
  </si>
  <si>
    <t>破净资产</t>
  </si>
  <si>
    <t>164445.70亿</t>
  </si>
  <si>
    <t>白酒概念</t>
  </si>
  <si>
    <t>30455.88亿</t>
  </si>
  <si>
    <t>红利指数</t>
  </si>
  <si>
    <t>128813.75亿</t>
  </si>
  <si>
    <t>次新股</t>
  </si>
  <si>
    <t>27667.17亿</t>
  </si>
  <si>
    <t>证金汇金持股</t>
  </si>
  <si>
    <t>124330.61亿</t>
  </si>
  <si>
    <t>医疗保健</t>
  </si>
  <si>
    <t>18760.58亿</t>
  </si>
  <si>
    <t>央视50</t>
  </si>
  <si>
    <t>120437.41亿</t>
  </si>
  <si>
    <t>食品饮料</t>
  </si>
  <si>
    <t>16409.79亿</t>
  </si>
  <si>
    <t>低市净率</t>
  </si>
  <si>
    <t>117514.25亿</t>
  </si>
  <si>
    <t>数字货币</t>
  </si>
  <si>
    <t>14309.83亿</t>
  </si>
  <si>
    <t>银行</t>
  </si>
  <si>
    <t>107395.55亿</t>
  </si>
  <si>
    <t>主营变更</t>
  </si>
  <si>
    <t>11581.54亿</t>
  </si>
  <si>
    <t>区块链</t>
  </si>
  <si>
    <t>50347.98亿</t>
  </si>
  <si>
    <t>含B股</t>
  </si>
  <si>
    <t>10992.94亿</t>
  </si>
  <si>
    <t>整体上市</t>
  </si>
  <si>
    <t>47473.10亿</t>
  </si>
  <si>
    <t>房地产</t>
  </si>
  <si>
    <t>10572.21亿</t>
  </si>
  <si>
    <t>汽车类</t>
  </si>
  <si>
    <t>47437.67亿</t>
  </si>
  <si>
    <t>免税概念</t>
  </si>
  <si>
    <t>9671.86亿</t>
  </si>
  <si>
    <t>并购重组股</t>
  </si>
  <si>
    <t>45342.10亿</t>
  </si>
  <si>
    <t>交通设施</t>
  </si>
  <si>
    <t>9580.31亿</t>
  </si>
  <si>
    <t>定增股</t>
  </si>
  <si>
    <t>39485.45亿</t>
  </si>
  <si>
    <t>北证50</t>
  </si>
  <si>
    <t>8189.12亿</t>
  </si>
  <si>
    <t>国产软件</t>
  </si>
  <si>
    <t>36430.86亿</t>
  </si>
  <si>
    <t>猪肉</t>
  </si>
  <si>
    <t>8033.01亿</t>
  </si>
  <si>
    <t>新零售</t>
  </si>
  <si>
    <t>36267.46亿</t>
  </si>
  <si>
    <t>传媒娱乐</t>
  </si>
  <si>
    <t>7130.88亿</t>
  </si>
  <si>
    <t>华为鸿蒙</t>
  </si>
  <si>
    <t>35129.13亿</t>
  </si>
  <si>
    <t>风险提示</t>
  </si>
  <si>
    <t>5454.58亿</t>
  </si>
  <si>
    <t>软件服务</t>
  </si>
  <si>
    <t>34343.58亿</t>
  </si>
  <si>
    <t>运输设备</t>
  </si>
  <si>
    <t>5181.94亿</t>
  </si>
  <si>
    <t>智慧政务</t>
  </si>
  <si>
    <t>29709.78亿</t>
  </si>
  <si>
    <t>电子身份证</t>
  </si>
  <si>
    <t>3633.44亿</t>
  </si>
  <si>
    <t>养老概念</t>
  </si>
  <si>
    <t>24718.22亿</t>
  </si>
  <si>
    <t>文教休闲</t>
  </si>
  <si>
    <t>2911.89亿</t>
  </si>
  <si>
    <t>ChatGPT概念</t>
  </si>
  <si>
    <t>23776.42亿</t>
  </si>
  <si>
    <t>DRG-DIP</t>
  </si>
  <si>
    <t>1621.53亿</t>
  </si>
  <si>
    <t>AI医疗概念</t>
  </si>
  <si>
    <t>20849.99亿</t>
  </si>
  <si>
    <t>水务</t>
  </si>
  <si>
    <t>1406.41亿</t>
  </si>
  <si>
    <t>家用电器</t>
  </si>
  <si>
    <t>18843.45亿</t>
  </si>
  <si>
    <t>种业</t>
  </si>
  <si>
    <t>835.70亿</t>
  </si>
  <si>
    <t>基因概念</t>
  </si>
  <si>
    <t>17790.37亿</t>
  </si>
  <si>
    <t>国证基建</t>
  </si>
  <si>
    <t>--</t>
  </si>
  <si>
    <t>IP经济</t>
  </si>
  <si>
    <t>17580.15亿</t>
  </si>
  <si>
    <t>国证红利</t>
  </si>
  <si>
    <t>婴童概念</t>
  </si>
  <si>
    <t>17393.52亿</t>
  </si>
  <si>
    <t>国证服务</t>
  </si>
  <si>
    <t>亏损股</t>
  </si>
  <si>
    <t>17393.17亿</t>
  </si>
  <si>
    <t>区块链50</t>
  </si>
  <si>
    <t>物业管理概念</t>
  </si>
  <si>
    <t>17213.16亿</t>
  </si>
  <si>
    <t>科创生物</t>
  </si>
  <si>
    <t>中小银行</t>
  </si>
  <si>
    <t>16267.59亿</t>
  </si>
  <si>
    <t>中证银行</t>
  </si>
  <si>
    <t>国资云</t>
  </si>
  <si>
    <t>15655.62亿</t>
  </si>
  <si>
    <t>大盘价值</t>
  </si>
  <si>
    <t>低价股</t>
  </si>
  <si>
    <t>15227.91亿</t>
  </si>
  <si>
    <t>运输服务</t>
  </si>
  <si>
    <t>14512.83亿</t>
  </si>
  <si>
    <t>被举牌</t>
  </si>
  <si>
    <t>14323.20亿</t>
  </si>
  <si>
    <t>宠物经济</t>
  </si>
  <si>
    <t>13848.81亿</t>
  </si>
  <si>
    <t>化债AMC</t>
  </si>
  <si>
    <t>13652.15亿</t>
  </si>
  <si>
    <t>星闪概念</t>
  </si>
  <si>
    <t>11282.46亿</t>
  </si>
  <si>
    <t>智谱AI</t>
  </si>
  <si>
    <t>11185.22亿</t>
  </si>
  <si>
    <t>网红经济</t>
  </si>
  <si>
    <t>9627.44亿</t>
  </si>
  <si>
    <t>家庭医生</t>
  </si>
  <si>
    <t>9589.16亿</t>
  </si>
  <si>
    <t>高负债率</t>
  </si>
  <si>
    <t>9295.28亿</t>
  </si>
  <si>
    <t>NFT概念</t>
  </si>
  <si>
    <t>9106.68亿</t>
  </si>
  <si>
    <t>工程机械</t>
  </si>
  <si>
    <t>8716.67亿</t>
  </si>
  <si>
    <t>民营医院</t>
  </si>
  <si>
    <t>8678.86亿</t>
  </si>
  <si>
    <t>股东增持</t>
  </si>
  <si>
    <t>6828.37亿</t>
  </si>
  <si>
    <t>幽门螺杆菌</t>
  </si>
  <si>
    <t>6685.96亿</t>
  </si>
  <si>
    <t>纺织服饰</t>
  </si>
  <si>
    <t>6673.44亿</t>
  </si>
  <si>
    <t>远程办公</t>
  </si>
  <si>
    <t>5986.76亿</t>
  </si>
  <si>
    <t>地摊经济</t>
  </si>
  <si>
    <t>5586.69亿</t>
  </si>
  <si>
    <t>多元金融</t>
  </si>
  <si>
    <t>5045.55亿</t>
  </si>
  <si>
    <t>知识产权</t>
  </si>
  <si>
    <t>4385.27亿</t>
  </si>
  <si>
    <t>吉林板块</t>
  </si>
  <si>
    <t>4105.59亿</t>
  </si>
  <si>
    <t>ETC概念</t>
  </si>
  <si>
    <t>4088.08亿</t>
  </si>
  <si>
    <t>胎压监测</t>
  </si>
  <si>
    <t>3718.13亿</t>
  </si>
  <si>
    <t>知识付费</t>
  </si>
  <si>
    <t>2645.86亿</t>
  </si>
  <si>
    <t>NMN概念</t>
  </si>
  <si>
    <t>2582.04亿</t>
  </si>
  <si>
    <t>不活跃股</t>
  </si>
  <si>
    <t>864.19亿</t>
  </si>
  <si>
    <t>Ｂ股指数</t>
  </si>
  <si>
    <t>696.44亿</t>
  </si>
  <si>
    <t>酒店餐饮</t>
  </si>
  <si>
    <t>678.66亿</t>
  </si>
  <si>
    <t>预计转亏</t>
  </si>
  <si>
    <t>627.68亿</t>
  </si>
  <si>
    <t>水产品</t>
  </si>
  <si>
    <t>488.82亿</t>
  </si>
  <si>
    <t>配股预案</t>
  </si>
  <si>
    <t>28.27亿</t>
  </si>
  <si>
    <t>高铁产业</t>
  </si>
  <si>
    <t>深主板50</t>
  </si>
  <si>
    <t>国证价值</t>
  </si>
  <si>
    <t>在线消费</t>
  </si>
  <si>
    <t>珠三角</t>
  </si>
  <si>
    <t>长三角</t>
  </si>
  <si>
    <t>分析师指数</t>
  </si>
  <si>
    <t>深证红利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</si>
  <si>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</si>
  <si>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</si>
  <si>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</si>
  <si>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</si>
  <si>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</si>
  <si>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</si>
  <si>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</si>
  <si>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</si>
  <si>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</si>
  <si>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</si>
  <si>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</si>
  <si>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</si>
  <si>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</si>
  <si>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</si>
  <si>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</si>
  <si>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</si>
  <si>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</si>
  <si>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</si>
  <si>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</si>
  <si>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</si>
  <si>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</si>
  <si>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电信等权</t>
  </si>
  <si>
    <t>科创200</t>
  </si>
  <si>
    <t>中小300</t>
  </si>
  <si>
    <t>SME创新</t>
  </si>
  <si>
    <t>新指数</t>
  </si>
  <si>
    <t>深证综指</t>
  </si>
  <si>
    <t>深证Ａ指</t>
  </si>
  <si>
    <t>综企指数</t>
  </si>
  <si>
    <t>深证治理</t>
  </si>
  <si>
    <t>环渤海</t>
  </si>
  <si>
    <t>国证环保</t>
  </si>
  <si>
    <t>深证信息</t>
  </si>
  <si>
    <t>中小基础</t>
  </si>
  <si>
    <t>700成长</t>
  </si>
  <si>
    <t>中小治理</t>
  </si>
  <si>
    <t>中创高贝</t>
  </si>
  <si>
    <t>上证金融</t>
  </si>
  <si>
    <t>责任指数</t>
  </si>
  <si>
    <t>消费80</t>
  </si>
  <si>
    <t>金融等权</t>
  </si>
  <si>
    <t>300可选</t>
  </si>
  <si>
    <t>300金融</t>
  </si>
  <si>
    <t>中证金融</t>
  </si>
  <si>
    <t>800金融</t>
  </si>
  <si>
    <t>运输指数</t>
  </si>
  <si>
    <t>1000金融</t>
  </si>
  <si>
    <t>互联金融</t>
  </si>
  <si>
    <t>300 金融</t>
  </si>
  <si>
    <t>国债指数</t>
  </si>
  <si>
    <t>企债指数</t>
  </si>
  <si>
    <t>沪公司债</t>
  </si>
  <si>
    <t>上证电信</t>
  </si>
  <si>
    <t>沪企债30</t>
  </si>
  <si>
    <t>5年信用</t>
  </si>
  <si>
    <t>380电信</t>
  </si>
  <si>
    <t>信用100</t>
  </si>
  <si>
    <t>新兴成指</t>
  </si>
  <si>
    <t>科创成长</t>
  </si>
  <si>
    <t>HK银行</t>
  </si>
  <si>
    <t>新兴综指</t>
  </si>
  <si>
    <t>300通信</t>
  </si>
  <si>
    <t>300成长</t>
  </si>
  <si>
    <t>公司债指</t>
  </si>
  <si>
    <t>800通信</t>
  </si>
  <si>
    <t>中证新兴</t>
  </si>
  <si>
    <t>300非周</t>
  </si>
  <si>
    <t>全指通信</t>
  </si>
  <si>
    <t>深证成指</t>
  </si>
  <si>
    <t>深成指R</t>
  </si>
  <si>
    <t>深证100R</t>
  </si>
  <si>
    <t>中小100</t>
  </si>
  <si>
    <t>创业板指</t>
  </si>
  <si>
    <t>深证300</t>
  </si>
  <si>
    <t>深证1000</t>
  </si>
  <si>
    <t>创业300</t>
  </si>
  <si>
    <t>碳科技60</t>
  </si>
  <si>
    <t>深创100</t>
  </si>
  <si>
    <t>创业板综</t>
  </si>
  <si>
    <t>制造指数</t>
  </si>
  <si>
    <t>先进制造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</si>
  <si>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</si>
  <si>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</si>
  <si>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</si>
  <si>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</si>
  <si>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</si>
  <si>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</si>
  <si>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</si>
  <si>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</si>
  <si>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</si>
  <si>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</si>
  <si>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</si>
  <si>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</si>
  <si>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</si>
  <si>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民企发展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</si>
  <si>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</si>
  <si>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</si>
  <si>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</si>
  <si>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</si>
  <si>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</si>
  <si>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</si>
  <si>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</si>
  <si>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</si>
  <si>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</si>
  <si>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</si>
  <si>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</si>
  <si>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</si>
  <si>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</si>
  <si>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</si>
  <si>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民企100</t>
  </si>
  <si>
    <t>国证算力</t>
  </si>
  <si>
    <t>消费100</t>
  </si>
  <si>
    <t>国证成长</t>
  </si>
  <si>
    <t>大盘成长</t>
  </si>
  <si>
    <t>国证通信</t>
  </si>
  <si>
    <t>防御100</t>
  </si>
  <si>
    <t>大盘低波</t>
  </si>
  <si>
    <t>苏州率先</t>
  </si>
  <si>
    <t>新能源车</t>
  </si>
  <si>
    <t>专利领先</t>
  </si>
  <si>
    <t>国证定增</t>
  </si>
  <si>
    <t>央视创新</t>
  </si>
  <si>
    <t>中小成长</t>
  </si>
  <si>
    <t>创业板R</t>
  </si>
  <si>
    <t>科技100</t>
  </si>
  <si>
    <t>TMT50</t>
  </si>
  <si>
    <t>中创100R</t>
  </si>
  <si>
    <t>中创100</t>
  </si>
  <si>
    <t>深证电信</t>
  </si>
  <si>
    <t>中创500</t>
  </si>
  <si>
    <t>中创成长</t>
  </si>
  <si>
    <t>1000成长</t>
  </si>
  <si>
    <t>深证装备</t>
  </si>
  <si>
    <t>深证环保</t>
  </si>
  <si>
    <t>创业基础</t>
  </si>
  <si>
    <t>深证新兴</t>
  </si>
  <si>
    <t>中小新兴</t>
  </si>
  <si>
    <t>创业新兴</t>
  </si>
  <si>
    <t>深证龙头</t>
  </si>
  <si>
    <t>深证高贝</t>
  </si>
  <si>
    <t>创业成长</t>
  </si>
  <si>
    <t>深周期50</t>
  </si>
  <si>
    <t>深防御50</t>
  </si>
  <si>
    <t>创业板50</t>
  </si>
  <si>
    <t>深成工业</t>
  </si>
  <si>
    <t>深成信息</t>
  </si>
  <si>
    <t>深成电信</t>
  </si>
  <si>
    <t>创业高贝</t>
  </si>
  <si>
    <t>深证节能</t>
  </si>
  <si>
    <t>深证创投</t>
  </si>
  <si>
    <t>深证中游</t>
  </si>
  <si>
    <t>深证50</t>
  </si>
  <si>
    <t>300深市</t>
  </si>
  <si>
    <t>CS新能车</t>
  </si>
  <si>
    <t>新能源电池</t>
  </si>
  <si>
    <t>消费电子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</si>
  <si>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</si>
  <si>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</si>
  <si>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</si>
  <si>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</si>
  <si>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</si>
  <si>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上证可选</t>
  </si>
  <si>
    <t>上证消费</t>
  </si>
  <si>
    <t>50基本</t>
  </si>
  <si>
    <t>可选等权</t>
  </si>
  <si>
    <t>消费等权</t>
  </si>
  <si>
    <t>上证下游</t>
  </si>
  <si>
    <t>380可选</t>
  </si>
  <si>
    <t>消费50</t>
  </si>
  <si>
    <t>细分食品</t>
  </si>
  <si>
    <t>300非银</t>
  </si>
  <si>
    <t>中证消费</t>
  </si>
  <si>
    <t>内地消费</t>
  </si>
  <si>
    <t>内地地产</t>
  </si>
  <si>
    <t>300地产</t>
  </si>
  <si>
    <t>全指消费</t>
  </si>
  <si>
    <t>成份Ｂ指</t>
  </si>
  <si>
    <t>深证Ｂ指</t>
  </si>
  <si>
    <t>地产指数</t>
  </si>
  <si>
    <t>1000地产</t>
  </si>
  <si>
    <t>1000消费</t>
  </si>
  <si>
    <t>国证地产</t>
  </si>
  <si>
    <t>国证食品</t>
  </si>
  <si>
    <t>国证保证</t>
  </si>
  <si>
    <t>证券龙头</t>
  </si>
  <si>
    <t>深证地产</t>
  </si>
  <si>
    <t>CSSW证券</t>
  </si>
  <si>
    <t>保险主题</t>
  </si>
  <si>
    <t>养老产业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</si>
  <si>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</si>
  <si>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</si>
  <si>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</si>
  <si>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</si>
  <si>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</si>
  <si>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</si>
  <si>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</si>
  <si>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LG00</t>
  </si>
  <si>
    <t>原木连续</t>
  </si>
  <si>
    <t>SP00</t>
  </si>
  <si>
    <t>纸浆连续</t>
  </si>
  <si>
    <t>SH00</t>
  </si>
  <si>
    <t>烧碱连续</t>
  </si>
  <si>
    <t>AX00</t>
  </si>
  <si>
    <t>豆一连续</t>
  </si>
  <si>
    <t>BZ00</t>
  </si>
  <si>
    <t>纯苯连续</t>
  </si>
  <si>
    <t>CS00</t>
  </si>
  <si>
    <t>淀粉连续</t>
  </si>
  <si>
    <t>FB00</t>
  </si>
  <si>
    <t>纤维板连续</t>
  </si>
  <si>
    <t>F_PP00</t>
  </si>
  <si>
    <t>F聚丙烯连续</t>
  </si>
  <si>
    <t>PP00</t>
  </si>
  <si>
    <t>聚丙烯连续</t>
  </si>
  <si>
    <t>CF00</t>
  </si>
  <si>
    <t>棉花连续</t>
  </si>
  <si>
    <t>CY00</t>
  </si>
  <si>
    <t>棉纱连续</t>
  </si>
  <si>
    <t>MA00</t>
  </si>
  <si>
    <t>甲醇连续</t>
  </si>
  <si>
    <t>PL00</t>
  </si>
  <si>
    <t>丙烯连续</t>
  </si>
  <si>
    <t>PR00</t>
  </si>
  <si>
    <t>瓶片连续</t>
  </si>
  <si>
    <t>T00</t>
  </si>
  <si>
    <t>10年国债连续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</si>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</sst>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"000992"</f>
        <v>000992</v>
      </c>
      <c r="B3" s="36" t="s">
        <v>5</v>
      </c>
      <c r="C3" s="36" t="s">
        <v>6</v>
      </c>
      <c r="D3" s="36" t="str">
        <f>"000010"</f>
        <v>000010</v>
      </c>
      <c r="E3" s="36" t="s">
        <v>7</v>
      </c>
      <c r="F3" s="36" t="s">
        <v>8</v>
      </c>
    </row>
    <row r="4" ht="13.5" spans="1:6">
      <c r="A4" s="36" t="str">
        <f>"880609"</f>
        <v>880609</v>
      </c>
      <c r="B4" s="36" t="s">
        <v>9</v>
      </c>
      <c r="C4" s="36" t="s">
        <v>10</v>
      </c>
      <c r="D4" s="36" t="str">
        <f>"000016"</f>
        <v>000016</v>
      </c>
      <c r="E4" s="36" t="s">
        <v>11</v>
      </c>
      <c r="F4" s="36" t="s">
        <v>12</v>
      </c>
    </row>
    <row r="5" ht="13.5" spans="1:6">
      <c r="A5" s="36" t="str">
        <f>"000989"</f>
        <v>000989</v>
      </c>
      <c r="B5" s="36" t="s">
        <v>13</v>
      </c>
      <c r="C5" s="36" t="s">
        <v>14</v>
      </c>
      <c r="D5" s="36" t="str">
        <f>"880826"</f>
        <v>880826</v>
      </c>
      <c r="E5" s="36" t="s">
        <v>15</v>
      </c>
      <c r="F5" s="36" t="s">
        <v>16</v>
      </c>
    </row>
    <row r="6" ht="13.5" spans="1:6">
      <c r="A6" s="36" t="str">
        <f>"000991"</f>
        <v>000991</v>
      </c>
      <c r="B6" s="36" t="s">
        <v>17</v>
      </c>
      <c r="C6" s="36" t="s">
        <v>18</v>
      </c>
      <c r="D6" s="36" t="str">
        <f>"880846"</f>
        <v>880846</v>
      </c>
      <c r="E6" s="36" t="s">
        <v>19</v>
      </c>
      <c r="F6" s="36" t="s">
        <v>20</v>
      </c>
    </row>
    <row r="7" ht="13.5" spans="1:6">
      <c r="A7" s="36" t="str">
        <f>"880564"</f>
        <v>880564</v>
      </c>
      <c r="B7" s="36" t="s">
        <v>21</v>
      </c>
      <c r="C7" s="36" t="s">
        <v>22</v>
      </c>
      <c r="D7" s="36" t="str">
        <f>"000015"</f>
        <v>000015</v>
      </c>
      <c r="E7" s="36" t="s">
        <v>23</v>
      </c>
      <c r="F7" s="36" t="s">
        <v>24</v>
      </c>
    </row>
    <row r="8" ht="13.5" spans="1:6">
      <c r="A8" s="36" t="str">
        <f>"880529"</f>
        <v>880529</v>
      </c>
      <c r="B8" s="36" t="s">
        <v>25</v>
      </c>
      <c r="C8" s="36" t="s">
        <v>26</v>
      </c>
      <c r="D8" s="36" t="str">
        <f>"880857"</f>
        <v>880857</v>
      </c>
      <c r="E8" s="36" t="s">
        <v>27</v>
      </c>
      <c r="F8" s="36" t="s">
        <v>28</v>
      </c>
    </row>
    <row r="9" ht="13.5" spans="1:6">
      <c r="A9" s="36" t="str">
        <f>"880398"</f>
        <v>880398</v>
      </c>
      <c r="B9" s="36" t="s">
        <v>29</v>
      </c>
      <c r="C9" s="36" t="s">
        <v>30</v>
      </c>
      <c r="D9" s="36" t="str">
        <f>"399550"</f>
        <v>399550</v>
      </c>
      <c r="E9" s="36" t="s">
        <v>31</v>
      </c>
      <c r="F9" s="36" t="s">
        <v>32</v>
      </c>
    </row>
    <row r="10" ht="13.5" spans="1:6">
      <c r="A10" s="36" t="str">
        <f>"880372"</f>
        <v>880372</v>
      </c>
      <c r="B10" s="36" t="s">
        <v>33</v>
      </c>
      <c r="C10" s="36" t="s">
        <v>34</v>
      </c>
      <c r="D10" s="36" t="str">
        <f>"880829"</f>
        <v>880829</v>
      </c>
      <c r="E10" s="36" t="s">
        <v>35</v>
      </c>
      <c r="F10" s="36" t="s">
        <v>36</v>
      </c>
    </row>
    <row r="11" ht="13.5" spans="1:6">
      <c r="A11" s="36" t="str">
        <f>"880967"</f>
        <v>880967</v>
      </c>
      <c r="B11" s="36" t="s">
        <v>37</v>
      </c>
      <c r="C11" s="36" t="s">
        <v>38</v>
      </c>
      <c r="D11" s="36" t="str">
        <f>"880471"</f>
        <v>880471</v>
      </c>
      <c r="E11" s="36" t="s">
        <v>39</v>
      </c>
      <c r="F11" s="36" t="s">
        <v>40</v>
      </c>
    </row>
    <row r="12" ht="13.5" spans="1:6">
      <c r="A12" s="36" t="str">
        <f>"880625"</f>
        <v>880625</v>
      </c>
      <c r="B12" s="36" t="s">
        <v>41</v>
      </c>
      <c r="C12" s="36" t="s">
        <v>42</v>
      </c>
      <c r="D12" s="36" t="str">
        <f>"880946"</f>
        <v>880946</v>
      </c>
      <c r="E12" s="36" t="s">
        <v>43</v>
      </c>
      <c r="F12" s="36" t="s">
        <v>44</v>
      </c>
    </row>
    <row r="13" ht="13.5" spans="1:6">
      <c r="A13" s="36" t="str">
        <f>"880502"</f>
        <v>880502</v>
      </c>
      <c r="B13" s="36" t="s">
        <v>45</v>
      </c>
      <c r="C13" s="36" t="s">
        <v>46</v>
      </c>
      <c r="D13" s="36" t="str">
        <f>"880532"</f>
        <v>880532</v>
      </c>
      <c r="E13" s="36" t="s">
        <v>47</v>
      </c>
      <c r="F13" s="36" t="s">
        <v>48</v>
      </c>
    </row>
    <row r="14" ht="13.5" spans="1:6">
      <c r="A14" s="36" t="str">
        <f>"880482"</f>
        <v>880482</v>
      </c>
      <c r="B14" s="36" t="s">
        <v>49</v>
      </c>
      <c r="C14" s="36" t="s">
        <v>50</v>
      </c>
      <c r="D14" s="36" t="str">
        <f>"880390"</f>
        <v>880390</v>
      </c>
      <c r="E14" s="36" t="s">
        <v>51</v>
      </c>
      <c r="F14" s="36" t="s">
        <v>52</v>
      </c>
    </row>
    <row r="15" ht="13.5" spans="1:6">
      <c r="A15" s="36" t="str">
        <f>"880602"</f>
        <v>880602</v>
      </c>
      <c r="B15" s="36" t="s">
        <v>53</v>
      </c>
      <c r="C15" s="36" t="s">
        <v>54</v>
      </c>
      <c r="D15" s="36" t="str">
        <f>"880576"</f>
        <v>880576</v>
      </c>
      <c r="E15" s="36" t="s">
        <v>55</v>
      </c>
      <c r="F15" s="36" t="s">
        <v>56</v>
      </c>
    </row>
    <row r="16" ht="13.5" spans="1:6">
      <c r="A16" s="36" t="str">
        <f>"880465"</f>
        <v>880465</v>
      </c>
      <c r="B16" s="36" t="s">
        <v>57</v>
      </c>
      <c r="C16" s="36" t="s">
        <v>58</v>
      </c>
      <c r="D16" s="36" t="str">
        <f>"880856"</f>
        <v>880856</v>
      </c>
      <c r="E16" s="36" t="s">
        <v>59</v>
      </c>
      <c r="F16" s="36" t="s">
        <v>60</v>
      </c>
    </row>
    <row r="17" ht="13.5" spans="1:6">
      <c r="A17" s="36" t="str">
        <f>"899050"</f>
        <v>899050</v>
      </c>
      <c r="B17" s="36" t="s">
        <v>61</v>
      </c>
      <c r="C17" s="36" t="s">
        <v>62</v>
      </c>
      <c r="D17" s="36" t="str">
        <f>"880916"</f>
        <v>880916</v>
      </c>
      <c r="E17" s="36" t="s">
        <v>63</v>
      </c>
      <c r="F17" s="36" t="s">
        <v>64</v>
      </c>
    </row>
    <row r="18" ht="13.5" spans="1:6">
      <c r="A18" s="36" t="str">
        <f>"880936"</f>
        <v>880936</v>
      </c>
      <c r="B18" s="36" t="s">
        <v>65</v>
      </c>
      <c r="C18" s="36" t="s">
        <v>66</v>
      </c>
      <c r="D18" s="36" t="str">
        <f>"880572"</f>
        <v>880572</v>
      </c>
      <c r="E18" s="36" t="s">
        <v>67</v>
      </c>
      <c r="F18" s="36" t="s">
        <v>68</v>
      </c>
    </row>
    <row r="19" ht="13.5" spans="1:6">
      <c r="A19" s="36" t="str">
        <f>"880418"</f>
        <v>880418</v>
      </c>
      <c r="B19" s="36" t="s">
        <v>69</v>
      </c>
      <c r="C19" s="36" t="s">
        <v>70</v>
      </c>
      <c r="D19" s="36" t="str">
        <f>"880722"</f>
        <v>880722</v>
      </c>
      <c r="E19" s="36" t="s">
        <v>71</v>
      </c>
      <c r="F19" s="36" t="s">
        <v>72</v>
      </c>
    </row>
    <row r="20" ht="13.5" spans="1:6">
      <c r="A20" s="36" t="str">
        <f>"880896"</f>
        <v>880896</v>
      </c>
      <c r="B20" s="36" t="s">
        <v>73</v>
      </c>
      <c r="C20" s="36" t="s">
        <v>74</v>
      </c>
      <c r="D20" s="36" t="str">
        <f>"880493"</f>
        <v>880493</v>
      </c>
      <c r="E20" s="36" t="s">
        <v>75</v>
      </c>
      <c r="F20" s="36" t="s">
        <v>76</v>
      </c>
    </row>
    <row r="21" ht="13.5" spans="1:6">
      <c r="A21" s="36" t="str">
        <f>"880432"</f>
        <v>880432</v>
      </c>
      <c r="B21" s="36" t="s">
        <v>77</v>
      </c>
      <c r="C21" s="36" t="s">
        <v>78</v>
      </c>
      <c r="D21" s="36" t="str">
        <f>"880601"</f>
        <v>880601</v>
      </c>
      <c r="E21" s="36" t="s">
        <v>79</v>
      </c>
      <c r="F21" s="36" t="s">
        <v>80</v>
      </c>
    </row>
    <row r="22" ht="13.5" spans="1:6">
      <c r="A22" s="36" t="str">
        <f>"880613"</f>
        <v>880613</v>
      </c>
      <c r="B22" s="36" t="s">
        <v>81</v>
      </c>
      <c r="C22" s="36" t="s">
        <v>82</v>
      </c>
      <c r="D22" s="36" t="str">
        <f>"880597"</f>
        <v>880597</v>
      </c>
      <c r="E22" s="36" t="s">
        <v>83</v>
      </c>
      <c r="F22" s="36" t="s">
        <v>84</v>
      </c>
    </row>
    <row r="23" ht="13.5" spans="1:6">
      <c r="A23" s="36" t="str">
        <f>"880422"</f>
        <v>880422</v>
      </c>
      <c r="B23" s="36" t="s">
        <v>85</v>
      </c>
      <c r="C23" s="36" t="s">
        <v>86</v>
      </c>
      <c r="D23" s="36" t="str">
        <f>"880654"</f>
        <v>880654</v>
      </c>
      <c r="E23" s="36" t="s">
        <v>87</v>
      </c>
      <c r="F23" s="36" t="s">
        <v>88</v>
      </c>
    </row>
    <row r="24" ht="13.5" spans="1:6">
      <c r="A24" s="36" t="str">
        <f>"880644"</f>
        <v>880644</v>
      </c>
      <c r="B24" s="36" t="s">
        <v>89</v>
      </c>
      <c r="C24" s="36" t="s">
        <v>90</v>
      </c>
      <c r="D24" s="36" t="str">
        <f>"880747"</f>
        <v>880747</v>
      </c>
      <c r="E24" s="36" t="s">
        <v>91</v>
      </c>
      <c r="F24" s="36" t="s">
        <v>92</v>
      </c>
    </row>
    <row r="25" ht="13.5" spans="1:6">
      <c r="A25" s="36" t="str">
        <f>"880454"</f>
        <v>880454</v>
      </c>
      <c r="B25" s="36" t="s">
        <v>93</v>
      </c>
      <c r="C25" s="36" t="s">
        <v>94</v>
      </c>
      <c r="D25" s="36" t="str">
        <f>"880387"</f>
        <v>880387</v>
      </c>
      <c r="E25" s="36" t="s">
        <v>95</v>
      </c>
      <c r="F25" s="36" t="s">
        <v>96</v>
      </c>
    </row>
    <row r="26" ht="13.5" spans="1:6">
      <c r="A26" s="36" t="str">
        <f>"880710"</f>
        <v>880710</v>
      </c>
      <c r="B26" s="36" t="s">
        <v>97</v>
      </c>
      <c r="C26" s="36" t="s">
        <v>98</v>
      </c>
      <c r="D26" s="36" t="str">
        <f>"880913"</f>
        <v>880913</v>
      </c>
      <c r="E26" s="36" t="s">
        <v>99</v>
      </c>
      <c r="F26" s="36" t="s">
        <v>100</v>
      </c>
    </row>
    <row r="27" ht="13.5" spans="1:6">
      <c r="A27" s="36" t="str">
        <f>"399359"</f>
        <v>399359</v>
      </c>
      <c r="B27" s="36" t="s">
        <v>101</v>
      </c>
      <c r="C27" s="36" t="s">
        <v>102</v>
      </c>
      <c r="D27" s="36" t="str">
        <f>"880617"</f>
        <v>880617</v>
      </c>
      <c r="E27" s="36" t="s">
        <v>103</v>
      </c>
      <c r="F27" s="36" t="s">
        <v>104</v>
      </c>
    </row>
    <row r="28" ht="13.5" spans="1:6">
      <c r="A28" s="36" t="str">
        <f>"399321"</f>
        <v>399321</v>
      </c>
      <c r="B28" s="36" t="s">
        <v>105</v>
      </c>
      <c r="C28" s="36" t="s">
        <v>102</v>
      </c>
      <c r="D28" s="36" t="str">
        <f>"880593"</f>
        <v>880593</v>
      </c>
      <c r="E28" s="36" t="s">
        <v>106</v>
      </c>
      <c r="F28" s="36" t="s">
        <v>107</v>
      </c>
    </row>
    <row r="29" ht="13.5" spans="1:6">
      <c r="A29" s="36" t="str">
        <f>"399320"</f>
        <v>399320</v>
      </c>
      <c r="B29" s="36" t="s">
        <v>108</v>
      </c>
      <c r="C29" s="36" t="s">
        <v>102</v>
      </c>
      <c r="D29" s="36" t="str">
        <f>"880833"</f>
        <v>880833</v>
      </c>
      <c r="E29" s="36" t="s">
        <v>109</v>
      </c>
      <c r="F29" s="36" t="s">
        <v>110</v>
      </c>
    </row>
    <row r="30" ht="13.5" spans="1:6">
      <c r="A30" s="36" t="str">
        <f>"399286"</f>
        <v>399286</v>
      </c>
      <c r="B30" s="36" t="s">
        <v>111</v>
      </c>
      <c r="C30" s="36" t="s">
        <v>102</v>
      </c>
      <c r="D30" s="36" t="str">
        <f>"880743"</f>
        <v>880743</v>
      </c>
      <c r="E30" s="36" t="s">
        <v>112</v>
      </c>
      <c r="F30" s="36" t="s">
        <v>113</v>
      </c>
    </row>
    <row r="31" ht="13.5" spans="1:6">
      <c r="A31" s="36" t="str">
        <f>"000683"</f>
        <v>000683</v>
      </c>
      <c r="B31" s="36" t="s">
        <v>114</v>
      </c>
      <c r="C31" s="36" t="s">
        <v>102</v>
      </c>
      <c r="D31" s="36" t="str">
        <f>"880875"</f>
        <v>880875</v>
      </c>
      <c r="E31" s="36" t="s">
        <v>115</v>
      </c>
      <c r="F31" s="36" t="s">
        <v>116</v>
      </c>
    </row>
    <row r="32" ht="13.5" spans="1:6">
      <c r="A32" s="36" t="str">
        <f>"399986"</f>
        <v>399986</v>
      </c>
      <c r="B32" s="36" t="s">
        <v>117</v>
      </c>
      <c r="C32" s="36" t="s">
        <v>102</v>
      </c>
      <c r="D32" s="36" t="str">
        <f>"880746"</f>
        <v>880746</v>
      </c>
      <c r="E32" s="36" t="s">
        <v>118</v>
      </c>
      <c r="F32" s="36" t="s">
        <v>119</v>
      </c>
    </row>
    <row r="33" ht="13.5" spans="1:6">
      <c r="A33" s="36" t="str">
        <f>"399373"</f>
        <v>399373</v>
      </c>
      <c r="B33" s="36" t="s">
        <v>120</v>
      </c>
      <c r="C33" s="36" t="s">
        <v>102</v>
      </c>
      <c r="D33" s="36" t="str">
        <f>"880879"</f>
        <v>880879</v>
      </c>
      <c r="E33" s="36" t="s">
        <v>121</v>
      </c>
      <c r="F33" s="36" t="s">
        <v>122</v>
      </c>
    </row>
    <row r="34" ht="13.5" spans="1:6">
      <c r="A34" s="37"/>
      <c r="B34" s="37"/>
      <c r="C34" s="37"/>
      <c r="D34" s="36" t="str">
        <f>"880459"</f>
        <v>880459</v>
      </c>
      <c r="E34" s="36" t="s">
        <v>123</v>
      </c>
      <c r="F34" s="36" t="s">
        <v>124</v>
      </c>
    </row>
    <row r="35" ht="13.5" spans="1:6">
      <c r="A35" s="37"/>
      <c r="B35" s="37"/>
      <c r="C35" s="37"/>
      <c r="D35" s="36" t="str">
        <f>"880848"</f>
        <v>880848</v>
      </c>
      <c r="E35" s="36" t="s">
        <v>125</v>
      </c>
      <c r="F35" s="36" t="s">
        <v>126</v>
      </c>
    </row>
    <row r="36" ht="13.5" spans="1:6">
      <c r="A36" s="37"/>
      <c r="B36" s="37"/>
      <c r="C36" s="37"/>
      <c r="D36" s="36" t="str">
        <f>"880707"</f>
        <v>880707</v>
      </c>
      <c r="E36" s="36" t="s">
        <v>127</v>
      </c>
      <c r="F36" s="36" t="s">
        <v>128</v>
      </c>
    </row>
    <row r="37" ht="13.5" spans="1:6">
      <c r="A37" s="37"/>
      <c r="B37" s="37"/>
      <c r="C37" s="37"/>
      <c r="D37" s="36" t="str">
        <f>"880947"</f>
        <v>880947</v>
      </c>
      <c r="E37" s="36" t="s">
        <v>129</v>
      </c>
      <c r="F37" s="36" t="s">
        <v>130</v>
      </c>
    </row>
    <row r="38" ht="13.5" spans="1:6">
      <c r="A38" s="37"/>
      <c r="B38" s="37"/>
      <c r="C38" s="37"/>
      <c r="D38" s="36" t="str">
        <f>"880683"</f>
        <v>880683</v>
      </c>
      <c r="E38" s="36" t="s">
        <v>131</v>
      </c>
      <c r="F38" s="36" t="s">
        <v>132</v>
      </c>
    </row>
    <row r="39" ht="13.5" spans="1:6">
      <c r="A39" s="37"/>
      <c r="B39" s="37"/>
      <c r="C39" s="37"/>
      <c r="D39" s="36" t="str">
        <f>"880579"</f>
        <v>880579</v>
      </c>
      <c r="E39" s="36" t="s">
        <v>133</v>
      </c>
      <c r="F39" s="36" t="s">
        <v>134</v>
      </c>
    </row>
    <row r="40" ht="13.5" spans="1:6">
      <c r="A40" s="37"/>
      <c r="B40" s="37"/>
      <c r="C40" s="37"/>
      <c r="D40" s="36" t="str">
        <f>"880791"</f>
        <v>880791</v>
      </c>
      <c r="E40" s="36" t="s">
        <v>135</v>
      </c>
      <c r="F40" s="36" t="s">
        <v>136</v>
      </c>
    </row>
    <row r="41" ht="13.5" spans="1:6">
      <c r="A41" s="37"/>
      <c r="B41" s="37"/>
      <c r="C41" s="37"/>
      <c r="D41" s="36" t="str">
        <f>"880615"</f>
        <v>880615</v>
      </c>
      <c r="E41" s="36" t="s">
        <v>137</v>
      </c>
      <c r="F41" s="36" t="s">
        <v>138</v>
      </c>
    </row>
    <row r="42" ht="13.5" spans="1:6">
      <c r="A42" s="37"/>
      <c r="B42" s="37"/>
      <c r="C42" s="37"/>
      <c r="D42" s="36" t="str">
        <f>"880790"</f>
        <v>880790</v>
      </c>
      <c r="E42" s="36" t="s">
        <v>139</v>
      </c>
      <c r="F42" s="36" t="s">
        <v>140</v>
      </c>
    </row>
    <row r="43" ht="13.5" spans="1:6">
      <c r="A43" s="37"/>
      <c r="B43" s="37"/>
      <c r="C43" s="37"/>
      <c r="D43" s="36" t="str">
        <f>"880621"</f>
        <v>880621</v>
      </c>
      <c r="E43" s="36" t="s">
        <v>141</v>
      </c>
      <c r="F43" s="36" t="s">
        <v>142</v>
      </c>
    </row>
    <row r="44" ht="13.5" spans="1:6">
      <c r="A44" s="37"/>
      <c r="B44" s="37"/>
      <c r="C44" s="37"/>
      <c r="D44" s="36" t="str">
        <f>"880447"</f>
        <v>880447</v>
      </c>
      <c r="E44" s="36" t="s">
        <v>143</v>
      </c>
      <c r="F44" s="36" t="s">
        <v>144</v>
      </c>
    </row>
    <row r="45" ht="13.5" spans="1:6">
      <c r="A45" s="37"/>
      <c r="B45" s="37"/>
      <c r="C45" s="37"/>
      <c r="D45" s="36" t="str">
        <f>"880599"</f>
        <v>880599</v>
      </c>
      <c r="E45" s="36" t="s">
        <v>145</v>
      </c>
      <c r="F45" s="36" t="s">
        <v>146</v>
      </c>
    </row>
    <row r="46" ht="13.5" spans="1:6">
      <c r="A46" s="37"/>
      <c r="B46" s="37"/>
      <c r="C46" s="37"/>
      <c r="D46" s="36" t="str">
        <f>"880807"</f>
        <v>880807</v>
      </c>
      <c r="E46" s="36" t="s">
        <v>147</v>
      </c>
      <c r="F46" s="36" t="s">
        <v>148</v>
      </c>
    </row>
    <row r="47" ht="13.5" spans="1:6">
      <c r="A47" s="37"/>
      <c r="B47" s="37"/>
      <c r="C47" s="37"/>
      <c r="D47" s="36" t="str">
        <f>"880766"</f>
        <v>880766</v>
      </c>
      <c r="E47" s="36" t="s">
        <v>149</v>
      </c>
      <c r="F47" s="36" t="s">
        <v>150</v>
      </c>
    </row>
    <row r="48" ht="13.5" spans="1:6">
      <c r="A48" s="37"/>
      <c r="B48" s="37"/>
      <c r="C48" s="37"/>
      <c r="D48" s="36" t="str">
        <f>"880367"</f>
        <v>880367</v>
      </c>
      <c r="E48" s="36" t="s">
        <v>151</v>
      </c>
      <c r="F48" s="36" t="s">
        <v>152</v>
      </c>
    </row>
    <row r="49" ht="13.5" spans="1:6">
      <c r="A49" s="37"/>
      <c r="B49" s="37"/>
      <c r="C49" s="37"/>
      <c r="D49" s="36" t="str">
        <f>"880794"</f>
        <v>880794</v>
      </c>
      <c r="E49" s="36" t="s">
        <v>153</v>
      </c>
      <c r="F49" s="36" t="s">
        <v>154</v>
      </c>
    </row>
    <row r="50" ht="13.5" spans="1:6">
      <c r="A50" s="37"/>
      <c r="B50" s="37"/>
      <c r="C50" s="37"/>
      <c r="D50" s="36" t="str">
        <f>"880719"</f>
        <v>880719</v>
      </c>
      <c r="E50" s="36" t="s">
        <v>155</v>
      </c>
      <c r="F50" s="36" t="s">
        <v>156</v>
      </c>
    </row>
    <row r="51" ht="13.5" spans="1:6">
      <c r="A51" s="37"/>
      <c r="B51" s="37"/>
      <c r="C51" s="37"/>
      <c r="D51" s="36" t="str">
        <f>"880474"</f>
        <v>880474</v>
      </c>
      <c r="E51" s="36" t="s">
        <v>157</v>
      </c>
      <c r="F51" s="36" t="s">
        <v>158</v>
      </c>
    </row>
    <row r="52" ht="13.5" spans="1:6">
      <c r="A52" s="37"/>
      <c r="B52" s="37"/>
      <c r="C52" s="37"/>
      <c r="D52" s="36" t="str">
        <f>"880959"</f>
        <v>880959</v>
      </c>
      <c r="E52" s="36" t="s">
        <v>159</v>
      </c>
      <c r="F52" s="36" t="s">
        <v>160</v>
      </c>
    </row>
    <row r="53" ht="13.5" spans="1:6">
      <c r="A53" s="37"/>
      <c r="B53" s="37"/>
      <c r="C53" s="37"/>
      <c r="D53" s="36" t="str">
        <f>"880203"</f>
        <v>880203</v>
      </c>
      <c r="E53" s="36" t="s">
        <v>161</v>
      </c>
      <c r="F53" s="36" t="s">
        <v>162</v>
      </c>
    </row>
    <row r="54" ht="13.5" spans="1:6">
      <c r="A54" s="37"/>
      <c r="B54" s="37"/>
      <c r="C54" s="37"/>
      <c r="D54" s="36" t="str">
        <f>"880713"</f>
        <v>880713</v>
      </c>
      <c r="E54" s="36" t="s">
        <v>163</v>
      </c>
      <c r="F54" s="36" t="s">
        <v>164</v>
      </c>
    </row>
    <row r="55" ht="13.5" spans="1:6">
      <c r="A55" s="37"/>
      <c r="B55" s="37"/>
      <c r="C55" s="37"/>
      <c r="D55" s="36" t="str">
        <f>"880968"</f>
        <v>880968</v>
      </c>
      <c r="E55" s="36" t="s">
        <v>165</v>
      </c>
      <c r="F55" s="36" t="s">
        <v>166</v>
      </c>
    </row>
    <row r="56" ht="13.5" spans="1:6">
      <c r="A56" s="37"/>
      <c r="B56" s="37"/>
      <c r="C56" s="37"/>
      <c r="D56" s="36" t="str">
        <f>"880668"</f>
        <v>880668</v>
      </c>
      <c r="E56" s="36" t="s">
        <v>167</v>
      </c>
      <c r="F56" s="36" t="s">
        <v>168</v>
      </c>
    </row>
    <row r="57" ht="13.5" spans="1:6">
      <c r="A57" s="37"/>
      <c r="B57" s="37"/>
      <c r="C57" s="37"/>
      <c r="D57" s="36" t="str">
        <f>"880745"</f>
        <v>880745</v>
      </c>
      <c r="E57" s="36" t="s">
        <v>169</v>
      </c>
      <c r="F57" s="36" t="s">
        <v>170</v>
      </c>
    </row>
    <row r="58" ht="13.5" spans="1:6">
      <c r="A58" s="37"/>
      <c r="B58" s="37"/>
      <c r="C58" s="37"/>
      <c r="D58" s="36" t="str">
        <f>"880889"</f>
        <v>880889</v>
      </c>
      <c r="E58" s="36" t="s">
        <v>171</v>
      </c>
      <c r="F58" s="36" t="s">
        <v>172</v>
      </c>
    </row>
    <row r="59" ht="13.5" spans="1:6">
      <c r="A59" s="37"/>
      <c r="B59" s="37"/>
      <c r="C59" s="37"/>
      <c r="D59" s="36" t="str">
        <f>"000003"</f>
        <v>000003</v>
      </c>
      <c r="E59" s="36" t="s">
        <v>173</v>
      </c>
      <c r="F59" s="36" t="s">
        <v>174</v>
      </c>
    </row>
    <row r="60" ht="13.5" spans="1:6">
      <c r="A60" s="37"/>
      <c r="B60" s="37"/>
      <c r="C60" s="37"/>
      <c r="D60" s="36" t="str">
        <f>"880423"</f>
        <v>880423</v>
      </c>
      <c r="E60" s="36" t="s">
        <v>175</v>
      </c>
      <c r="F60" s="36" t="s">
        <v>176</v>
      </c>
    </row>
    <row r="61" ht="13.5" spans="1:6">
      <c r="A61" s="37"/>
      <c r="B61" s="37"/>
      <c r="C61" s="37"/>
      <c r="D61" s="36" t="str">
        <f>"880825"</f>
        <v>880825</v>
      </c>
      <c r="E61" s="36" t="s">
        <v>177</v>
      </c>
      <c r="F61" s="36" t="s">
        <v>178</v>
      </c>
    </row>
    <row r="62" ht="13.5" spans="1:6">
      <c r="A62" s="37"/>
      <c r="B62" s="37"/>
      <c r="C62" s="37"/>
      <c r="D62" s="36" t="str">
        <f>"880903"</f>
        <v>880903</v>
      </c>
      <c r="E62" s="36" t="s">
        <v>179</v>
      </c>
      <c r="F62" s="36" t="s">
        <v>180</v>
      </c>
    </row>
    <row r="63" ht="13.5" spans="1:6">
      <c r="A63" s="37"/>
      <c r="B63" s="37"/>
      <c r="C63" s="37"/>
      <c r="D63" s="36" t="str">
        <f>"880890"</f>
        <v>880890</v>
      </c>
      <c r="E63" s="36" t="s">
        <v>181</v>
      </c>
      <c r="F63" s="36" t="s">
        <v>182</v>
      </c>
    </row>
    <row r="64" ht="13.5" spans="1:6">
      <c r="A64" s="37"/>
      <c r="B64" s="37"/>
      <c r="C64" s="37"/>
      <c r="D64" s="36" t="str">
        <f>"999997"</f>
        <v>999997</v>
      </c>
      <c r="E64" s="36" t="s">
        <v>173</v>
      </c>
      <c r="F64" s="36" t="s">
        <v>102</v>
      </c>
    </row>
    <row r="65" ht="13.5" spans="1:6">
      <c r="A65" s="37"/>
      <c r="B65" s="37"/>
      <c r="C65" s="37"/>
      <c r="D65" s="36" t="str">
        <f>"399807"</f>
        <v>399807</v>
      </c>
      <c r="E65" s="36" t="s">
        <v>183</v>
      </c>
      <c r="F65" s="36" t="s">
        <v>102</v>
      </c>
    </row>
    <row r="66" ht="13.5" spans="1:6">
      <c r="A66" s="37"/>
      <c r="B66" s="37"/>
      <c r="C66" s="37"/>
      <c r="D66" s="36" t="str">
        <f>"399750"</f>
        <v>399750</v>
      </c>
      <c r="E66" s="36" t="s">
        <v>184</v>
      </c>
      <c r="F66" s="36" t="s">
        <v>102</v>
      </c>
    </row>
    <row r="67" ht="13.5" spans="1:6">
      <c r="A67" s="37"/>
      <c r="B67" s="37"/>
      <c r="C67" s="37"/>
      <c r="D67" s="36" t="str">
        <f>"399371"</f>
        <v>399371</v>
      </c>
      <c r="E67" s="36" t="s">
        <v>185</v>
      </c>
      <c r="F67" s="36" t="s">
        <v>102</v>
      </c>
    </row>
    <row r="68" ht="13.5" spans="1:6">
      <c r="A68" s="37"/>
      <c r="B68" s="37"/>
      <c r="C68" s="37"/>
      <c r="D68" s="36" t="str">
        <f>"399361"</f>
        <v>399361</v>
      </c>
      <c r="E68" s="36" t="s">
        <v>186</v>
      </c>
      <c r="F68" s="36" t="s">
        <v>102</v>
      </c>
    </row>
    <row r="69" ht="13.5" spans="1:6">
      <c r="A69" s="37"/>
      <c r="B69" s="37"/>
      <c r="C69" s="37"/>
      <c r="D69" s="36" t="str">
        <f>"399356"</f>
        <v>399356</v>
      </c>
      <c r="E69" s="36" t="s">
        <v>187</v>
      </c>
      <c r="F69" s="36" t="s">
        <v>102</v>
      </c>
    </row>
    <row r="70" ht="13.5" spans="1:6">
      <c r="A70" s="37"/>
      <c r="B70" s="37"/>
      <c r="C70" s="37"/>
      <c r="D70" s="36" t="str">
        <f>"399355"</f>
        <v>399355</v>
      </c>
      <c r="E70" s="36" t="s">
        <v>188</v>
      </c>
      <c r="F70" s="36" t="s">
        <v>102</v>
      </c>
    </row>
    <row r="71" ht="13.5" spans="1:6">
      <c r="A71" s="37"/>
      <c r="B71" s="37"/>
      <c r="C71" s="37"/>
      <c r="D71" s="36" t="str">
        <f>"399354"</f>
        <v>399354</v>
      </c>
      <c r="E71" s="36" t="s">
        <v>189</v>
      </c>
      <c r="F71" s="36" t="s">
        <v>102</v>
      </c>
    </row>
    <row r="72" ht="13.5" spans="1:6">
      <c r="A72" s="37"/>
      <c r="B72" s="37"/>
      <c r="C72" s="37"/>
      <c r="D72" s="36" t="str">
        <f>"399324"</f>
        <v>399324</v>
      </c>
      <c r="E72" s="36" t="s">
        <v>190</v>
      </c>
      <c r="F72" s="36" t="s">
        <v>102</v>
      </c>
    </row>
    <row r="73" ht="13.5" spans="1:6">
      <c r="A73" s="37"/>
      <c r="B73" s="37"/>
      <c r="C73" s="37"/>
      <c r="D73" s="36" t="str">
        <f>"000019"</f>
        <v>000019</v>
      </c>
      <c r="E73" s="36" t="s">
        <v>191</v>
      </c>
      <c r="F73" s="36" t="s">
        <v>102</v>
      </c>
    </row>
    <row r="74" ht="13.5" spans="1:6">
      <c r="A74" s="37"/>
      <c r="B74" s="37"/>
      <c r="C74" s="37"/>
      <c r="D74" s="37"/>
      <c r="E74" s="37"/>
      <c r="F74" s="37"/>
    </row>
    <row r="75" ht="13.5" spans="1:6">
      <c r="A75" s="37"/>
      <c r="B75" s="37"/>
      <c r="C75" s="37"/>
      <c r="D75" s="37"/>
      <c r="E75" s="37"/>
      <c r="F75" s="37"/>
    </row>
    <row r="76" ht="13.5" spans="1:6">
      <c r="A76" s="37"/>
      <c r="B76" s="37"/>
      <c r="C76" s="37"/>
      <c r="D76" s="37"/>
      <c r="E76" s="37"/>
      <c r="F76" s="37"/>
    </row>
    <row r="77" ht="13.5" spans="1:6">
      <c r="A77" s="37"/>
      <c r="B77" s="37"/>
      <c r="C77" s="37"/>
      <c r="D77" s="37"/>
      <c r="E77" s="37"/>
      <c r="F77" s="37"/>
    </row>
    <row r="78" ht="13.5" spans="1:6">
      <c r="A78" s="37"/>
      <c r="B78" s="37"/>
      <c r="C78" s="37"/>
      <c r="D78" s="37"/>
      <c r="E78" s="37"/>
      <c r="F78" s="37"/>
    </row>
    <row r="79" ht="13.5" spans="1:6">
      <c r="A79" s="37"/>
      <c r="B79" s="37"/>
      <c r="C79" s="37"/>
      <c r="D79" s="37"/>
      <c r="E79" s="37"/>
      <c r="F79" s="37"/>
    </row>
    <row r="80" ht="13.5" spans="1:6">
      <c r="A80" s="37"/>
      <c r="B80" s="37"/>
      <c r="C80" s="37"/>
      <c r="D80" s="37"/>
      <c r="E80" s="37"/>
      <c r="F80" s="37"/>
    </row>
    <row r="81" ht="13.5" spans="1:6">
      <c r="A81" s="37"/>
      <c r="B81" s="37"/>
      <c r="C81" s="37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37"/>
      <c r="E88" s="37"/>
      <c r="F88" s="37"/>
    </row>
    <row r="89" ht="16.5" spans="1:6">
      <c r="A89" s="25"/>
      <c r="B89" s="25"/>
      <c r="C89" s="25"/>
      <c r="D89" s="37"/>
      <c r="E89" s="37"/>
      <c r="F89" s="37"/>
    </row>
    <row r="90" ht="16.5" spans="1:6">
      <c r="A90" s="25"/>
      <c r="B90" s="25"/>
      <c r="C90" s="25"/>
      <c r="D90" s="37"/>
      <c r="E90" s="37"/>
      <c r="F90" s="37"/>
    </row>
    <row r="91" ht="16.5" spans="1:6">
      <c r="A91" s="25"/>
      <c r="B91" s="25"/>
      <c r="C91" s="25"/>
      <c r="D91" s="37"/>
      <c r="E91" s="37"/>
      <c r="F91" s="37"/>
    </row>
    <row r="92" ht="16.5" spans="1:6">
      <c r="A92" s="25"/>
      <c r="B92" s="25"/>
      <c r="C92" s="25"/>
      <c r="D92" s="37"/>
      <c r="E92" s="37"/>
      <c r="F92" s="37"/>
    </row>
    <row r="93" ht="16.5" spans="1:6">
      <c r="A93" s="25"/>
      <c r="B93" s="25"/>
      <c r="C93" s="25"/>
      <c r="D93" s="37"/>
      <c r="E93" s="37"/>
      <c r="F93" s="37"/>
    </row>
    <row r="94" ht="16.5" spans="1:6">
      <c r="A94" s="25"/>
      <c r="B94" s="25"/>
      <c r="C94" s="25"/>
      <c r="D94" s="37"/>
      <c r="E94" s="37"/>
      <c r="F94" s="37"/>
    </row>
    <row r="95" ht="16.5" spans="1:6">
      <c r="A95" s="25"/>
      <c r="B95" s="25"/>
      <c r="C95" s="25"/>
      <c r="D95" s="37"/>
      <c r="E95" s="37"/>
      <c r="F95" s="37"/>
    </row>
    <row r="96" ht="16.5" spans="1:6">
      <c r="A96" s="25"/>
      <c r="B96" s="25"/>
      <c r="C96" s="25"/>
      <c r="D96" s="37"/>
      <c r="E96" s="37"/>
      <c r="F96" s="37"/>
    </row>
    <row r="97" ht="16.5" spans="1:6">
      <c r="A97" s="25"/>
      <c r="B97" s="25"/>
      <c r="C97" s="25"/>
      <c r="D97" s="37"/>
      <c r="E97" s="37"/>
      <c r="F97" s="37"/>
    </row>
    <row r="98" ht="16.5" spans="1:6">
      <c r="A98" s="25"/>
      <c r="B98" s="25"/>
      <c r="C98" s="25"/>
      <c r="D98" s="37"/>
      <c r="E98" s="37"/>
      <c r="F98" s="37"/>
    </row>
    <row r="99" ht="16.5" spans="1:6">
      <c r="A99" s="25"/>
      <c r="B99" s="25"/>
      <c r="C99" s="25"/>
      <c r="D99" s="37"/>
      <c r="E99" s="37"/>
      <c r="F99" s="37"/>
    </row>
    <row r="100" ht="16.5" spans="1:6">
      <c r="A100" s="25"/>
      <c r="B100" s="25"/>
      <c r="C100" s="25"/>
      <c r="D100" s="37"/>
      <c r="E100" s="37"/>
      <c r="F100" s="37"/>
    </row>
    <row r="101" ht="16.5" spans="1:6">
      <c r="A101" s="25"/>
      <c r="B101" s="25"/>
      <c r="C101" s="25"/>
      <c r="D101" s="37"/>
      <c r="E101" s="37"/>
      <c r="F101" s="37"/>
    </row>
    <row r="102" ht="16.5" spans="1:6">
      <c r="A102" s="25"/>
      <c r="B102" s="25"/>
      <c r="C102" s="25"/>
      <c r="D102" s="37"/>
      <c r="E102" s="37"/>
      <c r="F102" s="37"/>
    </row>
    <row r="103" ht="16.5" spans="1:6">
      <c r="A103" s="25"/>
      <c r="B103" s="25"/>
      <c r="C103" s="25"/>
      <c r="D103" s="37"/>
      <c r="E103" s="37"/>
      <c r="F103" s="37"/>
    </row>
    <row r="104" ht="16.5" spans="1:6">
      <c r="A104" s="25"/>
      <c r="B104" s="25"/>
      <c r="C104" s="25"/>
      <c r="D104" s="37"/>
      <c r="E104" s="37"/>
      <c r="F104" s="37"/>
    </row>
    <row r="105" ht="16.5" spans="1:6">
      <c r="A105" s="25"/>
      <c r="B105" s="25"/>
      <c r="C105" s="25"/>
      <c r="D105" s="37"/>
      <c r="E105" s="37"/>
      <c r="F105" s="37"/>
    </row>
    <row r="106" ht="16.5" spans="1:6">
      <c r="A106" s="25"/>
      <c r="B106" s="25"/>
      <c r="C106" s="25"/>
      <c r="D106" s="37"/>
      <c r="E106" s="37"/>
      <c r="F106" s="37"/>
    </row>
    <row r="107" ht="16.5" spans="1:6">
      <c r="A107" s="25"/>
      <c r="B107" s="25"/>
      <c r="C107" s="25"/>
      <c r="D107" s="37"/>
      <c r="E107" s="37"/>
      <c r="F107" s="37"/>
    </row>
    <row r="108" ht="16.5" spans="1:6">
      <c r="A108" s="25"/>
      <c r="B108" s="25"/>
      <c r="C108" s="25"/>
      <c r="D108" s="37"/>
      <c r="E108" s="37"/>
      <c r="F108" s="37"/>
    </row>
    <row r="109" ht="16.5" spans="1:6">
      <c r="A109" s="25"/>
      <c r="B109" s="25"/>
      <c r="C109" s="25"/>
      <c r="D109" s="37"/>
      <c r="E109" s="37"/>
      <c r="F109" s="37"/>
    </row>
    <row r="110" ht="16.5" spans="1:6">
      <c r="A110" s="25"/>
      <c r="B110" s="25"/>
      <c r="C110" s="25"/>
      <c r="D110" s="37"/>
      <c r="E110" s="37"/>
      <c r="F110" s="37"/>
    </row>
    <row r="111" ht="16.5" spans="1:6">
      <c r="A111" s="25"/>
      <c r="B111" s="25"/>
      <c r="C111" s="25"/>
      <c r="D111" s="37"/>
      <c r="E111" s="37"/>
      <c r="F111" s="37"/>
    </row>
    <row r="112" ht="16.5" spans="1:6">
      <c r="A112" s="25"/>
      <c r="B112" s="25"/>
      <c r="C112" s="25"/>
      <c r="D112" s="37"/>
      <c r="E112" s="37"/>
      <c r="F112" s="37"/>
    </row>
    <row r="113" ht="16.5" spans="1:6">
      <c r="A113" s="25"/>
      <c r="B113" s="25"/>
      <c r="C113" s="25"/>
      <c r="D113" s="37"/>
      <c r="E113" s="37"/>
      <c r="F113" s="37"/>
    </row>
    <row r="114" ht="16.5" spans="1:6">
      <c r="A114" s="25"/>
      <c r="B114" s="25"/>
      <c r="C114" s="25"/>
      <c r="D114" s="37"/>
      <c r="E114" s="37"/>
      <c r="F114" s="37"/>
    </row>
    <row r="115" ht="16.5" spans="1:6">
      <c r="A115" s="25"/>
      <c r="B115" s="25"/>
      <c r="C115" s="25"/>
      <c r="D115" s="37"/>
      <c r="E115" s="37"/>
      <c r="F115" s="37"/>
    </row>
    <row r="116" ht="16.5" spans="1:6">
      <c r="A116" s="25"/>
      <c r="B116" s="25"/>
      <c r="C116" s="25"/>
      <c r="D116" s="37"/>
      <c r="E116" s="37"/>
      <c r="F116" s="37"/>
    </row>
    <row r="117" ht="16.5" spans="1:6">
      <c r="A117" s="25"/>
      <c r="B117" s="25"/>
      <c r="C117" s="25"/>
      <c r="D117" s="37"/>
      <c r="E117" s="37"/>
      <c r="F117" s="37"/>
    </row>
    <row r="118" ht="16.5" spans="1:6">
      <c r="A118" s="25"/>
      <c r="B118" s="25"/>
      <c r="C118" s="25"/>
      <c r="D118" s="37"/>
      <c r="E118" s="37"/>
      <c r="F118" s="37"/>
    </row>
    <row r="119" ht="16.5" spans="1:6">
      <c r="A119" s="25"/>
      <c r="B119" s="25"/>
      <c r="C119" s="25"/>
      <c r="D119" s="37"/>
      <c r="E119" s="37"/>
      <c r="F119" s="37"/>
    </row>
    <row r="120" ht="16.5" spans="1:6">
      <c r="A120" s="25"/>
      <c r="B120" s="25"/>
      <c r="C120" s="25"/>
      <c r="D120" s="37"/>
      <c r="E120" s="37"/>
      <c r="F120" s="37"/>
    </row>
    <row r="121" ht="16.5" spans="1:6">
      <c r="A121" s="25"/>
      <c r="B121" s="25"/>
      <c r="C121" s="25"/>
      <c r="D121" s="37"/>
      <c r="E121" s="37"/>
      <c r="F121" s="37"/>
    </row>
    <row r="122" ht="16.5" spans="1:6">
      <c r="A122" s="25"/>
      <c r="B122" s="25"/>
      <c r="C122" s="25"/>
      <c r="D122" s="37"/>
      <c r="E122" s="37"/>
      <c r="F122" s="37"/>
    </row>
    <row r="123" ht="16.5" spans="1:6">
      <c r="A123" s="25"/>
      <c r="B123" s="25"/>
      <c r="C123" s="25"/>
      <c r="D123" s="37"/>
      <c r="E123" s="37"/>
      <c r="F123" s="37"/>
    </row>
    <row r="124" ht="16.5" spans="1:6">
      <c r="A124" s="25"/>
      <c r="B124" s="25"/>
      <c r="C124" s="25"/>
      <c r="D124" s="37"/>
      <c r="E124" s="37"/>
      <c r="F124" s="37"/>
    </row>
    <row r="125" ht="16.5" spans="1:6">
      <c r="A125" s="25"/>
      <c r="B125" s="25"/>
      <c r="C125" s="25"/>
      <c r="D125" s="37"/>
      <c r="E125" s="37"/>
      <c r="F125" s="37"/>
    </row>
    <row r="126" ht="16.5" spans="1:6">
      <c r="A126" s="25"/>
      <c r="B126" s="25"/>
      <c r="C126" s="25"/>
      <c r="D126" s="37"/>
      <c r="E126" s="37"/>
      <c r="F126" s="37"/>
    </row>
    <row r="127" ht="16.5" spans="1:6">
      <c r="A127" s="25"/>
      <c r="B127" s="25"/>
      <c r="C127" s="25"/>
      <c r="D127" s="37"/>
      <c r="E127" s="37"/>
      <c r="F127" s="37"/>
    </row>
    <row r="128" ht="16.5" spans="1:6">
      <c r="A128" s="25"/>
      <c r="B128" s="25"/>
      <c r="C128" s="25"/>
      <c r="D128" s="37"/>
      <c r="E128" s="37"/>
      <c r="F128" s="37"/>
    </row>
    <row r="129" ht="16.5" spans="1:6">
      <c r="A129" s="25"/>
      <c r="B129" s="25"/>
      <c r="C129" s="25"/>
      <c r="D129" s="37"/>
      <c r="E129" s="37"/>
      <c r="F129" s="37"/>
    </row>
    <row r="130" ht="16.5" spans="1:6">
      <c r="A130" s="25"/>
      <c r="B130" s="25"/>
      <c r="C130" s="25"/>
      <c r="D130" s="37"/>
      <c r="E130" s="37"/>
      <c r="F130" s="37"/>
    </row>
    <row r="131" ht="16.5" spans="1:6">
      <c r="A131" s="25"/>
      <c r="B131" s="25"/>
      <c r="C131" s="25"/>
      <c r="D131" s="37"/>
      <c r="E131" s="37"/>
      <c r="F131" s="37"/>
    </row>
    <row r="132" ht="16.5" spans="1:6">
      <c r="A132" s="25"/>
      <c r="B132" s="25"/>
      <c r="C132" s="25"/>
      <c r="D132" s="37"/>
      <c r="E132" s="37"/>
      <c r="F132" s="37"/>
    </row>
    <row r="133" ht="16.5" spans="1:6">
      <c r="A133" s="25"/>
      <c r="B133" s="25"/>
      <c r="C133" s="25"/>
      <c r="D133" s="37"/>
      <c r="E133" s="37"/>
      <c r="F133" s="37"/>
    </row>
    <row r="134" ht="16.5" spans="1:6">
      <c r="A134" s="25"/>
      <c r="B134" s="25"/>
      <c r="C134" s="25"/>
      <c r="D134" s="37"/>
      <c r="E134" s="37"/>
      <c r="F134" s="37"/>
    </row>
    <row r="135" ht="16.5" spans="1:6">
      <c r="A135" s="25"/>
      <c r="B135" s="25"/>
      <c r="C135" s="25"/>
      <c r="D135" s="37"/>
      <c r="E135" s="37"/>
      <c r="F135" s="37"/>
    </row>
    <row r="136" ht="16.5" spans="1:6">
      <c r="A136" s="25"/>
      <c r="B136" s="25"/>
      <c r="C136" s="25"/>
      <c r="D136" s="37"/>
      <c r="E136" s="37"/>
      <c r="F136" s="37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82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192</v>
      </c>
      <c r="B1" s="2"/>
      <c r="C1" s="2"/>
      <c r="D1" s="2"/>
      <c r="E1" s="2"/>
      <c r="F1" s="2"/>
      <c r="G1" s="2"/>
      <c r="H1" s="2"/>
      <c r="I1" s="2"/>
      <c r="J1" s="2"/>
      <c r="K1" s="1" t="s">
        <v>193</v>
      </c>
      <c r="L1" s="1"/>
      <c r="M1" s="1"/>
      <c r="N1" s="1"/>
      <c r="O1" s="1"/>
      <c r="P1" s="1"/>
      <c r="Q1" s="1"/>
      <c r="R1" s="1"/>
    </row>
    <row r="2" ht="22.5" spans="1:18">
      <c r="A2" s="3" t="s">
        <v>194</v>
      </c>
      <c r="B2" s="4" t="s">
        <v>195</v>
      </c>
      <c r="C2" s="4" t="s">
        <v>196</v>
      </c>
      <c r="D2" s="4" t="s">
        <v>197</v>
      </c>
      <c r="E2" s="4" t="s">
        <v>198</v>
      </c>
      <c r="F2" s="4" t="s">
        <v>199</v>
      </c>
      <c r="G2" s="4" t="s">
        <v>200</v>
      </c>
      <c r="H2" s="4" t="s">
        <v>201</v>
      </c>
      <c r="I2" s="4" t="s">
        <v>202</v>
      </c>
      <c r="J2" s="4" t="s">
        <v>203</v>
      </c>
      <c r="K2" s="13" t="s">
        <v>204</v>
      </c>
      <c r="L2" s="13" t="s">
        <v>205</v>
      </c>
      <c r="M2" s="13" t="s">
        <v>206</v>
      </c>
      <c r="N2" s="13" t="s">
        <v>207</v>
      </c>
      <c r="O2" s="13" t="s">
        <v>208</v>
      </c>
      <c r="P2" s="13" t="s">
        <v>209</v>
      </c>
      <c r="Q2" s="13" t="s">
        <v>210</v>
      </c>
      <c r="R2" s="13" t="s">
        <v>211</v>
      </c>
    </row>
    <row r="3" ht="16.5" spans="1:23">
      <c r="A3" s="18">
        <v>78</v>
      </c>
      <c r="B3" s="18" t="s">
        <v>212</v>
      </c>
      <c r="C3" s="18">
        <v>3296.044</v>
      </c>
      <c r="D3" s="18">
        <v>4166.363</v>
      </c>
      <c r="E3" s="18">
        <v>1</v>
      </c>
      <c r="F3" s="19">
        <v>0</v>
      </c>
      <c r="G3" s="19">
        <v>0</v>
      </c>
      <c r="H3" s="19">
        <v>1</v>
      </c>
      <c r="I3" s="19">
        <v>1.763</v>
      </c>
      <c r="J3" s="19">
        <v>22.284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3.933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699</v>
      </c>
      <c r="B4" s="18" t="s">
        <v>213</v>
      </c>
      <c r="C4" s="18">
        <v>1247.891</v>
      </c>
      <c r="D4" s="18">
        <v>1601.181</v>
      </c>
      <c r="E4" s="18">
        <v>1</v>
      </c>
      <c r="F4" s="19">
        <v>0</v>
      </c>
      <c r="G4" s="19">
        <v>0</v>
      </c>
      <c r="H4" s="19">
        <v>1</v>
      </c>
      <c r="I4" s="19">
        <v>0.045</v>
      </c>
      <c r="J4" s="19">
        <v>22.099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4.124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399008</v>
      </c>
      <c r="B5" s="18" t="s">
        <v>214</v>
      </c>
      <c r="C5" s="18">
        <v>1566.78</v>
      </c>
      <c r="D5" s="18">
        <v>1803.199</v>
      </c>
      <c r="E5" s="18">
        <v>1</v>
      </c>
      <c r="F5" s="19">
        <v>0</v>
      </c>
      <c r="G5" s="19">
        <v>0</v>
      </c>
      <c r="H5" s="19">
        <v>1</v>
      </c>
      <c r="I5" s="19">
        <v>0.792</v>
      </c>
      <c r="J5" s="19">
        <v>13.799</v>
      </c>
      <c r="K5" s="22">
        <v>4</v>
      </c>
      <c r="L5" s="22">
        <v>1</v>
      </c>
      <c r="M5" s="22">
        <v>-1</v>
      </c>
      <c r="N5" s="22">
        <v>1</v>
      </c>
      <c r="O5" s="22">
        <v>0</v>
      </c>
      <c r="P5" s="22">
        <v>0.025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399017</v>
      </c>
      <c r="B6" s="18" t="s">
        <v>215</v>
      </c>
      <c r="C6" s="18">
        <v>4634.437</v>
      </c>
      <c r="D6" s="18">
        <v>5449.384</v>
      </c>
      <c r="E6" s="18">
        <v>1</v>
      </c>
      <c r="F6" s="19">
        <v>0</v>
      </c>
      <c r="G6" s="19">
        <v>0</v>
      </c>
      <c r="H6" s="19">
        <v>1</v>
      </c>
      <c r="I6" s="19">
        <v>0.698</v>
      </c>
      <c r="J6" s="19">
        <v>15.548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2.99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399100</v>
      </c>
      <c r="B7" s="18" t="s">
        <v>216</v>
      </c>
      <c r="C7" s="18">
        <v>11417.076</v>
      </c>
      <c r="D7" s="18">
        <v>12993.347</v>
      </c>
      <c r="E7" s="18">
        <v>1</v>
      </c>
      <c r="F7" s="19">
        <v>0</v>
      </c>
      <c r="G7" s="19">
        <v>0</v>
      </c>
      <c r="H7" s="19">
        <v>1</v>
      </c>
      <c r="I7" s="19">
        <v>0.133</v>
      </c>
      <c r="J7" s="19">
        <v>12.248</v>
      </c>
      <c r="K7" s="22">
        <v>2</v>
      </c>
      <c r="L7" s="22">
        <v>0</v>
      </c>
      <c r="M7" s="22">
        <v>-1</v>
      </c>
      <c r="N7" s="22">
        <v>1</v>
      </c>
      <c r="O7" s="22">
        <v>0</v>
      </c>
      <c r="P7" s="22">
        <v>2.676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399106</v>
      </c>
      <c r="B8" s="18" t="s">
        <v>217</v>
      </c>
      <c r="C8" s="18">
        <v>2423.109</v>
      </c>
      <c r="D8" s="18">
        <v>2761.933</v>
      </c>
      <c r="E8" s="18">
        <v>1</v>
      </c>
      <c r="F8" s="19">
        <v>0</v>
      </c>
      <c r="G8" s="19">
        <v>0</v>
      </c>
      <c r="H8" s="19">
        <v>1</v>
      </c>
      <c r="I8" s="19">
        <v>0.013</v>
      </c>
      <c r="J8" s="19">
        <v>12.279</v>
      </c>
      <c r="K8" s="22">
        <v>1</v>
      </c>
      <c r="L8" s="22">
        <v>2</v>
      </c>
      <c r="M8" s="22">
        <v>0</v>
      </c>
      <c r="N8" s="22">
        <v>1</v>
      </c>
      <c r="O8" s="22">
        <v>0</v>
      </c>
      <c r="P8" s="22">
        <v>-1.049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399107</v>
      </c>
      <c r="B9" s="18" t="s">
        <v>218</v>
      </c>
      <c r="C9" s="18">
        <v>2535.219</v>
      </c>
      <c r="D9" s="18">
        <v>2890.126</v>
      </c>
      <c r="E9" s="18">
        <v>1</v>
      </c>
      <c r="F9" s="19">
        <v>0</v>
      </c>
      <c r="G9" s="19">
        <v>0</v>
      </c>
      <c r="H9" s="19">
        <v>1</v>
      </c>
      <c r="I9" s="19">
        <v>0.015</v>
      </c>
      <c r="J9" s="19">
        <v>12.293</v>
      </c>
      <c r="K9" s="22">
        <v>2</v>
      </c>
      <c r="L9" s="22">
        <v>1</v>
      </c>
      <c r="M9" s="22">
        <v>0</v>
      </c>
      <c r="N9" s="22">
        <v>0</v>
      </c>
      <c r="O9" s="22">
        <v>0</v>
      </c>
      <c r="P9" s="22">
        <v>9.921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399249</v>
      </c>
      <c r="B10" s="18" t="s">
        <v>219</v>
      </c>
      <c r="C10" s="18">
        <v>2365.72</v>
      </c>
      <c r="D10" s="18">
        <v>3203.439</v>
      </c>
      <c r="E10" s="18">
        <v>1</v>
      </c>
      <c r="F10" s="19">
        <v>0</v>
      </c>
      <c r="G10" s="19">
        <v>0</v>
      </c>
      <c r="H10" s="19">
        <v>1</v>
      </c>
      <c r="I10" s="19">
        <v>0.588</v>
      </c>
      <c r="J10" s="19">
        <v>26.585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4.215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399328</v>
      </c>
      <c r="B11" s="18" t="s">
        <v>220</v>
      </c>
      <c r="C11" s="18">
        <v>10480.08</v>
      </c>
      <c r="D11" s="18">
        <v>11364.507</v>
      </c>
      <c r="E11" s="18">
        <v>1</v>
      </c>
      <c r="F11" s="19">
        <v>0</v>
      </c>
      <c r="G11" s="19">
        <v>0</v>
      </c>
      <c r="H11" s="19">
        <v>1</v>
      </c>
      <c r="I11" s="19">
        <v>0.151</v>
      </c>
      <c r="J11" s="19">
        <v>7.922</v>
      </c>
      <c r="K11" s="22">
        <v>3</v>
      </c>
      <c r="L11" s="22">
        <v>0</v>
      </c>
      <c r="M11" s="22">
        <v>-1</v>
      </c>
      <c r="N11" s="22">
        <v>1</v>
      </c>
      <c r="O11" s="22">
        <v>0</v>
      </c>
      <c r="P11" s="22">
        <v>11.66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399357</v>
      </c>
      <c r="B12" s="18" t="s">
        <v>221</v>
      </c>
      <c r="C12" s="18">
        <v>3452.772</v>
      </c>
      <c r="D12" s="18">
        <v>3750.957</v>
      </c>
      <c r="E12" s="18">
        <v>1</v>
      </c>
      <c r="F12" s="19">
        <v>0</v>
      </c>
      <c r="G12" s="19">
        <v>0</v>
      </c>
      <c r="H12" s="19">
        <v>1</v>
      </c>
      <c r="I12" s="19">
        <v>0.575</v>
      </c>
      <c r="J12" s="19">
        <v>8.479</v>
      </c>
      <c r="K12" s="22">
        <v>2</v>
      </c>
      <c r="L12" s="22">
        <v>0</v>
      </c>
      <c r="M12" s="22">
        <v>-1</v>
      </c>
      <c r="N12" s="22">
        <v>0</v>
      </c>
      <c r="O12" s="22">
        <v>0</v>
      </c>
      <c r="P12" s="22">
        <v>6.024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399358</v>
      </c>
      <c r="B13" s="18" t="s">
        <v>222</v>
      </c>
      <c r="C13" s="18">
        <v>5282.687</v>
      </c>
      <c r="D13" s="18">
        <v>5912.694</v>
      </c>
      <c r="E13" s="18">
        <v>1</v>
      </c>
      <c r="F13" s="19">
        <v>0</v>
      </c>
      <c r="G13" s="19">
        <v>0</v>
      </c>
      <c r="H13" s="19">
        <v>1</v>
      </c>
      <c r="I13" s="19">
        <v>0.071</v>
      </c>
      <c r="J13" s="19">
        <v>10.719</v>
      </c>
      <c r="K13" s="22">
        <v>2</v>
      </c>
      <c r="L13" s="22">
        <v>0</v>
      </c>
      <c r="M13" s="22">
        <v>-1</v>
      </c>
      <c r="N13" s="22">
        <v>1</v>
      </c>
      <c r="O13" s="22">
        <v>0</v>
      </c>
      <c r="P13" s="22">
        <v>4.147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399620</v>
      </c>
      <c r="B14" s="18" t="s">
        <v>223</v>
      </c>
      <c r="C14" s="18">
        <v>5252.272</v>
      </c>
      <c r="D14" s="18">
        <v>6266.178</v>
      </c>
      <c r="E14" s="18">
        <v>1</v>
      </c>
      <c r="F14" s="19">
        <v>0</v>
      </c>
      <c r="G14" s="19">
        <v>0</v>
      </c>
      <c r="H14" s="19">
        <v>1</v>
      </c>
      <c r="I14" s="19">
        <v>1.554</v>
      </c>
      <c r="J14" s="19">
        <v>17.483</v>
      </c>
      <c r="K14" s="22">
        <v>3</v>
      </c>
      <c r="L14" s="22">
        <v>0</v>
      </c>
      <c r="M14" s="22">
        <v>-1</v>
      </c>
      <c r="N14" s="22">
        <v>1</v>
      </c>
      <c r="O14" s="22">
        <v>0</v>
      </c>
      <c r="P14" s="22">
        <v>0.002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399623</v>
      </c>
      <c r="B15" s="18" t="s">
        <v>224</v>
      </c>
      <c r="C15" s="18">
        <v>8542.551</v>
      </c>
      <c r="D15" s="18">
        <v>9849.223</v>
      </c>
      <c r="E15" s="18">
        <v>1</v>
      </c>
      <c r="F15" s="19">
        <v>0</v>
      </c>
      <c r="G15" s="19">
        <v>0</v>
      </c>
      <c r="H15" s="19">
        <v>1</v>
      </c>
      <c r="I15" s="19">
        <v>0.567</v>
      </c>
      <c r="J15" s="19">
        <v>13.758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-0.005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399628</v>
      </c>
      <c r="B16" s="18" t="s">
        <v>225</v>
      </c>
      <c r="C16" s="18">
        <v>2267.757</v>
      </c>
      <c r="D16" s="18">
        <v>2735.658</v>
      </c>
      <c r="E16" s="18">
        <v>1</v>
      </c>
      <c r="F16" s="19">
        <v>0</v>
      </c>
      <c r="G16" s="19">
        <v>0</v>
      </c>
      <c r="H16" s="19">
        <v>1</v>
      </c>
      <c r="I16" s="19">
        <v>0.88</v>
      </c>
      <c r="J16" s="19">
        <v>17.833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-0.203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399650</v>
      </c>
      <c r="B17" s="18" t="s">
        <v>226</v>
      </c>
      <c r="C17" s="18">
        <v>2443.925</v>
      </c>
      <c r="D17" s="18">
        <v>2794.794</v>
      </c>
      <c r="E17" s="18">
        <v>1</v>
      </c>
      <c r="F17" s="19">
        <v>0</v>
      </c>
      <c r="G17" s="19">
        <v>0</v>
      </c>
      <c r="H17" s="19">
        <v>1</v>
      </c>
      <c r="I17" s="19">
        <v>0.218</v>
      </c>
      <c r="J17" s="19">
        <v>12.745</v>
      </c>
      <c r="K17" s="22">
        <v>2</v>
      </c>
      <c r="L17" s="22">
        <v>0</v>
      </c>
      <c r="M17" s="22">
        <v>0</v>
      </c>
      <c r="N17" s="22">
        <v>0</v>
      </c>
      <c r="O17" s="22">
        <v>0</v>
      </c>
      <c r="P17" s="22">
        <v>1.715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399666</v>
      </c>
      <c r="B18" s="18" t="s">
        <v>227</v>
      </c>
      <c r="C18" s="18">
        <v>1948.804</v>
      </c>
      <c r="D18" s="18">
        <v>2396.619</v>
      </c>
      <c r="E18" s="18">
        <v>1</v>
      </c>
      <c r="F18" s="19">
        <v>0</v>
      </c>
      <c r="G18" s="19">
        <v>0</v>
      </c>
      <c r="H18" s="19">
        <v>1</v>
      </c>
      <c r="I18" s="19">
        <v>0.066</v>
      </c>
      <c r="J18" s="19">
        <v>18.739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3.328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38</v>
      </c>
      <c r="B19" s="20" t="s">
        <v>228</v>
      </c>
      <c r="C19" s="20">
        <v>5373.892</v>
      </c>
      <c r="D19" s="20">
        <v>6081.125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0.812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4.108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48</v>
      </c>
      <c r="B20" s="20" t="s">
        <v>229</v>
      </c>
      <c r="C20" s="20">
        <v>1408.171</v>
      </c>
      <c r="D20" s="20">
        <v>1523.13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0.027</v>
      </c>
      <c r="K20" s="22">
        <v>2</v>
      </c>
      <c r="L20" s="22">
        <v>0</v>
      </c>
      <c r="M20" s="22">
        <v>0</v>
      </c>
      <c r="N20" s="22">
        <v>0</v>
      </c>
      <c r="O20" s="22">
        <v>0</v>
      </c>
      <c r="P20" s="22">
        <v>0.982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69</v>
      </c>
      <c r="B21" s="20" t="s">
        <v>230</v>
      </c>
      <c r="C21" s="20">
        <v>4572.85</v>
      </c>
      <c r="D21" s="20">
        <v>5143.726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0.009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1.998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76</v>
      </c>
      <c r="B22" s="20" t="s">
        <v>231</v>
      </c>
      <c r="C22" s="20">
        <v>5321.633</v>
      </c>
      <c r="D22" s="20">
        <v>5906.588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0.602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0.822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911</v>
      </c>
      <c r="B23" s="20" t="s">
        <v>232</v>
      </c>
      <c r="C23" s="20">
        <v>6054.8</v>
      </c>
      <c r="D23" s="20">
        <v>6711.813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0.187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914</v>
      </c>
      <c r="B24" s="20" t="s">
        <v>233</v>
      </c>
      <c r="C24" s="20">
        <v>6146.143</v>
      </c>
      <c r="D24" s="20">
        <v>6905.07</v>
      </c>
      <c r="E24" s="20">
        <v>0</v>
      </c>
      <c r="F24" s="20">
        <v>1</v>
      </c>
      <c r="G24" s="19">
        <v>0</v>
      </c>
      <c r="H24" s="19">
        <v>0</v>
      </c>
      <c r="I24" s="19">
        <v>0</v>
      </c>
      <c r="J24" s="19">
        <v>0.525</v>
      </c>
      <c r="K24" s="22">
        <v>0</v>
      </c>
      <c r="L24" s="22">
        <v>2</v>
      </c>
      <c r="M24" s="22">
        <v>0</v>
      </c>
      <c r="N24" s="22">
        <v>0</v>
      </c>
      <c r="O24" s="22">
        <v>0</v>
      </c>
      <c r="P24" s="22">
        <v>2.625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934</v>
      </c>
      <c r="B25" s="20" t="s">
        <v>234</v>
      </c>
      <c r="C25" s="20">
        <v>5769.679</v>
      </c>
      <c r="D25" s="20">
        <v>6450.602</v>
      </c>
      <c r="E25" s="20">
        <v>0</v>
      </c>
      <c r="F25" s="20">
        <v>1</v>
      </c>
      <c r="G25" s="19">
        <v>0</v>
      </c>
      <c r="H25" s="19">
        <v>0</v>
      </c>
      <c r="I25" s="19">
        <v>0</v>
      </c>
      <c r="J25" s="19">
        <v>0.401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-3.994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974</v>
      </c>
      <c r="B26" s="20" t="s">
        <v>235</v>
      </c>
      <c r="C26" s="20">
        <v>6467.078</v>
      </c>
      <c r="D26" s="20">
        <v>7243.445</v>
      </c>
      <c r="E26" s="20">
        <v>0</v>
      </c>
      <c r="F26" s="20">
        <v>1</v>
      </c>
      <c r="G26" s="19">
        <v>0</v>
      </c>
      <c r="H26" s="19">
        <v>0</v>
      </c>
      <c r="I26" s="19">
        <v>0</v>
      </c>
      <c r="J26" s="19">
        <v>0.63</v>
      </c>
      <c r="K26" s="22">
        <v>0</v>
      </c>
      <c r="L26" s="22">
        <v>0</v>
      </c>
      <c r="M26" s="22">
        <v>0</v>
      </c>
      <c r="N26" s="22">
        <v>-1</v>
      </c>
      <c r="O26" s="22">
        <v>0</v>
      </c>
      <c r="P26" s="22">
        <v>1.256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992</v>
      </c>
      <c r="B27" s="20" t="s">
        <v>5</v>
      </c>
      <c r="C27" s="20">
        <v>5524.887</v>
      </c>
      <c r="D27" s="20">
        <v>6160.73</v>
      </c>
      <c r="E27" s="20">
        <v>0</v>
      </c>
      <c r="F27" s="20">
        <v>1</v>
      </c>
      <c r="G27" s="19">
        <v>0</v>
      </c>
      <c r="H27" s="19">
        <v>0</v>
      </c>
      <c r="I27" s="19">
        <v>0</v>
      </c>
      <c r="J27" s="19">
        <v>0.407</v>
      </c>
      <c r="K27" s="22">
        <v>2</v>
      </c>
      <c r="L27" s="22">
        <v>0</v>
      </c>
      <c r="M27" s="22">
        <v>0</v>
      </c>
      <c r="N27" s="22">
        <v>0</v>
      </c>
      <c r="O27" s="22">
        <v>0</v>
      </c>
      <c r="P27" s="22">
        <v>1.163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0">
        <v>399237</v>
      </c>
      <c r="B28" s="20" t="s">
        <v>236</v>
      </c>
      <c r="C28" s="20">
        <v>1056.997</v>
      </c>
      <c r="D28" s="20">
        <v>1135.621</v>
      </c>
      <c r="E28" s="20">
        <v>0</v>
      </c>
      <c r="F28" s="20">
        <v>1</v>
      </c>
      <c r="G28" s="19">
        <v>0</v>
      </c>
      <c r="H28" s="19">
        <v>0</v>
      </c>
      <c r="I28" s="19">
        <v>0</v>
      </c>
      <c r="J28" s="19">
        <v>0.546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1.975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399387</v>
      </c>
      <c r="B29" s="20" t="s">
        <v>237</v>
      </c>
      <c r="C29" s="20">
        <v>5197.746</v>
      </c>
      <c r="D29" s="20">
        <v>5815.102</v>
      </c>
      <c r="E29" s="20">
        <v>0</v>
      </c>
      <c r="F29" s="20">
        <v>1</v>
      </c>
      <c r="G29" s="19">
        <v>0</v>
      </c>
      <c r="H29" s="19">
        <v>0</v>
      </c>
      <c r="I29" s="19">
        <v>0</v>
      </c>
      <c r="J29" s="19">
        <v>0.626</v>
      </c>
      <c r="K29" s="22">
        <v>2</v>
      </c>
      <c r="L29" s="22">
        <v>0</v>
      </c>
      <c r="M29" s="22">
        <v>-1</v>
      </c>
      <c r="N29" s="22">
        <v>0</v>
      </c>
      <c r="O29" s="22">
        <v>0</v>
      </c>
      <c r="P29" s="22">
        <v>1.611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399805</v>
      </c>
      <c r="B30" s="20" t="s">
        <v>238</v>
      </c>
      <c r="C30" s="20">
        <v>3430.88</v>
      </c>
      <c r="D30" s="20">
        <v>4370.034</v>
      </c>
      <c r="E30" s="20">
        <v>0</v>
      </c>
      <c r="F30" s="20">
        <v>1</v>
      </c>
      <c r="G30" s="19">
        <v>0</v>
      </c>
      <c r="H30" s="19">
        <v>0</v>
      </c>
      <c r="I30" s="19">
        <v>0</v>
      </c>
      <c r="J30" s="19">
        <v>0.492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2.038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399914</v>
      </c>
      <c r="B31" s="20" t="s">
        <v>239</v>
      </c>
      <c r="C31" s="20">
        <v>6146.143</v>
      </c>
      <c r="D31" s="20">
        <v>6905.069</v>
      </c>
      <c r="E31" s="20">
        <v>0</v>
      </c>
      <c r="F31" s="20">
        <v>1</v>
      </c>
      <c r="G31" s="19">
        <v>0</v>
      </c>
      <c r="H31" s="19">
        <v>0</v>
      </c>
      <c r="I31" s="19">
        <v>0</v>
      </c>
      <c r="J31" s="19">
        <v>0.525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-3.532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399934</v>
      </c>
      <c r="B32" s="20" t="s">
        <v>234</v>
      </c>
      <c r="C32" s="20">
        <v>5769.679</v>
      </c>
      <c r="D32" s="20">
        <v>6450.602</v>
      </c>
      <c r="E32" s="20">
        <v>0</v>
      </c>
      <c r="F32" s="20">
        <v>1</v>
      </c>
      <c r="G32" s="19">
        <v>0</v>
      </c>
      <c r="H32" s="19">
        <v>0</v>
      </c>
      <c r="I32" s="19">
        <v>0</v>
      </c>
      <c r="J32" s="19">
        <v>0.401</v>
      </c>
      <c r="K32" s="22">
        <v>3</v>
      </c>
      <c r="L32" s="22">
        <v>0</v>
      </c>
      <c r="M32" s="22">
        <v>0</v>
      </c>
      <c r="N32" s="22">
        <v>0</v>
      </c>
      <c r="O32" s="22">
        <v>0</v>
      </c>
      <c r="P32" s="22">
        <v>-0.24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3</v>
      </c>
      <c r="B33" s="21" t="s">
        <v>173</v>
      </c>
      <c r="C33" s="21">
        <v>247.568</v>
      </c>
      <c r="D33" s="21">
        <v>268.826</v>
      </c>
      <c r="E33" s="21">
        <v>0</v>
      </c>
      <c r="F33" s="21">
        <v>0</v>
      </c>
      <c r="G33" s="21">
        <v>0</v>
      </c>
      <c r="H33" s="21">
        <v>1</v>
      </c>
      <c r="I33" s="19">
        <v>0.238</v>
      </c>
      <c r="J33" s="19">
        <v>8.127</v>
      </c>
      <c r="K33" s="22">
        <v>1</v>
      </c>
      <c r="L33" s="22">
        <v>0</v>
      </c>
      <c r="M33" s="22">
        <v>0</v>
      </c>
      <c r="N33" s="22">
        <v>0</v>
      </c>
      <c r="O33" s="22">
        <v>0</v>
      </c>
      <c r="P33" s="22">
        <v>3.574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12</v>
      </c>
      <c r="B34" s="21" t="s">
        <v>240</v>
      </c>
      <c r="C34" s="21">
        <v>224.514</v>
      </c>
      <c r="D34" s="21">
        <v>226.059</v>
      </c>
      <c r="E34" s="21">
        <v>0</v>
      </c>
      <c r="F34" s="21">
        <v>0</v>
      </c>
      <c r="G34" s="21">
        <v>0</v>
      </c>
      <c r="H34" s="21">
        <v>1</v>
      </c>
      <c r="I34" s="19">
        <v>0.372</v>
      </c>
      <c r="J34" s="19">
        <v>1.052</v>
      </c>
      <c r="K34" s="22">
        <v>0</v>
      </c>
      <c r="L34" s="22">
        <v>2</v>
      </c>
      <c r="M34" s="22">
        <v>0</v>
      </c>
      <c r="N34" s="22">
        <v>0</v>
      </c>
      <c r="O34" s="22">
        <v>0</v>
      </c>
      <c r="P34" s="22">
        <v>1.769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13</v>
      </c>
      <c r="B35" s="21" t="s">
        <v>241</v>
      </c>
      <c r="C35" s="21">
        <v>302.531</v>
      </c>
      <c r="D35" s="21">
        <v>304.447</v>
      </c>
      <c r="E35" s="21">
        <v>0</v>
      </c>
      <c r="F35" s="21">
        <v>0</v>
      </c>
      <c r="G35" s="21">
        <v>0</v>
      </c>
      <c r="H35" s="21">
        <v>1</v>
      </c>
      <c r="I35" s="19">
        <v>0.424</v>
      </c>
      <c r="J35" s="19">
        <v>1.051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10.772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22</v>
      </c>
      <c r="B36" s="21" t="s">
        <v>242</v>
      </c>
      <c r="C36" s="21">
        <v>253.526</v>
      </c>
      <c r="D36" s="21">
        <v>254.955</v>
      </c>
      <c r="E36" s="21">
        <v>0</v>
      </c>
      <c r="F36" s="21">
        <v>0</v>
      </c>
      <c r="G36" s="21">
        <v>0</v>
      </c>
      <c r="H36" s="21">
        <v>1</v>
      </c>
      <c r="I36" s="19">
        <v>0.403</v>
      </c>
      <c r="J36" s="19">
        <v>0.961</v>
      </c>
      <c r="K36" s="22">
        <v>2</v>
      </c>
      <c r="L36" s="22">
        <v>0</v>
      </c>
      <c r="M36" s="22">
        <v>0</v>
      </c>
      <c r="N36" s="22">
        <v>-1</v>
      </c>
      <c r="O36" s="22">
        <v>0</v>
      </c>
      <c r="P36" s="22">
        <v>-16.986</v>
      </c>
      <c r="Q36" s="22">
        <v>0</v>
      </c>
      <c r="R36" s="22">
        <v>-1</v>
      </c>
      <c r="S36" s="23"/>
      <c r="T36" s="23"/>
      <c r="U36" s="23"/>
      <c r="V36" s="23"/>
      <c r="W36" s="23"/>
    </row>
    <row r="37" ht="16.5" spans="1:23">
      <c r="A37" s="21">
        <v>40</v>
      </c>
      <c r="B37" s="21" t="s">
        <v>243</v>
      </c>
      <c r="C37" s="21">
        <v>3858.879</v>
      </c>
      <c r="D37" s="21">
        <v>4667.273</v>
      </c>
      <c r="E37" s="21">
        <v>0</v>
      </c>
      <c r="F37" s="21">
        <v>0</v>
      </c>
      <c r="G37" s="21">
        <v>0</v>
      </c>
      <c r="H37" s="21">
        <v>1</v>
      </c>
      <c r="I37" s="19">
        <v>4.403</v>
      </c>
      <c r="J37" s="19">
        <v>20.961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4.546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61</v>
      </c>
      <c r="B38" s="21" t="s">
        <v>244</v>
      </c>
      <c r="C38" s="21">
        <v>177.607</v>
      </c>
      <c r="D38" s="21">
        <v>178.722</v>
      </c>
      <c r="E38" s="21">
        <v>0</v>
      </c>
      <c r="F38" s="21">
        <v>0</v>
      </c>
      <c r="G38" s="21">
        <v>0</v>
      </c>
      <c r="H38" s="21">
        <v>1</v>
      </c>
      <c r="I38" s="19">
        <v>0.541</v>
      </c>
      <c r="J38" s="19">
        <v>1.161</v>
      </c>
      <c r="K38" s="22">
        <v>4</v>
      </c>
      <c r="L38" s="22">
        <v>2</v>
      </c>
      <c r="M38" s="22">
        <v>-1</v>
      </c>
      <c r="N38" s="22">
        <v>1</v>
      </c>
      <c r="O38" s="22">
        <v>0</v>
      </c>
      <c r="P38" s="22">
        <v>10.08</v>
      </c>
      <c r="Q38" s="22">
        <v>1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101</v>
      </c>
      <c r="B39" s="21" t="s">
        <v>245</v>
      </c>
      <c r="C39" s="21">
        <v>251.376</v>
      </c>
      <c r="D39" s="21">
        <v>252.924</v>
      </c>
      <c r="E39" s="21">
        <v>0</v>
      </c>
      <c r="F39" s="21">
        <v>0</v>
      </c>
      <c r="G39" s="21">
        <v>0</v>
      </c>
      <c r="H39" s="21">
        <v>1</v>
      </c>
      <c r="I39" s="19">
        <v>0.431</v>
      </c>
      <c r="J39" s="19">
        <v>1.04</v>
      </c>
      <c r="K39" s="22">
        <v>4</v>
      </c>
      <c r="L39" s="22">
        <v>1</v>
      </c>
      <c r="M39" s="22">
        <v>-1</v>
      </c>
      <c r="N39" s="22">
        <v>1</v>
      </c>
      <c r="O39" s="22">
        <v>0</v>
      </c>
      <c r="P39" s="22">
        <v>12.506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112</v>
      </c>
      <c r="B40" s="21" t="s">
        <v>246</v>
      </c>
      <c r="C40" s="21">
        <v>5790.118</v>
      </c>
      <c r="D40" s="21">
        <v>8055.223</v>
      </c>
      <c r="E40" s="21">
        <v>0</v>
      </c>
      <c r="F40" s="21">
        <v>0</v>
      </c>
      <c r="G40" s="21">
        <v>0</v>
      </c>
      <c r="H40" s="21">
        <v>1</v>
      </c>
      <c r="I40" s="19">
        <v>7.626</v>
      </c>
      <c r="J40" s="19">
        <v>33.602</v>
      </c>
      <c r="K40" s="22">
        <v>3</v>
      </c>
      <c r="L40" s="22">
        <v>0</v>
      </c>
      <c r="M40" s="22">
        <v>0</v>
      </c>
      <c r="N40" s="22">
        <v>0</v>
      </c>
      <c r="O40" s="22">
        <v>0</v>
      </c>
      <c r="P40" s="22">
        <v>5.927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116</v>
      </c>
      <c r="B41" s="21" t="s">
        <v>247</v>
      </c>
      <c r="C41" s="21">
        <v>198.608</v>
      </c>
      <c r="D41" s="21">
        <v>199.772</v>
      </c>
      <c r="E41" s="21">
        <v>0</v>
      </c>
      <c r="F41" s="21">
        <v>0</v>
      </c>
      <c r="G41" s="21">
        <v>0</v>
      </c>
      <c r="H41" s="21">
        <v>1</v>
      </c>
      <c r="I41" s="19">
        <v>0.939</v>
      </c>
      <c r="J41" s="19">
        <v>1.516</v>
      </c>
      <c r="K41" s="22">
        <v>3</v>
      </c>
      <c r="L41" s="22">
        <v>0</v>
      </c>
      <c r="M41" s="22">
        <v>-1</v>
      </c>
      <c r="N41" s="22">
        <v>1</v>
      </c>
      <c r="O41" s="22">
        <v>0</v>
      </c>
      <c r="P41" s="22">
        <v>2.243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171</v>
      </c>
      <c r="B42" s="21" t="s">
        <v>248</v>
      </c>
      <c r="C42" s="21">
        <v>1719.14</v>
      </c>
      <c r="D42" s="21">
        <v>1989.069</v>
      </c>
      <c r="E42" s="21">
        <v>0</v>
      </c>
      <c r="F42" s="21">
        <v>0</v>
      </c>
      <c r="G42" s="21">
        <v>0</v>
      </c>
      <c r="H42" s="21">
        <v>1</v>
      </c>
      <c r="I42" s="19">
        <v>6.026</v>
      </c>
      <c r="J42" s="19">
        <v>18.779</v>
      </c>
      <c r="K42" s="22">
        <v>3</v>
      </c>
      <c r="L42" s="22">
        <v>0</v>
      </c>
      <c r="M42" s="22">
        <v>-1</v>
      </c>
      <c r="N42" s="22">
        <v>1</v>
      </c>
      <c r="O42" s="22">
        <v>0</v>
      </c>
      <c r="P42" s="22">
        <v>0.461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690</v>
      </c>
      <c r="B43" s="21" t="s">
        <v>249</v>
      </c>
      <c r="C43" s="21">
        <v>1740.436</v>
      </c>
      <c r="D43" s="21">
        <v>2115.76</v>
      </c>
      <c r="E43" s="21">
        <v>0</v>
      </c>
      <c r="F43" s="21">
        <v>0</v>
      </c>
      <c r="G43" s="21">
        <v>0</v>
      </c>
      <c r="H43" s="21">
        <v>1</v>
      </c>
      <c r="I43" s="19">
        <v>4.569</v>
      </c>
      <c r="J43" s="19">
        <v>21.498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3.367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869</v>
      </c>
      <c r="B44" s="21" t="s">
        <v>250</v>
      </c>
      <c r="C44" s="21">
        <v>4222.508</v>
      </c>
      <c r="D44" s="21">
        <v>4668.224</v>
      </c>
      <c r="E44" s="21">
        <v>0</v>
      </c>
      <c r="F44" s="21">
        <v>0</v>
      </c>
      <c r="G44" s="21">
        <v>0</v>
      </c>
      <c r="H44" s="21">
        <v>1</v>
      </c>
      <c r="I44" s="19">
        <v>4.101</v>
      </c>
      <c r="J44" s="19">
        <v>13.258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9.601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891</v>
      </c>
      <c r="B45" s="21" t="s">
        <v>251</v>
      </c>
      <c r="C45" s="21">
        <v>1783.175</v>
      </c>
      <c r="D45" s="21">
        <v>2077.589</v>
      </c>
      <c r="E45" s="21">
        <v>0</v>
      </c>
      <c r="F45" s="21">
        <v>0</v>
      </c>
      <c r="G45" s="21">
        <v>0</v>
      </c>
      <c r="H45" s="21">
        <v>1</v>
      </c>
      <c r="I45" s="19">
        <v>0.986</v>
      </c>
      <c r="J45" s="19">
        <v>15.017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6.102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916</v>
      </c>
      <c r="B46" s="21" t="s">
        <v>252</v>
      </c>
      <c r="C46" s="21">
        <v>5239.062</v>
      </c>
      <c r="D46" s="21">
        <v>6399.105</v>
      </c>
      <c r="E46" s="21">
        <v>0</v>
      </c>
      <c r="F46" s="21">
        <v>0</v>
      </c>
      <c r="G46" s="21">
        <v>0</v>
      </c>
      <c r="H46" s="21">
        <v>1</v>
      </c>
      <c r="I46" s="19">
        <v>14.115</v>
      </c>
      <c r="J46" s="19">
        <v>29.684</v>
      </c>
      <c r="K46" s="22">
        <v>3</v>
      </c>
      <c r="L46" s="22">
        <v>0</v>
      </c>
      <c r="M46" s="22">
        <v>-1</v>
      </c>
      <c r="N46" s="22">
        <v>1</v>
      </c>
      <c r="O46" s="22">
        <v>0</v>
      </c>
      <c r="P46" s="22">
        <v>3.607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918</v>
      </c>
      <c r="B47" s="21" t="s">
        <v>253</v>
      </c>
      <c r="C47" s="21">
        <v>4860.271</v>
      </c>
      <c r="D47" s="21">
        <v>5360.083</v>
      </c>
      <c r="E47" s="21">
        <v>0</v>
      </c>
      <c r="F47" s="21">
        <v>0</v>
      </c>
      <c r="G47" s="21">
        <v>0</v>
      </c>
      <c r="H47" s="21">
        <v>1</v>
      </c>
      <c r="I47" s="19">
        <v>1.918</v>
      </c>
      <c r="J47" s="19">
        <v>11.064</v>
      </c>
      <c r="K47" s="22">
        <v>0</v>
      </c>
      <c r="L47" s="22">
        <v>2</v>
      </c>
      <c r="M47" s="22">
        <v>0</v>
      </c>
      <c r="N47" s="22">
        <v>0</v>
      </c>
      <c r="O47" s="22">
        <v>0</v>
      </c>
      <c r="P47" s="22">
        <v>0.869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923</v>
      </c>
      <c r="B48" s="21" t="s">
        <v>254</v>
      </c>
      <c r="C48" s="21">
        <v>253.894</v>
      </c>
      <c r="D48" s="21">
        <v>255.356</v>
      </c>
      <c r="E48" s="21">
        <v>0</v>
      </c>
      <c r="F48" s="21">
        <v>0</v>
      </c>
      <c r="G48" s="21">
        <v>0</v>
      </c>
      <c r="H48" s="21">
        <v>1</v>
      </c>
      <c r="I48" s="19">
        <v>0.413</v>
      </c>
      <c r="J48" s="19">
        <v>0.984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3.242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936</v>
      </c>
      <c r="B49" s="21" t="s">
        <v>255</v>
      </c>
      <c r="C49" s="21">
        <v>9330.349</v>
      </c>
      <c r="D49" s="21">
        <v>11420.528</v>
      </c>
      <c r="E49" s="21">
        <v>0</v>
      </c>
      <c r="F49" s="21">
        <v>0</v>
      </c>
      <c r="G49" s="21">
        <v>0</v>
      </c>
      <c r="H49" s="21">
        <v>1</v>
      </c>
      <c r="I49" s="19">
        <v>9.279</v>
      </c>
      <c r="J49" s="19">
        <v>25.882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1.096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964</v>
      </c>
      <c r="B50" s="21" t="s">
        <v>256</v>
      </c>
      <c r="C50" s="21">
        <v>10451.934</v>
      </c>
      <c r="D50" s="21">
        <v>11759.523</v>
      </c>
      <c r="E50" s="21">
        <v>0</v>
      </c>
      <c r="F50" s="21">
        <v>0</v>
      </c>
      <c r="G50" s="21">
        <v>0</v>
      </c>
      <c r="H50" s="21">
        <v>1</v>
      </c>
      <c r="I50" s="19">
        <v>2.309</v>
      </c>
      <c r="J50" s="19">
        <v>13.172</v>
      </c>
      <c r="K50" s="22">
        <v>3</v>
      </c>
      <c r="L50" s="22">
        <v>0</v>
      </c>
      <c r="M50" s="22">
        <v>-1</v>
      </c>
      <c r="N50" s="22">
        <v>0</v>
      </c>
      <c r="O50" s="22">
        <v>0</v>
      </c>
      <c r="P50" s="22">
        <v>7.94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969</v>
      </c>
      <c r="B51" s="21" t="s">
        <v>257</v>
      </c>
      <c r="C51" s="21">
        <v>5142.575</v>
      </c>
      <c r="D51" s="21">
        <v>5590.047</v>
      </c>
      <c r="E51" s="21">
        <v>0</v>
      </c>
      <c r="F51" s="21">
        <v>0</v>
      </c>
      <c r="G51" s="21">
        <v>0</v>
      </c>
      <c r="H51" s="21">
        <v>1</v>
      </c>
      <c r="I51" s="19">
        <v>1.14</v>
      </c>
      <c r="J51" s="19">
        <v>9.053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0.51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994</v>
      </c>
      <c r="B52" s="21" t="s">
        <v>258</v>
      </c>
      <c r="C52" s="21">
        <v>10480.753</v>
      </c>
      <c r="D52" s="21">
        <v>12731.599</v>
      </c>
      <c r="E52" s="21">
        <v>0</v>
      </c>
      <c r="F52" s="21">
        <v>0</v>
      </c>
      <c r="G52" s="21">
        <v>0</v>
      </c>
      <c r="H52" s="21">
        <v>1</v>
      </c>
      <c r="I52" s="19">
        <v>9.931</v>
      </c>
      <c r="J52" s="19">
        <v>25.855</v>
      </c>
      <c r="K52" s="22">
        <v>1</v>
      </c>
      <c r="L52" s="22">
        <v>0</v>
      </c>
      <c r="M52" s="22">
        <v>0</v>
      </c>
      <c r="N52" s="22">
        <v>0</v>
      </c>
      <c r="O52" s="22">
        <v>0</v>
      </c>
      <c r="P52" s="22">
        <v>4.188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399001</v>
      </c>
      <c r="B53" s="21" t="s">
        <v>259</v>
      </c>
      <c r="C53" s="21">
        <v>12901.186</v>
      </c>
      <c r="D53" s="21">
        <v>14559.685</v>
      </c>
      <c r="E53" s="21">
        <v>0</v>
      </c>
      <c r="F53" s="21">
        <v>0</v>
      </c>
      <c r="G53" s="21">
        <v>0</v>
      </c>
      <c r="H53" s="21">
        <v>1</v>
      </c>
      <c r="I53" s="19">
        <v>2.72</v>
      </c>
      <c r="J53" s="19">
        <v>13.801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0.187</v>
      </c>
      <c r="Q53" s="22">
        <v>0</v>
      </c>
      <c r="R53" s="22">
        <v>-1</v>
      </c>
      <c r="S53" s="23"/>
      <c r="T53" s="23"/>
      <c r="U53" s="23"/>
      <c r="V53" s="23"/>
      <c r="W53" s="23"/>
    </row>
    <row r="54" ht="16.5" spans="1:23">
      <c r="A54" s="21">
        <v>399002</v>
      </c>
      <c r="B54" s="21" t="s">
        <v>260</v>
      </c>
      <c r="C54" s="21">
        <v>17318.111</v>
      </c>
      <c r="D54" s="21">
        <v>19555.98</v>
      </c>
      <c r="E54" s="21">
        <v>0</v>
      </c>
      <c r="F54" s="21">
        <v>0</v>
      </c>
      <c r="G54" s="21">
        <v>0</v>
      </c>
      <c r="H54" s="21">
        <v>1</v>
      </c>
      <c r="I54" s="19">
        <v>2.752</v>
      </c>
      <c r="J54" s="19">
        <v>13.88</v>
      </c>
      <c r="K54" s="22">
        <v>1</v>
      </c>
      <c r="L54" s="22">
        <v>0</v>
      </c>
      <c r="M54" s="22">
        <v>0</v>
      </c>
      <c r="N54" s="22">
        <v>0</v>
      </c>
      <c r="O54" s="22">
        <v>0</v>
      </c>
      <c r="P54" s="22">
        <v>0.857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399004</v>
      </c>
      <c r="B55" s="21" t="s">
        <v>261</v>
      </c>
      <c r="C55" s="21">
        <v>7954.584</v>
      </c>
      <c r="D55" s="21">
        <v>8645.194</v>
      </c>
      <c r="E55" s="21">
        <v>0</v>
      </c>
      <c r="F55" s="21">
        <v>0</v>
      </c>
      <c r="G55" s="21">
        <v>0</v>
      </c>
      <c r="H55" s="21">
        <v>1</v>
      </c>
      <c r="I55" s="19">
        <v>4.374</v>
      </c>
      <c r="J55" s="19">
        <v>12.013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0.877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399005</v>
      </c>
      <c r="B56" s="21" t="s">
        <v>262</v>
      </c>
      <c r="C56" s="21">
        <v>7828.27</v>
      </c>
      <c r="D56" s="21">
        <v>8914.918</v>
      </c>
      <c r="E56" s="21">
        <v>0</v>
      </c>
      <c r="F56" s="21">
        <v>0</v>
      </c>
      <c r="G56" s="21">
        <v>0</v>
      </c>
      <c r="H56" s="21">
        <v>1</v>
      </c>
      <c r="I56" s="19">
        <v>2.125</v>
      </c>
      <c r="J56" s="19">
        <v>14.055</v>
      </c>
      <c r="K56" s="22">
        <v>2</v>
      </c>
      <c r="L56" s="22">
        <v>0</v>
      </c>
      <c r="M56" s="22">
        <v>-1</v>
      </c>
      <c r="N56" s="22">
        <v>1</v>
      </c>
      <c r="O56" s="22">
        <v>0</v>
      </c>
      <c r="P56" s="22">
        <v>2.816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399006</v>
      </c>
      <c r="B57" s="21" t="s">
        <v>263</v>
      </c>
      <c r="C57" s="21">
        <v>3035.33</v>
      </c>
      <c r="D57" s="21">
        <v>3441.441</v>
      </c>
      <c r="E57" s="21">
        <v>0</v>
      </c>
      <c r="F57" s="21">
        <v>0</v>
      </c>
      <c r="G57" s="21">
        <v>0</v>
      </c>
      <c r="H57" s="21">
        <v>1</v>
      </c>
      <c r="I57" s="19">
        <v>6.421</v>
      </c>
      <c r="J57" s="19">
        <v>17.464</v>
      </c>
      <c r="K57" s="22">
        <v>1</v>
      </c>
      <c r="L57" s="22">
        <v>0</v>
      </c>
      <c r="M57" s="22">
        <v>0</v>
      </c>
      <c r="N57" s="22">
        <v>0</v>
      </c>
      <c r="O57" s="22">
        <v>0</v>
      </c>
      <c r="P57" s="22">
        <v>1.515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399007</v>
      </c>
      <c r="B58" s="21" t="s">
        <v>264</v>
      </c>
      <c r="C58" s="21">
        <v>5438.369</v>
      </c>
      <c r="D58" s="21">
        <v>6074.821</v>
      </c>
      <c r="E58" s="21">
        <v>0</v>
      </c>
      <c r="F58" s="21">
        <v>0</v>
      </c>
      <c r="G58" s="21">
        <v>0</v>
      </c>
      <c r="H58" s="21">
        <v>1</v>
      </c>
      <c r="I58" s="19">
        <v>2.799</v>
      </c>
      <c r="J58" s="19">
        <v>12.983</v>
      </c>
      <c r="K58" s="22">
        <v>3</v>
      </c>
      <c r="L58" s="22">
        <v>0</v>
      </c>
      <c r="M58" s="22">
        <v>-1</v>
      </c>
      <c r="N58" s="22">
        <v>1</v>
      </c>
      <c r="O58" s="22">
        <v>0</v>
      </c>
      <c r="P58" s="22">
        <v>3.664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399011</v>
      </c>
      <c r="B59" s="21" t="s">
        <v>265</v>
      </c>
      <c r="C59" s="21">
        <v>6238.561</v>
      </c>
      <c r="D59" s="21">
        <v>7105.23</v>
      </c>
      <c r="E59" s="21">
        <v>0</v>
      </c>
      <c r="F59" s="21">
        <v>0</v>
      </c>
      <c r="G59" s="21">
        <v>0</v>
      </c>
      <c r="H59" s="21">
        <v>1</v>
      </c>
      <c r="I59" s="19">
        <v>1.395</v>
      </c>
      <c r="J59" s="19">
        <v>13.422</v>
      </c>
      <c r="K59" s="22">
        <v>3</v>
      </c>
      <c r="L59" s="22">
        <v>0</v>
      </c>
      <c r="M59" s="22">
        <v>-1</v>
      </c>
      <c r="N59" s="22">
        <v>1</v>
      </c>
      <c r="O59" s="22">
        <v>0</v>
      </c>
      <c r="P59" s="22">
        <v>3.293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399012</v>
      </c>
      <c r="B60" s="21" t="s">
        <v>266</v>
      </c>
      <c r="C60" s="21">
        <v>4287.985</v>
      </c>
      <c r="D60" s="21">
        <v>4914.228</v>
      </c>
      <c r="E60" s="21">
        <v>0</v>
      </c>
      <c r="F60" s="21">
        <v>0</v>
      </c>
      <c r="G60" s="21">
        <v>0</v>
      </c>
      <c r="H60" s="21">
        <v>1</v>
      </c>
      <c r="I60" s="19">
        <v>3.966</v>
      </c>
      <c r="J60" s="19">
        <v>16.204</v>
      </c>
      <c r="K60" s="22">
        <v>3</v>
      </c>
      <c r="L60" s="22">
        <v>0</v>
      </c>
      <c r="M60" s="22">
        <v>-1</v>
      </c>
      <c r="N60" s="22">
        <v>1</v>
      </c>
      <c r="O60" s="22">
        <v>0</v>
      </c>
      <c r="P60" s="22">
        <v>-0.023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399060</v>
      </c>
      <c r="B61" s="21" t="s">
        <v>267</v>
      </c>
      <c r="C61" s="21">
        <v>3319.407</v>
      </c>
      <c r="D61" s="21">
        <v>3693.491</v>
      </c>
      <c r="E61" s="21">
        <v>0</v>
      </c>
      <c r="F61" s="21">
        <v>0</v>
      </c>
      <c r="G61" s="21">
        <v>0</v>
      </c>
      <c r="H61" s="21">
        <v>1</v>
      </c>
      <c r="I61" s="19">
        <v>1.188</v>
      </c>
      <c r="J61" s="19">
        <v>11.196</v>
      </c>
      <c r="K61" s="22">
        <v>1</v>
      </c>
      <c r="L61" s="22">
        <v>0</v>
      </c>
      <c r="M61" s="22">
        <v>0</v>
      </c>
      <c r="N61" s="22">
        <v>0</v>
      </c>
      <c r="O61" s="22">
        <v>0</v>
      </c>
      <c r="P61" s="22">
        <v>3.087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399088</v>
      </c>
      <c r="B62" s="21" t="s">
        <v>268</v>
      </c>
      <c r="C62" s="21">
        <v>4759.002</v>
      </c>
      <c r="D62" s="21">
        <v>5367.351</v>
      </c>
      <c r="E62" s="21">
        <v>0</v>
      </c>
      <c r="F62" s="21">
        <v>0</v>
      </c>
      <c r="G62" s="21">
        <v>0</v>
      </c>
      <c r="H62" s="21">
        <v>1</v>
      </c>
      <c r="I62" s="19">
        <v>2.091</v>
      </c>
      <c r="J62" s="19">
        <v>13.189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1.745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399102</v>
      </c>
      <c r="B63" s="21" t="s">
        <v>269</v>
      </c>
      <c r="C63" s="21">
        <v>3735.971</v>
      </c>
      <c r="D63" s="21">
        <v>4283.509</v>
      </c>
      <c r="E63" s="21">
        <v>0</v>
      </c>
      <c r="F63" s="21">
        <v>0</v>
      </c>
      <c r="G63" s="21">
        <v>0</v>
      </c>
      <c r="H63" s="21">
        <v>1</v>
      </c>
      <c r="I63" s="19">
        <v>2.505</v>
      </c>
      <c r="J63" s="19">
        <v>14.968</v>
      </c>
      <c r="K63" s="22">
        <v>2</v>
      </c>
      <c r="L63" s="22">
        <v>2</v>
      </c>
      <c r="M63" s="22">
        <v>-1</v>
      </c>
      <c r="N63" s="22">
        <v>1</v>
      </c>
      <c r="O63" s="22">
        <v>0</v>
      </c>
      <c r="P63" s="22">
        <v>4.203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399233</v>
      </c>
      <c r="B64" s="21" t="s">
        <v>270</v>
      </c>
      <c r="C64" s="21">
        <v>3322.534</v>
      </c>
      <c r="D64" s="21">
        <v>3820.455</v>
      </c>
      <c r="E64" s="21">
        <v>0</v>
      </c>
      <c r="F64" s="21">
        <v>0</v>
      </c>
      <c r="G64" s="21">
        <v>0</v>
      </c>
      <c r="H64" s="21">
        <v>1</v>
      </c>
      <c r="I64" s="19">
        <v>2.644</v>
      </c>
      <c r="J64" s="19">
        <v>15.333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2.779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399260</v>
      </c>
      <c r="B65" s="21" t="s">
        <v>271</v>
      </c>
      <c r="C65" s="21">
        <v>3584.9</v>
      </c>
      <c r="D65" s="21">
        <v>3971.064</v>
      </c>
      <c r="E65" s="21">
        <v>0</v>
      </c>
      <c r="F65" s="21">
        <v>0</v>
      </c>
      <c r="G65" s="21">
        <v>0</v>
      </c>
      <c r="H65" s="21">
        <v>1</v>
      </c>
      <c r="I65" s="19">
        <v>7.405</v>
      </c>
      <c r="J65" s="19">
        <v>16.409</v>
      </c>
      <c r="K65" s="22">
        <v>4</v>
      </c>
      <c r="L65" s="22">
        <v>0</v>
      </c>
      <c r="M65" s="22">
        <v>0</v>
      </c>
      <c r="N65" s="22">
        <v>0</v>
      </c>
      <c r="O65" s="22">
        <v>0</v>
      </c>
      <c r="P65" s="22">
        <v>2.382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399261</v>
      </c>
      <c r="B66" s="21" t="s">
        <v>272</v>
      </c>
      <c r="C66" s="21">
        <v>5871.181</v>
      </c>
      <c r="D66" s="21">
        <v>6791.654</v>
      </c>
      <c r="E66" s="21">
        <v>0</v>
      </c>
      <c r="F66" s="21">
        <v>0</v>
      </c>
      <c r="G66" s="21">
        <v>0</v>
      </c>
      <c r="H66" s="21">
        <v>1</v>
      </c>
      <c r="I66" s="19">
        <v>7.181</v>
      </c>
      <c r="J66" s="19">
        <v>19.761</v>
      </c>
      <c r="K66" s="22">
        <v>3</v>
      </c>
      <c r="L66" s="22">
        <v>1</v>
      </c>
      <c r="M66" s="22">
        <v>-1</v>
      </c>
      <c r="N66" s="22">
        <v>0</v>
      </c>
      <c r="O66" s="22">
        <v>0</v>
      </c>
      <c r="P66" s="22">
        <v>10.629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399262</v>
      </c>
      <c r="B67" s="21" t="s">
        <v>273</v>
      </c>
      <c r="C67" s="21">
        <v>2673.71</v>
      </c>
      <c r="D67" s="21">
        <v>3134.48</v>
      </c>
      <c r="E67" s="21">
        <v>0</v>
      </c>
      <c r="F67" s="21">
        <v>0</v>
      </c>
      <c r="G67" s="21">
        <v>0</v>
      </c>
      <c r="H67" s="21">
        <v>1</v>
      </c>
      <c r="I67" s="19">
        <v>8.002</v>
      </c>
      <c r="J67" s="19">
        <v>21.526</v>
      </c>
      <c r="K67" s="22">
        <v>4</v>
      </c>
      <c r="L67" s="22">
        <v>0</v>
      </c>
      <c r="M67" s="22">
        <v>0</v>
      </c>
      <c r="N67" s="22">
        <v>0</v>
      </c>
      <c r="O67" s="22">
        <v>0</v>
      </c>
      <c r="P67" s="22">
        <v>1.104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399263</v>
      </c>
      <c r="B68" s="21" t="s">
        <v>274</v>
      </c>
      <c r="C68" s="21">
        <v>3120.855</v>
      </c>
      <c r="D68" s="21">
        <v>3826.939</v>
      </c>
      <c r="E68" s="21">
        <v>0</v>
      </c>
      <c r="F68" s="21">
        <v>0</v>
      </c>
      <c r="G68" s="21">
        <v>0</v>
      </c>
      <c r="H68" s="21">
        <v>1</v>
      </c>
      <c r="I68" s="19">
        <v>7.627</v>
      </c>
      <c r="J68" s="19">
        <v>24.67</v>
      </c>
      <c r="K68" s="22">
        <v>0</v>
      </c>
      <c r="L68" s="22">
        <v>2</v>
      </c>
      <c r="M68" s="22">
        <v>0</v>
      </c>
      <c r="N68" s="22">
        <v>-1</v>
      </c>
      <c r="O68" s="22">
        <v>0</v>
      </c>
      <c r="P68" s="22">
        <v>-2.664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399267</v>
      </c>
      <c r="B69" s="21" t="s">
        <v>275</v>
      </c>
      <c r="C69" s="21">
        <v>2129.399</v>
      </c>
      <c r="D69" s="21">
        <v>2701.333</v>
      </c>
      <c r="E69" s="21">
        <v>0</v>
      </c>
      <c r="F69" s="21">
        <v>0</v>
      </c>
      <c r="G69" s="21">
        <v>0</v>
      </c>
      <c r="H69" s="21">
        <v>1</v>
      </c>
      <c r="I69" s="19">
        <v>3.04</v>
      </c>
      <c r="J69" s="19">
        <v>23.569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-3.589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399268</v>
      </c>
      <c r="B70" s="21" t="s">
        <v>276</v>
      </c>
      <c r="C70" s="21">
        <v>1989.221</v>
      </c>
      <c r="D70" s="21">
        <v>2499.279</v>
      </c>
      <c r="E70" s="21">
        <v>0</v>
      </c>
      <c r="F70" s="21">
        <v>0</v>
      </c>
      <c r="G70" s="21">
        <v>0</v>
      </c>
      <c r="H70" s="21">
        <v>1</v>
      </c>
      <c r="I70" s="19">
        <v>5.395</v>
      </c>
      <c r="J70" s="19">
        <v>24.702</v>
      </c>
      <c r="K70" s="22">
        <v>3</v>
      </c>
      <c r="L70" s="22">
        <v>0</v>
      </c>
      <c r="M70" s="22">
        <v>0</v>
      </c>
      <c r="N70" s="22">
        <v>0</v>
      </c>
      <c r="O70" s="22">
        <v>0</v>
      </c>
      <c r="P70" s="22">
        <v>7.787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399269</v>
      </c>
      <c r="B71" s="21" t="s">
        <v>277</v>
      </c>
      <c r="C71" s="21">
        <v>7605.167</v>
      </c>
      <c r="D71" s="21">
        <v>8905.094</v>
      </c>
      <c r="E71" s="21">
        <v>0</v>
      </c>
      <c r="F71" s="21">
        <v>0</v>
      </c>
      <c r="G71" s="21">
        <v>0</v>
      </c>
      <c r="H71" s="21">
        <v>1</v>
      </c>
      <c r="I71" s="19">
        <v>8.223</v>
      </c>
      <c r="J71" s="19">
        <v>21.621</v>
      </c>
      <c r="K71" s="22">
        <v>2</v>
      </c>
      <c r="L71" s="22">
        <v>0</v>
      </c>
      <c r="M71" s="22">
        <v>0</v>
      </c>
      <c r="N71" s="22">
        <v>0</v>
      </c>
      <c r="O71" s="22">
        <v>0</v>
      </c>
      <c r="P71" s="22">
        <v>5.208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399274</v>
      </c>
      <c r="B72" s="21" t="s">
        <v>278</v>
      </c>
      <c r="C72" s="21">
        <v>5713.366</v>
      </c>
      <c r="D72" s="21">
        <v>6626.78</v>
      </c>
      <c r="E72" s="21">
        <v>0</v>
      </c>
      <c r="F72" s="21">
        <v>0</v>
      </c>
      <c r="G72" s="21">
        <v>0</v>
      </c>
      <c r="H72" s="21">
        <v>1</v>
      </c>
      <c r="I72" s="19">
        <v>8.742</v>
      </c>
      <c r="J72" s="19">
        <v>21.32</v>
      </c>
      <c r="K72" s="22">
        <v>1</v>
      </c>
      <c r="L72" s="22">
        <v>2</v>
      </c>
      <c r="M72" s="22">
        <v>0</v>
      </c>
      <c r="N72" s="22">
        <v>0</v>
      </c>
      <c r="O72" s="22">
        <v>0</v>
      </c>
      <c r="P72" s="22">
        <v>0.459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399276</v>
      </c>
      <c r="B73" s="21" t="s">
        <v>279</v>
      </c>
      <c r="C73" s="21">
        <v>7633.467</v>
      </c>
      <c r="D73" s="21">
        <v>8896.675</v>
      </c>
      <c r="E73" s="21">
        <v>0</v>
      </c>
      <c r="F73" s="21">
        <v>0</v>
      </c>
      <c r="G73" s="21">
        <v>0</v>
      </c>
      <c r="H73" s="21">
        <v>1</v>
      </c>
      <c r="I73" s="19">
        <v>1.5</v>
      </c>
      <c r="J73" s="19">
        <v>15.485</v>
      </c>
      <c r="K73" s="22">
        <v>2</v>
      </c>
      <c r="L73" s="22">
        <v>0</v>
      </c>
      <c r="M73" s="22">
        <v>0</v>
      </c>
      <c r="N73" s="22">
        <v>0</v>
      </c>
      <c r="O73" s="22">
        <v>0</v>
      </c>
      <c r="P73" s="22">
        <v>3.333</v>
      </c>
      <c r="Q73" s="22">
        <v>0</v>
      </c>
      <c r="R73" s="22">
        <v>-1</v>
      </c>
      <c r="S73" s="23"/>
      <c r="T73" s="23"/>
      <c r="U73" s="23"/>
      <c r="V73" s="23"/>
      <c r="W73" s="23"/>
    </row>
    <row r="74" ht="16.5" spans="1:23">
      <c r="A74" s="21">
        <v>399278</v>
      </c>
      <c r="B74" s="21" t="s">
        <v>280</v>
      </c>
      <c r="C74" s="21">
        <v>2042.244</v>
      </c>
      <c r="D74" s="21">
        <v>2305.195</v>
      </c>
      <c r="E74" s="21">
        <v>0</v>
      </c>
      <c r="F74" s="21">
        <v>0</v>
      </c>
      <c r="G74" s="21">
        <v>0</v>
      </c>
      <c r="H74" s="21">
        <v>1</v>
      </c>
      <c r="I74" s="19">
        <v>2.553</v>
      </c>
      <c r="J74" s="19">
        <v>13.668</v>
      </c>
      <c r="K74" s="22">
        <v>4</v>
      </c>
      <c r="L74" s="22">
        <v>0</v>
      </c>
      <c r="M74" s="22">
        <v>0</v>
      </c>
      <c r="N74" s="22">
        <v>0</v>
      </c>
      <c r="O74" s="22">
        <v>0</v>
      </c>
      <c r="P74" s="22">
        <v>-16.199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399279</v>
      </c>
      <c r="B75" s="21" t="s">
        <v>281</v>
      </c>
      <c r="C75" s="21">
        <v>4606.019</v>
      </c>
      <c r="D75" s="21">
        <v>5547.429</v>
      </c>
      <c r="E75" s="21">
        <v>0</v>
      </c>
      <c r="F75" s="21">
        <v>0</v>
      </c>
      <c r="G75" s="21">
        <v>0</v>
      </c>
      <c r="H75" s="21">
        <v>1</v>
      </c>
      <c r="I75" s="19">
        <v>1.781</v>
      </c>
      <c r="J75" s="19">
        <v>18.449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4.721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399281</v>
      </c>
      <c r="B76" s="21" t="s">
        <v>282</v>
      </c>
      <c r="C76" s="21">
        <v>4220.129</v>
      </c>
      <c r="D76" s="21">
        <v>4963.352</v>
      </c>
      <c r="E76" s="21">
        <v>0</v>
      </c>
      <c r="F76" s="21">
        <v>0</v>
      </c>
      <c r="G76" s="21">
        <v>0</v>
      </c>
      <c r="H76" s="21">
        <v>1</v>
      </c>
      <c r="I76" s="19">
        <v>6.272</v>
      </c>
      <c r="J76" s="19">
        <v>20.307</v>
      </c>
      <c r="K76" s="22">
        <v>4</v>
      </c>
      <c r="L76" s="22">
        <v>2</v>
      </c>
      <c r="M76" s="22">
        <v>-1</v>
      </c>
      <c r="N76" s="22">
        <v>1</v>
      </c>
      <c r="O76" s="22">
        <v>0</v>
      </c>
      <c r="P76" s="22">
        <v>15.429</v>
      </c>
      <c r="Q76" s="22">
        <v>1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399285</v>
      </c>
      <c r="B77" s="21" t="s">
        <v>283</v>
      </c>
      <c r="C77" s="21">
        <v>5848.262</v>
      </c>
      <c r="D77" s="21">
        <v>6970.544</v>
      </c>
      <c r="E77" s="21">
        <v>0</v>
      </c>
      <c r="F77" s="21">
        <v>0</v>
      </c>
      <c r="G77" s="21">
        <v>0</v>
      </c>
      <c r="H77" s="21">
        <v>1</v>
      </c>
      <c r="I77" s="19">
        <v>4.022</v>
      </c>
      <c r="J77" s="19">
        <v>19.475</v>
      </c>
      <c r="K77" s="22">
        <v>4</v>
      </c>
      <c r="L77" s="22">
        <v>1</v>
      </c>
      <c r="M77" s="22">
        <v>-1</v>
      </c>
      <c r="N77" s="22">
        <v>1</v>
      </c>
      <c r="O77" s="22">
        <v>0</v>
      </c>
      <c r="P77" s="22">
        <v>11.934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399289</v>
      </c>
      <c r="B78" s="21" t="s">
        <v>284</v>
      </c>
      <c r="C78" s="21">
        <v>120.841</v>
      </c>
      <c r="D78" s="21">
        <v>121.595</v>
      </c>
      <c r="E78" s="21">
        <v>0</v>
      </c>
      <c r="F78" s="21">
        <v>0</v>
      </c>
      <c r="G78" s="21">
        <v>0</v>
      </c>
      <c r="H78" s="21">
        <v>1</v>
      </c>
      <c r="I78" s="19">
        <v>0.371</v>
      </c>
      <c r="J78" s="19">
        <v>0.989</v>
      </c>
      <c r="K78" s="22">
        <v>3</v>
      </c>
      <c r="L78" s="22">
        <v>0</v>
      </c>
      <c r="M78" s="22">
        <v>0</v>
      </c>
      <c r="N78" s="22">
        <v>0</v>
      </c>
      <c r="O78" s="22">
        <v>0</v>
      </c>
      <c r="P78" s="22">
        <v>7.239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399292</v>
      </c>
      <c r="B79" s="21" t="s">
        <v>285</v>
      </c>
      <c r="C79" s="21">
        <v>1414.818</v>
      </c>
      <c r="D79" s="21">
        <v>1671.305</v>
      </c>
      <c r="E79" s="21">
        <v>0</v>
      </c>
      <c r="F79" s="21">
        <v>0</v>
      </c>
      <c r="G79" s="21">
        <v>0</v>
      </c>
      <c r="H79" s="21">
        <v>1</v>
      </c>
      <c r="I79" s="19">
        <v>1.935</v>
      </c>
      <c r="J79" s="19">
        <v>16.984</v>
      </c>
      <c r="K79" s="22">
        <v>3</v>
      </c>
      <c r="L79" s="22">
        <v>0</v>
      </c>
      <c r="M79" s="22">
        <v>-1</v>
      </c>
      <c r="N79" s="22">
        <v>1</v>
      </c>
      <c r="O79" s="22">
        <v>0</v>
      </c>
      <c r="P79" s="22">
        <v>1.503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399293</v>
      </c>
      <c r="B80" s="21" t="s">
        <v>286</v>
      </c>
      <c r="C80" s="21">
        <v>6013.102</v>
      </c>
      <c r="D80" s="21">
        <v>6840.765</v>
      </c>
      <c r="E80" s="21">
        <v>0</v>
      </c>
      <c r="F80" s="21">
        <v>0</v>
      </c>
      <c r="G80" s="21">
        <v>0</v>
      </c>
      <c r="H80" s="21">
        <v>1</v>
      </c>
      <c r="I80" s="19">
        <v>6.743</v>
      </c>
      <c r="J80" s="19">
        <v>18.026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16.513</v>
      </c>
      <c r="Q80" s="22">
        <v>1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399294</v>
      </c>
      <c r="B81" s="21" t="s">
        <v>287</v>
      </c>
      <c r="C81" s="21">
        <v>3519.015</v>
      </c>
      <c r="D81" s="21">
        <v>3905.774</v>
      </c>
      <c r="E81" s="21">
        <v>0</v>
      </c>
      <c r="F81" s="21">
        <v>0</v>
      </c>
      <c r="G81" s="21">
        <v>0</v>
      </c>
      <c r="H81" s="21">
        <v>1</v>
      </c>
      <c r="I81" s="19">
        <v>2.589</v>
      </c>
      <c r="J81" s="19">
        <v>12.235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-2.017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399296</v>
      </c>
      <c r="B82" s="21" t="s">
        <v>288</v>
      </c>
      <c r="C82" s="21">
        <v>5620.848</v>
      </c>
      <c r="D82" s="21">
        <v>6628.886</v>
      </c>
      <c r="E82" s="21">
        <v>0</v>
      </c>
      <c r="F82" s="21">
        <v>0</v>
      </c>
      <c r="G82" s="21">
        <v>0</v>
      </c>
      <c r="H82" s="21">
        <v>1</v>
      </c>
      <c r="I82" s="19">
        <v>14.242</v>
      </c>
      <c r="J82" s="19">
        <v>27.283</v>
      </c>
      <c r="K82" s="22">
        <v>3</v>
      </c>
      <c r="L82" s="22">
        <v>0</v>
      </c>
      <c r="M82" s="22">
        <v>-1</v>
      </c>
      <c r="N82" s="22">
        <v>0</v>
      </c>
      <c r="O82" s="22">
        <v>0</v>
      </c>
      <c r="P82" s="22">
        <v>9.993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399298</v>
      </c>
      <c r="B83" s="21" t="s">
        <v>289</v>
      </c>
      <c r="C83" s="21">
        <v>213.763</v>
      </c>
      <c r="D83" s="21">
        <v>215.322</v>
      </c>
      <c r="E83" s="21">
        <v>0</v>
      </c>
      <c r="F83" s="21">
        <v>0</v>
      </c>
      <c r="G83" s="21">
        <v>0</v>
      </c>
      <c r="H83" s="21">
        <v>1</v>
      </c>
      <c r="I83" s="19">
        <v>0.432</v>
      </c>
      <c r="J83" s="19">
        <v>1.153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0.767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399299</v>
      </c>
      <c r="B84" s="21" t="s">
        <v>290</v>
      </c>
      <c r="C84" s="21">
        <v>246.05</v>
      </c>
      <c r="D84" s="21">
        <v>247.909</v>
      </c>
      <c r="E84" s="21">
        <v>0</v>
      </c>
      <c r="F84" s="21">
        <v>0</v>
      </c>
      <c r="G84" s="21">
        <v>0</v>
      </c>
      <c r="H84" s="21">
        <v>1</v>
      </c>
      <c r="I84" s="19">
        <v>0.471</v>
      </c>
      <c r="J84" s="19">
        <v>1.218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6.705</v>
      </c>
      <c r="Q84" s="22">
        <v>1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399301</v>
      </c>
      <c r="B85" s="21" t="s">
        <v>291</v>
      </c>
      <c r="C85" s="21">
        <v>217.62</v>
      </c>
      <c r="D85" s="21">
        <v>219.208</v>
      </c>
      <c r="E85" s="21">
        <v>0</v>
      </c>
      <c r="F85" s="21">
        <v>0</v>
      </c>
      <c r="G85" s="21">
        <v>0</v>
      </c>
      <c r="H85" s="21">
        <v>1</v>
      </c>
      <c r="I85" s="19">
        <v>0.432</v>
      </c>
      <c r="J85" s="19">
        <v>1.153</v>
      </c>
      <c r="K85" s="22">
        <v>0</v>
      </c>
      <c r="L85" s="22">
        <v>2</v>
      </c>
      <c r="M85" s="22">
        <v>0</v>
      </c>
      <c r="N85" s="22">
        <v>0</v>
      </c>
      <c r="O85" s="22">
        <v>0</v>
      </c>
      <c r="P85" s="22">
        <v>0.948</v>
      </c>
      <c r="Q85" s="22">
        <v>0</v>
      </c>
      <c r="R85" s="22">
        <v>-1</v>
      </c>
      <c r="S85" s="23"/>
      <c r="T85" s="23"/>
      <c r="U85" s="23"/>
      <c r="V85" s="23"/>
      <c r="W85" s="23"/>
    </row>
    <row r="86" ht="16.5" spans="1:23">
      <c r="A86" s="21">
        <v>399302</v>
      </c>
      <c r="B86" s="21" t="s">
        <v>292</v>
      </c>
      <c r="C86" s="21">
        <v>220.383</v>
      </c>
      <c r="D86" s="21">
        <v>221.923</v>
      </c>
      <c r="E86" s="21">
        <v>0</v>
      </c>
      <c r="F86" s="21">
        <v>0</v>
      </c>
      <c r="G86" s="21">
        <v>0</v>
      </c>
      <c r="H86" s="21">
        <v>1</v>
      </c>
      <c r="I86" s="19">
        <v>0.483</v>
      </c>
      <c r="J86" s="19">
        <v>1.173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32.989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399326</v>
      </c>
      <c r="B87" s="21" t="s">
        <v>293</v>
      </c>
      <c r="C87" s="21">
        <v>5891.658</v>
      </c>
      <c r="D87" s="21">
        <v>7125.233</v>
      </c>
      <c r="E87" s="21">
        <v>0</v>
      </c>
      <c r="F87" s="21">
        <v>0</v>
      </c>
      <c r="G87" s="21">
        <v>0</v>
      </c>
      <c r="H87" s="21">
        <v>1</v>
      </c>
      <c r="I87" s="19">
        <v>9.79</v>
      </c>
      <c r="J87" s="19">
        <v>25.407</v>
      </c>
      <c r="K87" s="22">
        <v>2</v>
      </c>
      <c r="L87" s="22">
        <v>0</v>
      </c>
      <c r="M87" s="22">
        <v>0</v>
      </c>
      <c r="N87" s="22">
        <v>0</v>
      </c>
      <c r="O87" s="22">
        <v>0</v>
      </c>
      <c r="P87" s="22">
        <v>2.054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399330</v>
      </c>
      <c r="B88" s="21" t="s">
        <v>294</v>
      </c>
      <c r="C88" s="21">
        <v>5594.233</v>
      </c>
      <c r="D88" s="21">
        <v>6079.252</v>
      </c>
      <c r="E88" s="21">
        <v>0</v>
      </c>
      <c r="F88" s="21">
        <v>0</v>
      </c>
      <c r="G88" s="21">
        <v>0</v>
      </c>
      <c r="H88" s="21">
        <v>1</v>
      </c>
      <c r="I88" s="19">
        <v>4.271</v>
      </c>
      <c r="J88" s="19">
        <v>11.908</v>
      </c>
      <c r="K88" s="22">
        <v>3</v>
      </c>
      <c r="L88" s="22">
        <v>0</v>
      </c>
      <c r="M88" s="22">
        <v>-1</v>
      </c>
      <c r="N88" s="22">
        <v>1</v>
      </c>
      <c r="O88" s="22">
        <v>0</v>
      </c>
      <c r="P88" s="22">
        <v>12.597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399333</v>
      </c>
      <c r="B89" s="21" t="s">
        <v>295</v>
      </c>
      <c r="C89" s="21">
        <v>9552.814</v>
      </c>
      <c r="D89" s="21">
        <v>10881.21</v>
      </c>
      <c r="E89" s="21">
        <v>0</v>
      </c>
      <c r="F89" s="21">
        <v>0</v>
      </c>
      <c r="G89" s="21">
        <v>0</v>
      </c>
      <c r="H89" s="21">
        <v>1</v>
      </c>
      <c r="I89" s="19">
        <v>2.167</v>
      </c>
      <c r="J89" s="19">
        <v>14.11</v>
      </c>
      <c r="K89" s="22">
        <v>3</v>
      </c>
      <c r="L89" s="22">
        <v>0</v>
      </c>
      <c r="M89" s="22">
        <v>-1</v>
      </c>
      <c r="N89" s="22">
        <v>1</v>
      </c>
      <c r="O89" s="22">
        <v>0</v>
      </c>
      <c r="P89" s="22">
        <v>3.387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399337</v>
      </c>
      <c r="B90" s="21" t="s">
        <v>296</v>
      </c>
      <c r="C90" s="21">
        <v>6287.154</v>
      </c>
      <c r="D90" s="21">
        <v>6988.466</v>
      </c>
      <c r="E90" s="21">
        <v>0</v>
      </c>
      <c r="F90" s="21">
        <v>0</v>
      </c>
      <c r="G90" s="21">
        <v>0</v>
      </c>
      <c r="H90" s="21">
        <v>1</v>
      </c>
      <c r="I90" s="19">
        <v>6.025</v>
      </c>
      <c r="J90" s="19">
        <v>15.455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399339</v>
      </c>
      <c r="B91" s="21" t="s">
        <v>297</v>
      </c>
      <c r="C91" s="21">
        <v>8581.203</v>
      </c>
      <c r="D91" s="21">
        <v>9583.514</v>
      </c>
      <c r="E91" s="21">
        <v>0</v>
      </c>
      <c r="F91" s="21">
        <v>0</v>
      </c>
      <c r="G91" s="21">
        <v>0</v>
      </c>
      <c r="H91" s="21">
        <v>1</v>
      </c>
      <c r="I91" s="19">
        <v>4.307</v>
      </c>
      <c r="J91" s="19">
        <v>14.315</v>
      </c>
      <c r="K91" s="22">
        <v>3</v>
      </c>
      <c r="L91" s="22">
        <v>0</v>
      </c>
      <c r="M91" s="22">
        <v>-1</v>
      </c>
      <c r="N91" s="22">
        <v>1</v>
      </c>
      <c r="O91" s="22">
        <v>0</v>
      </c>
      <c r="P91" s="22">
        <v>9.269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399344</v>
      </c>
      <c r="B92" s="21" t="s">
        <v>298</v>
      </c>
      <c r="C92" s="21">
        <v>7178.262</v>
      </c>
      <c r="D92" s="21">
        <v>8023.544</v>
      </c>
      <c r="E92" s="21">
        <v>0</v>
      </c>
      <c r="F92" s="21">
        <v>0</v>
      </c>
      <c r="G92" s="21">
        <v>0</v>
      </c>
      <c r="H92" s="21">
        <v>1</v>
      </c>
      <c r="I92" s="19">
        <v>2.839</v>
      </c>
      <c r="J92" s="19">
        <v>13.075</v>
      </c>
      <c r="K92" s="22">
        <v>1</v>
      </c>
      <c r="L92" s="22">
        <v>2</v>
      </c>
      <c r="M92" s="22">
        <v>0</v>
      </c>
      <c r="N92" s="22">
        <v>0</v>
      </c>
      <c r="O92" s="22">
        <v>0</v>
      </c>
      <c r="P92" s="22">
        <v>-11.021</v>
      </c>
      <c r="Q92" s="22">
        <v>0</v>
      </c>
      <c r="R92" s="22">
        <v>-1</v>
      </c>
      <c r="S92" s="23"/>
      <c r="T92" s="23"/>
      <c r="U92" s="23"/>
      <c r="V92" s="23"/>
      <c r="W92" s="23"/>
    </row>
    <row r="93" ht="16.5" spans="1:23">
      <c r="A93" s="21">
        <v>399346</v>
      </c>
      <c r="B93" s="21" t="s">
        <v>299</v>
      </c>
      <c r="C93" s="21">
        <v>4274.114</v>
      </c>
      <c r="D93" s="21">
        <v>4753.276</v>
      </c>
      <c r="E93" s="21">
        <v>0</v>
      </c>
      <c r="F93" s="21">
        <v>0</v>
      </c>
      <c r="G93" s="21">
        <v>0</v>
      </c>
      <c r="H93" s="21">
        <v>1</v>
      </c>
      <c r="I93" s="19">
        <v>6.46</v>
      </c>
      <c r="J93" s="19">
        <v>15.89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-1.525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399362</v>
      </c>
      <c r="B94" s="21" t="s">
        <v>300</v>
      </c>
      <c r="C94" s="21">
        <v>8148.341</v>
      </c>
      <c r="D94" s="21">
        <v>9077.84</v>
      </c>
      <c r="E94" s="21">
        <v>0</v>
      </c>
      <c r="F94" s="21">
        <v>0</v>
      </c>
      <c r="G94" s="21">
        <v>0</v>
      </c>
      <c r="H94" s="21">
        <v>1</v>
      </c>
      <c r="I94" s="19">
        <v>2.254</v>
      </c>
      <c r="J94" s="19">
        <v>12.263</v>
      </c>
      <c r="K94" s="22">
        <v>3</v>
      </c>
      <c r="L94" s="22">
        <v>2</v>
      </c>
      <c r="M94" s="22">
        <v>0</v>
      </c>
      <c r="N94" s="22">
        <v>1</v>
      </c>
      <c r="O94" s="22">
        <v>0</v>
      </c>
      <c r="P94" s="22">
        <v>8.675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399363</v>
      </c>
      <c r="B95" s="21" t="s">
        <v>301</v>
      </c>
      <c r="C95" s="21">
        <v>8666.678</v>
      </c>
      <c r="D95" s="21">
        <v>10443.55</v>
      </c>
      <c r="E95" s="21">
        <v>0</v>
      </c>
      <c r="F95" s="21">
        <v>0</v>
      </c>
      <c r="G95" s="21">
        <v>0</v>
      </c>
      <c r="H95" s="21">
        <v>1</v>
      </c>
      <c r="I95" s="19">
        <v>10.027</v>
      </c>
      <c r="J95" s="19">
        <v>25.335</v>
      </c>
      <c r="K95" s="22">
        <v>3</v>
      </c>
      <c r="L95" s="22">
        <v>0</v>
      </c>
      <c r="M95" s="22">
        <v>-1</v>
      </c>
      <c r="N95" s="22">
        <v>1</v>
      </c>
      <c r="O95" s="22">
        <v>0</v>
      </c>
      <c r="P95" s="22">
        <v>18.255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399364</v>
      </c>
      <c r="B96" s="21" t="s">
        <v>302</v>
      </c>
      <c r="C96" s="21">
        <v>10143.694</v>
      </c>
      <c r="D96" s="21">
        <v>11440.146</v>
      </c>
      <c r="E96" s="21">
        <v>0</v>
      </c>
      <c r="F96" s="21">
        <v>0</v>
      </c>
      <c r="G96" s="21">
        <v>0</v>
      </c>
      <c r="H96" s="21">
        <v>1</v>
      </c>
      <c r="I96" s="19">
        <v>1.253</v>
      </c>
      <c r="J96" s="19">
        <v>12.444</v>
      </c>
      <c r="K96" s="22">
        <v>1</v>
      </c>
      <c r="L96" s="22">
        <v>0</v>
      </c>
      <c r="M96" s="22">
        <v>0</v>
      </c>
      <c r="N96" s="22">
        <v>1</v>
      </c>
      <c r="O96" s="22">
        <v>0</v>
      </c>
      <c r="P96" s="22">
        <v>6.382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399370</v>
      </c>
      <c r="B97" s="21" t="s">
        <v>303</v>
      </c>
      <c r="C97" s="21">
        <v>4847.758</v>
      </c>
      <c r="D97" s="21">
        <v>5458.996</v>
      </c>
      <c r="E97" s="21">
        <v>0</v>
      </c>
      <c r="F97" s="21">
        <v>0</v>
      </c>
      <c r="G97" s="21">
        <v>0</v>
      </c>
      <c r="H97" s="21">
        <v>1</v>
      </c>
      <c r="I97" s="19">
        <v>0.959</v>
      </c>
      <c r="J97" s="19">
        <v>12.049</v>
      </c>
      <c r="K97" s="22">
        <v>2</v>
      </c>
      <c r="L97" s="22">
        <v>0</v>
      </c>
      <c r="M97" s="22">
        <v>0</v>
      </c>
      <c r="N97" s="22">
        <v>-1</v>
      </c>
      <c r="O97" s="22">
        <v>0</v>
      </c>
      <c r="P97" s="22">
        <v>-3.622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399372</v>
      </c>
      <c r="B98" s="21" t="s">
        <v>304</v>
      </c>
      <c r="C98" s="21">
        <v>5040.77</v>
      </c>
      <c r="D98" s="21">
        <v>5511.729</v>
      </c>
      <c r="E98" s="21">
        <v>0</v>
      </c>
      <c r="F98" s="21">
        <v>0</v>
      </c>
      <c r="G98" s="21">
        <v>0</v>
      </c>
      <c r="H98" s="21">
        <v>1</v>
      </c>
      <c r="I98" s="19">
        <v>1.338</v>
      </c>
      <c r="J98" s="19">
        <v>9.768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-8.838</v>
      </c>
      <c r="Q98" s="22">
        <v>0</v>
      </c>
      <c r="R98" s="22">
        <v>-1</v>
      </c>
      <c r="S98" s="23"/>
      <c r="T98" s="23"/>
      <c r="U98" s="23"/>
      <c r="V98" s="23"/>
      <c r="W98" s="23"/>
    </row>
    <row r="99" ht="16.5" spans="1:23">
      <c r="A99" s="21">
        <v>399389</v>
      </c>
      <c r="B99" s="21" t="s">
        <v>305</v>
      </c>
      <c r="C99" s="21">
        <v>7591.299</v>
      </c>
      <c r="D99" s="21">
        <v>9411.573</v>
      </c>
      <c r="E99" s="21">
        <v>0</v>
      </c>
      <c r="F99" s="21">
        <v>0</v>
      </c>
      <c r="G99" s="21">
        <v>0</v>
      </c>
      <c r="H99" s="21">
        <v>1</v>
      </c>
      <c r="I99" s="19">
        <v>11.594</v>
      </c>
      <c r="J99" s="19">
        <v>28.693</v>
      </c>
      <c r="K99" s="22">
        <v>2</v>
      </c>
      <c r="L99" s="22">
        <v>0</v>
      </c>
      <c r="M99" s="22">
        <v>0</v>
      </c>
      <c r="N99" s="22">
        <v>0</v>
      </c>
      <c r="O99" s="22">
        <v>0</v>
      </c>
      <c r="P99" s="22">
        <v>-2.187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399403</v>
      </c>
      <c r="B100" s="21" t="s">
        <v>306</v>
      </c>
      <c r="C100" s="21">
        <v>8460.718</v>
      </c>
      <c r="D100" s="21">
        <v>9183.703</v>
      </c>
      <c r="E100" s="21">
        <v>0</v>
      </c>
      <c r="F100" s="21">
        <v>0</v>
      </c>
      <c r="G100" s="21">
        <v>0</v>
      </c>
      <c r="H100" s="21">
        <v>1</v>
      </c>
      <c r="I100" s="19">
        <v>2.61</v>
      </c>
      <c r="J100" s="19">
        <v>10.277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23.186</v>
      </c>
      <c r="Q100" s="22">
        <v>1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399404</v>
      </c>
      <c r="B101" s="21" t="s">
        <v>307</v>
      </c>
      <c r="C101" s="21">
        <v>6073.034</v>
      </c>
      <c r="D101" s="21">
        <v>6681.427</v>
      </c>
      <c r="E101" s="21">
        <v>0</v>
      </c>
      <c r="F101" s="21">
        <v>0</v>
      </c>
      <c r="G101" s="21">
        <v>0</v>
      </c>
      <c r="H101" s="21">
        <v>1</v>
      </c>
      <c r="I101" s="19">
        <v>1.799</v>
      </c>
      <c r="J101" s="19">
        <v>10.741</v>
      </c>
      <c r="K101" s="22">
        <v>4</v>
      </c>
      <c r="L101" s="22">
        <v>2</v>
      </c>
      <c r="M101" s="22">
        <v>0</v>
      </c>
      <c r="N101" s="22">
        <v>1</v>
      </c>
      <c r="O101" s="22">
        <v>0</v>
      </c>
      <c r="P101" s="22">
        <v>28.454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399410</v>
      </c>
      <c r="B102" s="21" t="s">
        <v>308</v>
      </c>
      <c r="C102" s="21">
        <v>2760.594</v>
      </c>
      <c r="D102" s="21">
        <v>3652.546</v>
      </c>
      <c r="E102" s="21">
        <v>0</v>
      </c>
      <c r="F102" s="21">
        <v>0</v>
      </c>
      <c r="G102" s="21">
        <v>0</v>
      </c>
      <c r="H102" s="21">
        <v>1</v>
      </c>
      <c r="I102" s="19">
        <v>12.81</v>
      </c>
      <c r="J102" s="19">
        <v>34.102</v>
      </c>
      <c r="K102" s="22">
        <v>2</v>
      </c>
      <c r="L102" s="22">
        <v>0</v>
      </c>
      <c r="M102" s="22">
        <v>0</v>
      </c>
      <c r="N102" s="22">
        <v>0</v>
      </c>
      <c r="O102" s="22">
        <v>0</v>
      </c>
      <c r="P102" s="22">
        <v>9.681</v>
      </c>
      <c r="Q102" s="22">
        <v>0</v>
      </c>
      <c r="R102" s="22">
        <v>1</v>
      </c>
      <c r="S102" s="23"/>
      <c r="T102" s="23"/>
      <c r="U102" s="23"/>
      <c r="V102" s="23"/>
      <c r="W102" s="23"/>
    </row>
    <row r="103" ht="16.5" spans="1:23">
      <c r="A103" s="21">
        <v>399417</v>
      </c>
      <c r="B103" s="21" t="s">
        <v>309</v>
      </c>
      <c r="C103" s="21">
        <v>3648.93</v>
      </c>
      <c r="D103" s="21">
        <v>4113.864</v>
      </c>
      <c r="E103" s="21">
        <v>0</v>
      </c>
      <c r="F103" s="21">
        <v>0</v>
      </c>
      <c r="G103" s="21">
        <v>0</v>
      </c>
      <c r="H103" s="21">
        <v>1</v>
      </c>
      <c r="I103" s="19">
        <v>0.626</v>
      </c>
      <c r="J103" s="19">
        <v>11.857</v>
      </c>
      <c r="K103" s="22">
        <v>3</v>
      </c>
      <c r="L103" s="22">
        <v>0</v>
      </c>
      <c r="M103" s="22">
        <v>-1</v>
      </c>
      <c r="N103" s="22">
        <v>1</v>
      </c>
      <c r="O103" s="22">
        <v>0</v>
      </c>
      <c r="P103" s="22">
        <v>3.895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399427</v>
      </c>
      <c r="B104" s="21" t="s">
        <v>310</v>
      </c>
      <c r="C104" s="21">
        <v>2139.628</v>
      </c>
      <c r="D104" s="21">
        <v>2475.492</v>
      </c>
      <c r="E104" s="21">
        <v>0</v>
      </c>
      <c r="F104" s="21">
        <v>0</v>
      </c>
      <c r="G104" s="21">
        <v>0</v>
      </c>
      <c r="H104" s="21">
        <v>1</v>
      </c>
      <c r="I104" s="19">
        <v>1.685</v>
      </c>
      <c r="J104" s="19">
        <v>15.024</v>
      </c>
      <c r="K104" s="22">
        <v>3</v>
      </c>
      <c r="L104" s="22">
        <v>0</v>
      </c>
      <c r="M104" s="22">
        <v>-1</v>
      </c>
      <c r="N104" s="22">
        <v>1</v>
      </c>
      <c r="O104" s="22">
        <v>0</v>
      </c>
      <c r="P104" s="22">
        <v>12.013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399428</v>
      </c>
      <c r="B105" s="21" t="s">
        <v>311</v>
      </c>
      <c r="C105" s="21">
        <v>4112.808</v>
      </c>
      <c r="D105" s="21">
        <v>5020.102</v>
      </c>
      <c r="E105" s="21">
        <v>0</v>
      </c>
      <c r="F105" s="21">
        <v>0</v>
      </c>
      <c r="G105" s="21">
        <v>0</v>
      </c>
      <c r="H105" s="21">
        <v>1</v>
      </c>
      <c r="I105" s="19">
        <v>2.603</v>
      </c>
      <c r="J105" s="19">
        <v>20.206</v>
      </c>
      <c r="K105" s="22">
        <v>4</v>
      </c>
      <c r="L105" s="22">
        <v>0</v>
      </c>
      <c r="M105" s="22">
        <v>-1</v>
      </c>
      <c r="N105" s="22">
        <v>1</v>
      </c>
      <c r="O105" s="22">
        <v>0</v>
      </c>
      <c r="P105" s="22">
        <v>-0.043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399481</v>
      </c>
      <c r="B106" s="21" t="s">
        <v>241</v>
      </c>
      <c r="C106" s="21">
        <v>127.666</v>
      </c>
      <c r="D106" s="21">
        <v>127.79</v>
      </c>
      <c r="E106" s="21">
        <v>0</v>
      </c>
      <c r="F106" s="21">
        <v>0</v>
      </c>
      <c r="G106" s="21">
        <v>0</v>
      </c>
      <c r="H106" s="21">
        <v>1</v>
      </c>
      <c r="I106" s="19">
        <v>0.051</v>
      </c>
      <c r="J106" s="19">
        <v>0.148</v>
      </c>
      <c r="K106" s="22">
        <v>3</v>
      </c>
      <c r="L106" s="22">
        <v>2</v>
      </c>
      <c r="M106" s="22">
        <v>-1</v>
      </c>
      <c r="N106" s="22">
        <v>1</v>
      </c>
      <c r="O106" s="22">
        <v>0</v>
      </c>
      <c r="P106" s="22">
        <v>4.692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399551</v>
      </c>
      <c r="B107" s="21" t="s">
        <v>312</v>
      </c>
      <c r="C107" s="21">
        <v>9894.792</v>
      </c>
      <c r="D107" s="21">
        <v>12198.744</v>
      </c>
      <c r="E107" s="21">
        <v>0</v>
      </c>
      <c r="F107" s="21">
        <v>0</v>
      </c>
      <c r="G107" s="21">
        <v>0</v>
      </c>
      <c r="H107" s="21">
        <v>1</v>
      </c>
      <c r="I107" s="19">
        <v>2.346</v>
      </c>
      <c r="J107" s="19">
        <v>20.79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3.405</v>
      </c>
      <c r="Q107" s="22">
        <v>0</v>
      </c>
      <c r="R107" s="22">
        <v>-1</v>
      </c>
      <c r="S107" s="23"/>
      <c r="T107" s="23"/>
      <c r="U107" s="23"/>
      <c r="V107" s="23"/>
      <c r="W107" s="23"/>
    </row>
    <row r="108" ht="16.5" spans="1:23">
      <c r="A108" s="21">
        <v>399602</v>
      </c>
      <c r="B108" s="21" t="s">
        <v>313</v>
      </c>
      <c r="C108" s="21">
        <v>1221.56</v>
      </c>
      <c r="D108" s="21">
        <v>1398.609</v>
      </c>
      <c r="E108" s="21">
        <v>0</v>
      </c>
      <c r="F108" s="21">
        <v>0</v>
      </c>
      <c r="G108" s="21">
        <v>0</v>
      </c>
      <c r="H108" s="21">
        <v>1</v>
      </c>
      <c r="I108" s="19">
        <v>2.143</v>
      </c>
      <c r="J108" s="19">
        <v>14.53</v>
      </c>
      <c r="K108" s="22">
        <v>3</v>
      </c>
      <c r="L108" s="22">
        <v>1</v>
      </c>
      <c r="M108" s="22">
        <v>-1</v>
      </c>
      <c r="N108" s="22">
        <v>1</v>
      </c>
      <c r="O108" s="22">
        <v>0</v>
      </c>
      <c r="P108" s="22">
        <v>8.677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399606</v>
      </c>
      <c r="B109" s="21" t="s">
        <v>314</v>
      </c>
      <c r="C109" s="21">
        <v>3365.124</v>
      </c>
      <c r="D109" s="21">
        <v>3815.56</v>
      </c>
      <c r="E109" s="21">
        <v>0</v>
      </c>
      <c r="F109" s="21">
        <v>0</v>
      </c>
      <c r="G109" s="21">
        <v>0</v>
      </c>
      <c r="H109" s="21">
        <v>1</v>
      </c>
      <c r="I109" s="19">
        <v>6.459</v>
      </c>
      <c r="J109" s="19">
        <v>17.502</v>
      </c>
      <c r="K109" s="22">
        <v>3</v>
      </c>
      <c r="L109" s="22">
        <v>0</v>
      </c>
      <c r="M109" s="22">
        <v>-1</v>
      </c>
      <c r="N109" s="22">
        <v>1</v>
      </c>
      <c r="O109" s="22">
        <v>0</v>
      </c>
      <c r="P109" s="22">
        <v>15.497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399608</v>
      </c>
      <c r="B110" s="21" t="s">
        <v>315</v>
      </c>
      <c r="C110" s="21">
        <v>4026.515</v>
      </c>
      <c r="D110" s="21">
        <v>4534.863</v>
      </c>
      <c r="E110" s="21">
        <v>0</v>
      </c>
      <c r="F110" s="21">
        <v>0</v>
      </c>
      <c r="G110" s="21">
        <v>0</v>
      </c>
      <c r="H110" s="21">
        <v>1</v>
      </c>
      <c r="I110" s="19">
        <v>4.56</v>
      </c>
      <c r="J110" s="19">
        <v>15.258</v>
      </c>
      <c r="K110" s="22">
        <v>2</v>
      </c>
      <c r="L110" s="22">
        <v>0</v>
      </c>
      <c r="M110" s="22">
        <v>0</v>
      </c>
      <c r="N110" s="22">
        <v>0</v>
      </c>
      <c r="O110" s="22">
        <v>0</v>
      </c>
      <c r="P110" s="22">
        <v>-12.562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399610</v>
      </c>
      <c r="B111" s="21" t="s">
        <v>316</v>
      </c>
      <c r="C111" s="21">
        <v>8921.313</v>
      </c>
      <c r="D111" s="21">
        <v>10418.372</v>
      </c>
      <c r="E111" s="21">
        <v>0</v>
      </c>
      <c r="F111" s="21">
        <v>0</v>
      </c>
      <c r="G111" s="21">
        <v>0</v>
      </c>
      <c r="H111" s="21">
        <v>1</v>
      </c>
      <c r="I111" s="19">
        <v>6.782</v>
      </c>
      <c r="J111" s="19">
        <v>20.177</v>
      </c>
      <c r="K111" s="22">
        <v>2</v>
      </c>
      <c r="L111" s="22">
        <v>0</v>
      </c>
      <c r="M111" s="22">
        <v>0</v>
      </c>
      <c r="N111" s="22">
        <v>0</v>
      </c>
      <c r="O111" s="22">
        <v>0</v>
      </c>
      <c r="P111" s="22">
        <v>-1.154</v>
      </c>
      <c r="Q111" s="22">
        <v>0</v>
      </c>
      <c r="R111" s="22">
        <v>-1</v>
      </c>
      <c r="S111" s="23"/>
      <c r="T111" s="23"/>
      <c r="U111" s="23"/>
      <c r="V111" s="23"/>
      <c r="W111" s="23"/>
    </row>
    <row r="112" ht="16.5" spans="1:23">
      <c r="A112" s="21">
        <v>399611</v>
      </c>
      <c r="B112" s="21" t="s">
        <v>317</v>
      </c>
      <c r="C112" s="21">
        <v>3088.001</v>
      </c>
      <c r="D112" s="21">
        <v>3453.243</v>
      </c>
      <c r="E112" s="21">
        <v>0</v>
      </c>
      <c r="F112" s="21">
        <v>0</v>
      </c>
      <c r="G112" s="21">
        <v>0</v>
      </c>
      <c r="H112" s="21">
        <v>1</v>
      </c>
      <c r="I112" s="19">
        <v>4.761</v>
      </c>
      <c r="J112" s="19">
        <v>14.834</v>
      </c>
      <c r="K112" s="22">
        <v>2</v>
      </c>
      <c r="L112" s="22">
        <v>0</v>
      </c>
      <c r="M112" s="22">
        <v>-1</v>
      </c>
      <c r="N112" s="22">
        <v>1</v>
      </c>
      <c r="O112" s="22">
        <v>0</v>
      </c>
      <c r="P112" s="22">
        <v>3.672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399612</v>
      </c>
      <c r="B113" s="21" t="s">
        <v>318</v>
      </c>
      <c r="C113" s="21">
        <v>2614.711</v>
      </c>
      <c r="D113" s="21">
        <v>2923.731</v>
      </c>
      <c r="E113" s="21">
        <v>0</v>
      </c>
      <c r="F113" s="21">
        <v>0</v>
      </c>
      <c r="G113" s="21">
        <v>0</v>
      </c>
      <c r="H113" s="21">
        <v>1</v>
      </c>
      <c r="I113" s="19">
        <v>4.704</v>
      </c>
      <c r="J113" s="19">
        <v>14.776</v>
      </c>
      <c r="K113" s="22">
        <v>3</v>
      </c>
      <c r="L113" s="22">
        <v>0</v>
      </c>
      <c r="M113" s="22">
        <v>0</v>
      </c>
      <c r="N113" s="22">
        <v>0</v>
      </c>
      <c r="O113" s="22">
        <v>0</v>
      </c>
      <c r="P113" s="22">
        <v>9.044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399621</v>
      </c>
      <c r="B114" s="21" t="s">
        <v>319</v>
      </c>
      <c r="C114" s="21">
        <v>11300.657</v>
      </c>
      <c r="D114" s="21">
        <v>14531.663</v>
      </c>
      <c r="E114" s="21">
        <v>0</v>
      </c>
      <c r="F114" s="21">
        <v>0</v>
      </c>
      <c r="G114" s="21">
        <v>0</v>
      </c>
      <c r="H114" s="21">
        <v>1</v>
      </c>
      <c r="I114" s="19">
        <v>14.198</v>
      </c>
      <c r="J114" s="19">
        <v>33.276</v>
      </c>
      <c r="K114" s="22">
        <v>0</v>
      </c>
      <c r="L114" s="22">
        <v>2</v>
      </c>
      <c r="M114" s="22">
        <v>0</v>
      </c>
      <c r="N114" s="22">
        <v>0</v>
      </c>
      <c r="O114" s="22">
        <v>0</v>
      </c>
      <c r="P114" s="22">
        <v>6.449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399625</v>
      </c>
      <c r="B115" s="21" t="s">
        <v>320</v>
      </c>
      <c r="C115" s="21">
        <v>2307.898</v>
      </c>
      <c r="D115" s="21">
        <v>2644.536</v>
      </c>
      <c r="E115" s="21">
        <v>0</v>
      </c>
      <c r="F115" s="21">
        <v>0</v>
      </c>
      <c r="G115" s="21">
        <v>0</v>
      </c>
      <c r="H115" s="21">
        <v>1</v>
      </c>
      <c r="I115" s="19">
        <v>2.941</v>
      </c>
      <c r="J115" s="19">
        <v>15.297</v>
      </c>
      <c r="K115" s="22">
        <v>3</v>
      </c>
      <c r="L115" s="22">
        <v>0</v>
      </c>
      <c r="M115" s="22">
        <v>0</v>
      </c>
      <c r="N115" s="22">
        <v>1</v>
      </c>
      <c r="O115" s="22">
        <v>0</v>
      </c>
      <c r="P115" s="22">
        <v>9.467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399626</v>
      </c>
      <c r="B116" s="21" t="s">
        <v>321</v>
      </c>
      <c r="C116" s="21">
        <v>1986.671</v>
      </c>
      <c r="D116" s="21">
        <v>2238.059</v>
      </c>
      <c r="E116" s="21">
        <v>0</v>
      </c>
      <c r="F116" s="21">
        <v>0</v>
      </c>
      <c r="G116" s="21">
        <v>0</v>
      </c>
      <c r="H116" s="21">
        <v>1</v>
      </c>
      <c r="I116" s="19">
        <v>7.444</v>
      </c>
      <c r="J116" s="19">
        <v>17.84</v>
      </c>
      <c r="K116" s="22">
        <v>1</v>
      </c>
      <c r="L116" s="22">
        <v>0</v>
      </c>
      <c r="M116" s="22">
        <v>0</v>
      </c>
      <c r="N116" s="22">
        <v>0</v>
      </c>
      <c r="O116" s="22">
        <v>0</v>
      </c>
      <c r="P116" s="22">
        <v>8.066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399630</v>
      </c>
      <c r="B117" s="21" t="s">
        <v>322</v>
      </c>
      <c r="C117" s="21">
        <v>1712.509</v>
      </c>
      <c r="D117" s="21">
        <v>1923.457</v>
      </c>
      <c r="E117" s="21">
        <v>0</v>
      </c>
      <c r="F117" s="21">
        <v>0</v>
      </c>
      <c r="G117" s="21">
        <v>0</v>
      </c>
      <c r="H117" s="21">
        <v>1</v>
      </c>
      <c r="I117" s="19">
        <v>5.372</v>
      </c>
      <c r="J117" s="19">
        <v>15.75</v>
      </c>
      <c r="K117" s="22">
        <v>2</v>
      </c>
      <c r="L117" s="22">
        <v>0</v>
      </c>
      <c r="M117" s="22">
        <v>0</v>
      </c>
      <c r="N117" s="22">
        <v>0</v>
      </c>
      <c r="O117" s="22">
        <v>0</v>
      </c>
      <c r="P117" s="22">
        <v>4.766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399636</v>
      </c>
      <c r="B118" s="21" t="s">
        <v>323</v>
      </c>
      <c r="C118" s="21">
        <v>7724.616</v>
      </c>
      <c r="D118" s="21">
        <v>8865.724</v>
      </c>
      <c r="E118" s="21">
        <v>0</v>
      </c>
      <c r="F118" s="21">
        <v>0</v>
      </c>
      <c r="G118" s="21">
        <v>0</v>
      </c>
      <c r="H118" s="21">
        <v>1</v>
      </c>
      <c r="I118" s="19">
        <v>8.605</v>
      </c>
      <c r="J118" s="19">
        <v>20.369</v>
      </c>
      <c r="K118" s="22">
        <v>4</v>
      </c>
      <c r="L118" s="22">
        <v>0</v>
      </c>
      <c r="M118" s="22">
        <v>-1</v>
      </c>
      <c r="N118" s="22">
        <v>1</v>
      </c>
      <c r="O118" s="22">
        <v>0</v>
      </c>
      <c r="P118" s="22">
        <v>-5.761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399638</v>
      </c>
      <c r="B119" s="21" t="s">
        <v>324</v>
      </c>
      <c r="C119" s="21">
        <v>7167.61</v>
      </c>
      <c r="D119" s="21">
        <v>8089.749</v>
      </c>
      <c r="E119" s="21">
        <v>0</v>
      </c>
      <c r="F119" s="21">
        <v>0</v>
      </c>
      <c r="G119" s="21">
        <v>0</v>
      </c>
      <c r="H119" s="21">
        <v>1</v>
      </c>
      <c r="I119" s="19">
        <v>1.76</v>
      </c>
      <c r="J119" s="19">
        <v>12.958</v>
      </c>
      <c r="K119" s="22">
        <v>3</v>
      </c>
      <c r="L119" s="22">
        <v>0</v>
      </c>
      <c r="M119" s="22">
        <v>-1</v>
      </c>
      <c r="N119" s="22">
        <v>1</v>
      </c>
      <c r="O119" s="22">
        <v>0</v>
      </c>
      <c r="P119" s="22">
        <v>7.28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399640</v>
      </c>
      <c r="B120" s="21" t="s">
        <v>325</v>
      </c>
      <c r="C120" s="21">
        <v>2802.306</v>
      </c>
      <c r="D120" s="21">
        <v>3230.293</v>
      </c>
      <c r="E120" s="21">
        <v>0</v>
      </c>
      <c r="F120" s="21">
        <v>0</v>
      </c>
      <c r="G120" s="21">
        <v>0</v>
      </c>
      <c r="H120" s="21">
        <v>1</v>
      </c>
      <c r="I120" s="19">
        <v>2.66</v>
      </c>
      <c r="J120" s="19">
        <v>15.557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9.745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399641</v>
      </c>
      <c r="B121" s="21" t="s">
        <v>326</v>
      </c>
      <c r="C121" s="21">
        <v>2693.928</v>
      </c>
      <c r="D121" s="21">
        <v>3036.06</v>
      </c>
      <c r="E121" s="21">
        <v>0</v>
      </c>
      <c r="F121" s="21">
        <v>0</v>
      </c>
      <c r="G121" s="21">
        <v>0</v>
      </c>
      <c r="H121" s="21">
        <v>1</v>
      </c>
      <c r="I121" s="19">
        <v>4.269</v>
      </c>
      <c r="J121" s="19">
        <v>15.056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1.214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399642</v>
      </c>
      <c r="B122" s="21" t="s">
        <v>327</v>
      </c>
      <c r="C122" s="21">
        <v>2214.951</v>
      </c>
      <c r="D122" s="21">
        <v>2579.396</v>
      </c>
      <c r="E122" s="21">
        <v>0</v>
      </c>
      <c r="F122" s="21">
        <v>0</v>
      </c>
      <c r="G122" s="21">
        <v>0</v>
      </c>
      <c r="H122" s="21">
        <v>1</v>
      </c>
      <c r="I122" s="19">
        <v>2.795</v>
      </c>
      <c r="J122" s="19">
        <v>16.529</v>
      </c>
      <c r="K122" s="22">
        <v>2</v>
      </c>
      <c r="L122" s="22">
        <v>0</v>
      </c>
      <c r="M122" s="22">
        <v>-1</v>
      </c>
      <c r="N122" s="22">
        <v>1</v>
      </c>
      <c r="O122" s="22">
        <v>0</v>
      </c>
      <c r="P122" s="22">
        <v>6.986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399643</v>
      </c>
      <c r="B123" s="21" t="s">
        <v>328</v>
      </c>
      <c r="C123" s="21">
        <v>3727.149</v>
      </c>
      <c r="D123" s="21">
        <v>4245.514</v>
      </c>
      <c r="E123" s="21">
        <v>0</v>
      </c>
      <c r="F123" s="21">
        <v>0</v>
      </c>
      <c r="G123" s="21">
        <v>0</v>
      </c>
      <c r="H123" s="21">
        <v>1</v>
      </c>
      <c r="I123" s="19">
        <v>6.506</v>
      </c>
      <c r="J123" s="19">
        <v>17.922</v>
      </c>
      <c r="K123" s="22">
        <v>3</v>
      </c>
      <c r="L123" s="22">
        <v>0</v>
      </c>
      <c r="M123" s="22">
        <v>0</v>
      </c>
      <c r="N123" s="22">
        <v>0</v>
      </c>
      <c r="O123" s="22">
        <v>0</v>
      </c>
      <c r="P123" s="22">
        <v>19.289</v>
      </c>
      <c r="Q123" s="22">
        <v>0</v>
      </c>
      <c r="R123" s="22">
        <v>-1</v>
      </c>
      <c r="S123" s="23"/>
      <c r="T123" s="23"/>
      <c r="U123" s="23"/>
      <c r="V123" s="23"/>
      <c r="W123" s="23"/>
    </row>
    <row r="124" ht="16.5" spans="1:23">
      <c r="A124" s="21">
        <v>399653</v>
      </c>
      <c r="B124" s="21" t="s">
        <v>329</v>
      </c>
      <c r="C124" s="21">
        <v>2822.644</v>
      </c>
      <c r="D124" s="21">
        <v>3097.023</v>
      </c>
      <c r="E124" s="21">
        <v>0</v>
      </c>
      <c r="F124" s="21">
        <v>0</v>
      </c>
      <c r="G124" s="21">
        <v>0</v>
      </c>
      <c r="H124" s="21">
        <v>1</v>
      </c>
      <c r="I124" s="19">
        <v>2.525</v>
      </c>
      <c r="J124" s="19">
        <v>11.161</v>
      </c>
      <c r="K124" s="22">
        <v>4</v>
      </c>
      <c r="L124" s="22">
        <v>1</v>
      </c>
      <c r="M124" s="22">
        <v>-1</v>
      </c>
      <c r="N124" s="22">
        <v>1</v>
      </c>
      <c r="O124" s="22">
        <v>0</v>
      </c>
      <c r="P124" s="22">
        <v>12.55</v>
      </c>
      <c r="Q124" s="22">
        <v>1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399662</v>
      </c>
      <c r="B125" s="21" t="s">
        <v>330</v>
      </c>
      <c r="C125" s="21">
        <v>2306.554</v>
      </c>
      <c r="D125" s="21">
        <v>2787.335</v>
      </c>
      <c r="E125" s="21">
        <v>0</v>
      </c>
      <c r="F125" s="21">
        <v>0</v>
      </c>
      <c r="G125" s="21">
        <v>0</v>
      </c>
      <c r="H125" s="21">
        <v>1</v>
      </c>
      <c r="I125" s="19">
        <v>2.243</v>
      </c>
      <c r="J125" s="19">
        <v>19.105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3.602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399667</v>
      </c>
      <c r="B126" s="21" t="s">
        <v>331</v>
      </c>
      <c r="C126" s="21">
        <v>5164.972</v>
      </c>
      <c r="D126" s="21">
        <v>5977.355</v>
      </c>
      <c r="E126" s="21">
        <v>0</v>
      </c>
      <c r="F126" s="21">
        <v>0</v>
      </c>
      <c r="G126" s="21">
        <v>0</v>
      </c>
      <c r="H126" s="21">
        <v>1</v>
      </c>
      <c r="I126" s="19">
        <v>8.964</v>
      </c>
      <c r="J126" s="19">
        <v>21.337</v>
      </c>
      <c r="K126" s="22">
        <v>3</v>
      </c>
      <c r="L126" s="22">
        <v>2</v>
      </c>
      <c r="M126" s="22">
        <v>0</v>
      </c>
      <c r="N126" s="22">
        <v>1</v>
      </c>
      <c r="O126" s="22">
        <v>0</v>
      </c>
      <c r="P126" s="22">
        <v>0.046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399670</v>
      </c>
      <c r="B127" s="21" t="s">
        <v>332</v>
      </c>
      <c r="C127" s="21">
        <v>4104.693</v>
      </c>
      <c r="D127" s="21">
        <v>4539.793</v>
      </c>
      <c r="E127" s="21">
        <v>0</v>
      </c>
      <c r="F127" s="21">
        <v>0</v>
      </c>
      <c r="G127" s="21">
        <v>0</v>
      </c>
      <c r="H127" s="21">
        <v>1</v>
      </c>
      <c r="I127" s="19">
        <v>3.18</v>
      </c>
      <c r="J127" s="19">
        <v>12.459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8.154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399671</v>
      </c>
      <c r="B128" s="21" t="s">
        <v>333</v>
      </c>
      <c r="C128" s="21">
        <v>9421.999</v>
      </c>
      <c r="D128" s="21">
        <v>10568.204</v>
      </c>
      <c r="E128" s="21">
        <v>0</v>
      </c>
      <c r="F128" s="21">
        <v>0</v>
      </c>
      <c r="G128" s="21">
        <v>0</v>
      </c>
      <c r="H128" s="21">
        <v>1</v>
      </c>
      <c r="I128" s="19">
        <v>3.389</v>
      </c>
      <c r="J128" s="19">
        <v>13.868</v>
      </c>
      <c r="K128" s="22">
        <v>2</v>
      </c>
      <c r="L128" s="22">
        <v>0</v>
      </c>
      <c r="M128" s="22">
        <v>0</v>
      </c>
      <c r="N128" s="22">
        <v>0</v>
      </c>
      <c r="O128" s="22">
        <v>0</v>
      </c>
      <c r="P128" s="22">
        <v>9.24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399673</v>
      </c>
      <c r="B129" s="21" t="s">
        <v>334</v>
      </c>
      <c r="C129" s="21">
        <v>3187.8</v>
      </c>
      <c r="D129" s="21">
        <v>3627.624</v>
      </c>
      <c r="E129" s="21">
        <v>0</v>
      </c>
      <c r="F129" s="21">
        <v>0</v>
      </c>
      <c r="G129" s="21">
        <v>0</v>
      </c>
      <c r="H129" s="21">
        <v>1</v>
      </c>
      <c r="I129" s="19">
        <v>7.748</v>
      </c>
      <c r="J129" s="19">
        <v>18.933</v>
      </c>
      <c r="K129" s="22">
        <v>4</v>
      </c>
      <c r="L129" s="22">
        <v>0</v>
      </c>
      <c r="M129" s="22">
        <v>0</v>
      </c>
      <c r="N129" s="22">
        <v>0</v>
      </c>
      <c r="O129" s="22">
        <v>0</v>
      </c>
      <c r="P129" s="22">
        <v>5.527</v>
      </c>
      <c r="Q129" s="22">
        <v>1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399682</v>
      </c>
      <c r="B130" s="21" t="s">
        <v>335</v>
      </c>
      <c r="C130" s="21">
        <v>1847.35</v>
      </c>
      <c r="D130" s="21">
        <v>2091.351</v>
      </c>
      <c r="E130" s="21">
        <v>0</v>
      </c>
      <c r="F130" s="21">
        <v>0</v>
      </c>
      <c r="G130" s="21">
        <v>0</v>
      </c>
      <c r="H130" s="21">
        <v>1</v>
      </c>
      <c r="I130" s="19">
        <v>0.849</v>
      </c>
      <c r="J130" s="19">
        <v>12.417</v>
      </c>
      <c r="K130" s="22">
        <v>3</v>
      </c>
      <c r="L130" s="22">
        <v>0</v>
      </c>
      <c r="M130" s="22">
        <v>-1</v>
      </c>
      <c r="N130" s="22">
        <v>1</v>
      </c>
      <c r="O130" s="22">
        <v>0</v>
      </c>
      <c r="P130" s="22">
        <v>21.23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399687</v>
      </c>
      <c r="B131" s="21" t="s">
        <v>336</v>
      </c>
      <c r="C131" s="21">
        <v>3573.674</v>
      </c>
      <c r="D131" s="21">
        <v>4259.936</v>
      </c>
      <c r="E131" s="21">
        <v>0</v>
      </c>
      <c r="F131" s="21">
        <v>0</v>
      </c>
      <c r="G131" s="21">
        <v>0</v>
      </c>
      <c r="H131" s="21">
        <v>1</v>
      </c>
      <c r="I131" s="19">
        <v>1.845</v>
      </c>
      <c r="J131" s="19">
        <v>17.658</v>
      </c>
      <c r="K131" s="22">
        <v>1</v>
      </c>
      <c r="L131" s="22">
        <v>2</v>
      </c>
      <c r="M131" s="22">
        <v>0</v>
      </c>
      <c r="N131" s="22">
        <v>0</v>
      </c>
      <c r="O131" s="22">
        <v>0</v>
      </c>
      <c r="P131" s="22">
        <v>-4.423</v>
      </c>
      <c r="Q131" s="22">
        <v>0</v>
      </c>
      <c r="R131" s="22">
        <v>-1</v>
      </c>
      <c r="S131" s="23"/>
      <c r="T131" s="23"/>
      <c r="U131" s="23"/>
      <c r="V131" s="23"/>
      <c r="W131" s="23"/>
    </row>
    <row r="132" ht="16.5" spans="1:23">
      <c r="A132" s="21">
        <v>399688</v>
      </c>
      <c r="B132" s="21" t="s">
        <v>337</v>
      </c>
      <c r="C132" s="21">
        <v>5813.822</v>
      </c>
      <c r="D132" s="21">
        <v>7565.483</v>
      </c>
      <c r="E132" s="21">
        <v>0</v>
      </c>
      <c r="F132" s="21">
        <v>0</v>
      </c>
      <c r="G132" s="21">
        <v>0</v>
      </c>
      <c r="H132" s="21">
        <v>1</v>
      </c>
      <c r="I132" s="19">
        <v>16.972</v>
      </c>
      <c r="J132" s="19">
        <v>36.196</v>
      </c>
      <c r="K132" s="22">
        <v>2</v>
      </c>
      <c r="L132" s="22">
        <v>1</v>
      </c>
      <c r="M132" s="22">
        <v>-1</v>
      </c>
      <c r="N132" s="22">
        <v>0</v>
      </c>
      <c r="O132" s="22">
        <v>0</v>
      </c>
      <c r="P132" s="22">
        <v>2.874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399694</v>
      </c>
      <c r="B133" s="21" t="s">
        <v>338</v>
      </c>
      <c r="C133" s="21">
        <v>4066.523</v>
      </c>
      <c r="D133" s="21">
        <v>5016.721</v>
      </c>
      <c r="E133" s="21">
        <v>0</v>
      </c>
      <c r="F133" s="21">
        <v>0</v>
      </c>
      <c r="G133" s="21">
        <v>0</v>
      </c>
      <c r="H133" s="21">
        <v>1</v>
      </c>
      <c r="I133" s="19">
        <v>0.87</v>
      </c>
      <c r="J133" s="19">
        <v>19.646</v>
      </c>
      <c r="K133" s="22">
        <v>3</v>
      </c>
      <c r="L133" s="22">
        <v>0</v>
      </c>
      <c r="M133" s="22">
        <v>0</v>
      </c>
      <c r="N133" s="22">
        <v>0</v>
      </c>
      <c r="O133" s="22">
        <v>0</v>
      </c>
      <c r="P133" s="22">
        <v>1.564</v>
      </c>
      <c r="Q133" s="22">
        <v>0</v>
      </c>
      <c r="R133" s="22">
        <v>-1</v>
      </c>
      <c r="S133" s="23"/>
      <c r="T133" s="23"/>
      <c r="U133" s="23"/>
      <c r="V133" s="23"/>
      <c r="W133" s="23"/>
    </row>
    <row r="134" ht="16.5" spans="1:23">
      <c r="A134" s="21">
        <v>399695</v>
      </c>
      <c r="B134" s="21" t="s">
        <v>339</v>
      </c>
      <c r="C134" s="21">
        <v>2836.179</v>
      </c>
      <c r="D134" s="21">
        <v>3403.857</v>
      </c>
      <c r="E134" s="21">
        <v>0</v>
      </c>
      <c r="F134" s="21">
        <v>0</v>
      </c>
      <c r="G134" s="21">
        <v>0</v>
      </c>
      <c r="H134" s="21">
        <v>1</v>
      </c>
      <c r="I134" s="19">
        <v>0.592</v>
      </c>
      <c r="J134" s="19">
        <v>17.171</v>
      </c>
      <c r="K134" s="22">
        <v>4</v>
      </c>
      <c r="L134" s="22">
        <v>0</v>
      </c>
      <c r="M134" s="22">
        <v>0</v>
      </c>
      <c r="N134" s="22">
        <v>0</v>
      </c>
      <c r="O134" s="22">
        <v>0</v>
      </c>
      <c r="P134" s="22">
        <v>1.839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399696</v>
      </c>
      <c r="B135" s="21" t="s">
        <v>340</v>
      </c>
      <c r="C135" s="21">
        <v>4108.894</v>
      </c>
      <c r="D135" s="21">
        <v>4972.444</v>
      </c>
      <c r="E135" s="21">
        <v>0</v>
      </c>
      <c r="F135" s="21">
        <v>0</v>
      </c>
      <c r="G135" s="21">
        <v>0</v>
      </c>
      <c r="H135" s="21">
        <v>1</v>
      </c>
      <c r="I135" s="19">
        <v>8.275</v>
      </c>
      <c r="J135" s="19">
        <v>24.205</v>
      </c>
      <c r="K135" s="22">
        <v>3</v>
      </c>
      <c r="L135" s="22">
        <v>0</v>
      </c>
      <c r="M135" s="22">
        <v>0</v>
      </c>
      <c r="N135" s="22">
        <v>0</v>
      </c>
      <c r="O135" s="22">
        <v>0</v>
      </c>
      <c r="P135" s="22">
        <v>-0.182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399705</v>
      </c>
      <c r="B136" s="21" t="s">
        <v>341</v>
      </c>
      <c r="C136" s="21">
        <v>4111.976</v>
      </c>
      <c r="D136" s="21">
        <v>4699.946</v>
      </c>
      <c r="E136" s="21">
        <v>0</v>
      </c>
      <c r="F136" s="21">
        <v>0</v>
      </c>
      <c r="G136" s="21">
        <v>0</v>
      </c>
      <c r="H136" s="21">
        <v>1</v>
      </c>
      <c r="I136" s="19">
        <v>7.658</v>
      </c>
      <c r="J136" s="19">
        <v>19.21</v>
      </c>
      <c r="K136" s="22">
        <v>3</v>
      </c>
      <c r="L136" s="22">
        <v>0</v>
      </c>
      <c r="M136" s="22">
        <v>0</v>
      </c>
      <c r="N136" s="22">
        <v>0</v>
      </c>
      <c r="O136" s="22">
        <v>0</v>
      </c>
      <c r="P136" s="22">
        <v>0.655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399850</v>
      </c>
      <c r="B137" s="21" t="s">
        <v>342</v>
      </c>
      <c r="C137" s="21">
        <v>8633.73</v>
      </c>
      <c r="D137" s="21">
        <v>9453.332</v>
      </c>
      <c r="E137" s="21">
        <v>0</v>
      </c>
      <c r="F137" s="21">
        <v>0</v>
      </c>
      <c r="G137" s="21">
        <v>0</v>
      </c>
      <c r="H137" s="21">
        <v>1</v>
      </c>
      <c r="I137" s="19">
        <v>3.12</v>
      </c>
      <c r="J137" s="19">
        <v>11.52</v>
      </c>
      <c r="K137" s="22">
        <v>3</v>
      </c>
      <c r="L137" s="22">
        <v>1</v>
      </c>
      <c r="M137" s="22">
        <v>0</v>
      </c>
      <c r="N137" s="22">
        <v>1</v>
      </c>
      <c r="O137" s="22">
        <v>0</v>
      </c>
      <c r="P137" s="22">
        <v>-2.018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399972</v>
      </c>
      <c r="B138" s="21" t="s">
        <v>343</v>
      </c>
      <c r="C138" s="21">
        <v>5423.718</v>
      </c>
      <c r="D138" s="21">
        <v>5922.042</v>
      </c>
      <c r="E138" s="21">
        <v>0</v>
      </c>
      <c r="F138" s="21">
        <v>0</v>
      </c>
      <c r="G138" s="21">
        <v>0</v>
      </c>
      <c r="H138" s="21">
        <v>1</v>
      </c>
      <c r="I138" s="19">
        <v>4.449</v>
      </c>
      <c r="J138" s="19">
        <v>12.49</v>
      </c>
      <c r="K138" s="22">
        <v>2</v>
      </c>
      <c r="L138" s="22">
        <v>0</v>
      </c>
      <c r="M138" s="22">
        <v>-1</v>
      </c>
      <c r="N138" s="22">
        <v>0</v>
      </c>
      <c r="O138" s="22">
        <v>0</v>
      </c>
      <c r="P138" s="22">
        <v>1.907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399976</v>
      </c>
      <c r="B139" s="21" t="s">
        <v>344</v>
      </c>
      <c r="C139" s="21">
        <v>4116.998</v>
      </c>
      <c r="D139" s="21">
        <v>4781.738</v>
      </c>
      <c r="E139" s="21">
        <v>0</v>
      </c>
      <c r="F139" s="21">
        <v>0</v>
      </c>
      <c r="G139" s="21">
        <v>0</v>
      </c>
      <c r="H139" s="21">
        <v>1</v>
      </c>
      <c r="I139" s="19">
        <v>0.571</v>
      </c>
      <c r="J139" s="19">
        <v>14.393</v>
      </c>
      <c r="K139" s="22">
        <v>4</v>
      </c>
      <c r="L139" s="22">
        <v>0</v>
      </c>
      <c r="M139" s="22">
        <v>-1</v>
      </c>
      <c r="N139" s="22">
        <v>1</v>
      </c>
      <c r="O139" s="22">
        <v>0</v>
      </c>
      <c r="P139" s="22">
        <v>4.448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980027</v>
      </c>
      <c r="B140" s="21" t="s">
        <v>345</v>
      </c>
      <c r="C140" s="21">
        <v>3237.033</v>
      </c>
      <c r="D140" s="21">
        <v>3774.301</v>
      </c>
      <c r="E140" s="21">
        <v>0</v>
      </c>
      <c r="F140" s="21">
        <v>0</v>
      </c>
      <c r="G140" s="21">
        <v>0</v>
      </c>
      <c r="H140" s="21">
        <v>1</v>
      </c>
      <c r="I140" s="19">
        <v>1.465</v>
      </c>
      <c r="J140" s="19">
        <v>15.492</v>
      </c>
      <c r="K140" s="22">
        <v>3</v>
      </c>
      <c r="L140" s="22">
        <v>0</v>
      </c>
      <c r="M140" s="22">
        <v>-1</v>
      </c>
      <c r="N140" s="22">
        <v>1</v>
      </c>
      <c r="O140" s="22">
        <v>0</v>
      </c>
      <c r="P140" s="22">
        <v>3.714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980030</v>
      </c>
      <c r="B141" s="21" t="s">
        <v>346</v>
      </c>
      <c r="C141" s="21">
        <v>6759.461</v>
      </c>
      <c r="D141" s="21">
        <v>8016.333</v>
      </c>
      <c r="E141" s="21">
        <v>0</v>
      </c>
      <c r="F141" s="21">
        <v>0</v>
      </c>
      <c r="G141" s="21">
        <v>0</v>
      </c>
      <c r="H141" s="21">
        <v>1</v>
      </c>
      <c r="I141" s="19">
        <v>3.183</v>
      </c>
      <c r="J141" s="19">
        <v>18.363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2.681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980032</v>
      </c>
      <c r="B142" s="21" t="s">
        <v>347</v>
      </c>
      <c r="C142" s="21">
        <v>14788.109</v>
      </c>
      <c r="D142" s="21">
        <v>16950.553</v>
      </c>
      <c r="E142" s="21">
        <v>0</v>
      </c>
      <c r="F142" s="21">
        <v>0</v>
      </c>
      <c r="G142" s="21">
        <v>0</v>
      </c>
      <c r="H142" s="21">
        <v>1</v>
      </c>
      <c r="I142" s="19">
        <v>2.617</v>
      </c>
      <c r="J142" s="19">
        <v>15.04</v>
      </c>
      <c r="K142" s="22">
        <v>3</v>
      </c>
      <c r="L142" s="22">
        <v>0</v>
      </c>
      <c r="M142" s="22">
        <v>-1</v>
      </c>
      <c r="N142" s="22">
        <v>1</v>
      </c>
      <c r="O142" s="22">
        <v>0</v>
      </c>
      <c r="P142" s="22">
        <v>3.15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988006</v>
      </c>
      <c r="B143" s="21" t="s">
        <v>348</v>
      </c>
      <c r="C143" s="21">
        <v>2958.694</v>
      </c>
      <c r="D143" s="21">
        <v>3407.66</v>
      </c>
      <c r="E143" s="21">
        <v>0</v>
      </c>
      <c r="F143" s="21">
        <v>0</v>
      </c>
      <c r="G143" s="21">
        <v>0</v>
      </c>
      <c r="H143" s="21">
        <v>1</v>
      </c>
      <c r="I143" s="19">
        <v>8.002</v>
      </c>
      <c r="J143" s="19">
        <v>20.123</v>
      </c>
      <c r="K143" s="22">
        <v>2</v>
      </c>
      <c r="L143" s="22">
        <v>1</v>
      </c>
      <c r="M143" s="22">
        <v>-1</v>
      </c>
      <c r="N143" s="22">
        <v>1</v>
      </c>
      <c r="O143" s="22">
        <v>0</v>
      </c>
      <c r="P143" s="22">
        <v>2.982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988007</v>
      </c>
      <c r="B144" s="21" t="s">
        <v>349</v>
      </c>
      <c r="C144" s="21">
        <v>2955.092</v>
      </c>
      <c r="D144" s="21">
        <v>3393.073</v>
      </c>
      <c r="E144" s="21">
        <v>0</v>
      </c>
      <c r="F144" s="21">
        <v>0</v>
      </c>
      <c r="G144" s="21">
        <v>0</v>
      </c>
      <c r="H144" s="21">
        <v>1</v>
      </c>
      <c r="I144" s="19">
        <v>7.855</v>
      </c>
      <c r="J144" s="19">
        <v>19.749</v>
      </c>
      <c r="K144" s="22">
        <v>0</v>
      </c>
      <c r="L144" s="22">
        <v>2</v>
      </c>
      <c r="M144" s="22">
        <v>0</v>
      </c>
      <c r="N144" s="22">
        <v>0</v>
      </c>
      <c r="O144" s="22">
        <v>0</v>
      </c>
      <c r="P144" s="22">
        <v>2.426</v>
      </c>
      <c r="Q144" s="22">
        <v>0</v>
      </c>
      <c r="R144" s="22">
        <v>-1</v>
      </c>
      <c r="S144" s="23"/>
      <c r="T144" s="23"/>
      <c r="U144" s="23"/>
      <c r="V144" s="23"/>
      <c r="W144" s="23"/>
    </row>
    <row r="145" ht="16.5" spans="1:23">
      <c r="A145" s="21">
        <v>988106</v>
      </c>
      <c r="B145" s="21" t="s">
        <v>350</v>
      </c>
      <c r="C145" s="21">
        <v>3280.148</v>
      </c>
      <c r="D145" s="21">
        <v>3778.183</v>
      </c>
      <c r="E145" s="21">
        <v>0</v>
      </c>
      <c r="F145" s="21">
        <v>0</v>
      </c>
      <c r="G145" s="21">
        <v>0</v>
      </c>
      <c r="H145" s="21">
        <v>1</v>
      </c>
      <c r="I145" s="19">
        <v>8.037</v>
      </c>
      <c r="J145" s="19">
        <v>20.16</v>
      </c>
      <c r="K145" s="22">
        <v>4</v>
      </c>
      <c r="L145" s="22">
        <v>0</v>
      </c>
      <c r="M145" s="22">
        <v>-1</v>
      </c>
      <c r="N145" s="22">
        <v>1</v>
      </c>
      <c r="O145" s="22">
        <v>0</v>
      </c>
      <c r="P145" s="22">
        <v>2.095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988107</v>
      </c>
      <c r="B146" s="21" t="s">
        <v>351</v>
      </c>
      <c r="C146" s="21">
        <v>3276.142</v>
      </c>
      <c r="D146" s="21">
        <v>3761.992</v>
      </c>
      <c r="E146" s="21">
        <v>0</v>
      </c>
      <c r="F146" s="21">
        <v>0</v>
      </c>
      <c r="G146" s="21">
        <v>0</v>
      </c>
      <c r="H146" s="21">
        <v>1</v>
      </c>
      <c r="I146" s="19">
        <v>7.891</v>
      </c>
      <c r="J146" s="19">
        <v>19.786</v>
      </c>
      <c r="K146" s="22">
        <v>4</v>
      </c>
      <c r="L146" s="22">
        <v>0</v>
      </c>
      <c r="M146" s="22">
        <v>-1</v>
      </c>
      <c r="N146" s="22">
        <v>1</v>
      </c>
      <c r="O146" s="22">
        <v>0</v>
      </c>
      <c r="P146" s="22">
        <v>3.036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4">
        <v>35</v>
      </c>
      <c r="B147" s="24" t="s">
        <v>352</v>
      </c>
      <c r="C147" s="24">
        <v>2697.37</v>
      </c>
      <c r="D147" s="24">
        <v>3094.106</v>
      </c>
      <c r="E147" s="24">
        <v>0</v>
      </c>
      <c r="F147" s="24">
        <v>0</v>
      </c>
      <c r="G147" s="24">
        <v>1</v>
      </c>
      <c r="H147" s="19">
        <v>0</v>
      </c>
      <c r="I147" s="19">
        <v>0</v>
      </c>
      <c r="J147" s="19">
        <v>0</v>
      </c>
      <c r="K147" s="22">
        <v>4</v>
      </c>
      <c r="L147" s="22">
        <v>0</v>
      </c>
      <c r="M147" s="22">
        <v>-1</v>
      </c>
      <c r="N147" s="22">
        <v>1</v>
      </c>
      <c r="O147" s="22">
        <v>0</v>
      </c>
      <c r="P147" s="22">
        <v>5.674</v>
      </c>
      <c r="Q147" s="22">
        <v>1</v>
      </c>
      <c r="R147" s="22">
        <v>0</v>
      </c>
      <c r="S147" s="23"/>
      <c r="T147" s="23"/>
      <c r="U147" s="23"/>
      <c r="V147" s="23"/>
      <c r="W147" s="23"/>
    </row>
    <row r="148" ht="16.5" spans="1:23">
      <c r="A148" s="24">
        <v>36</v>
      </c>
      <c r="B148" s="24" t="s">
        <v>353</v>
      </c>
      <c r="C148" s="24">
        <v>10316.726</v>
      </c>
      <c r="D148" s="24">
        <v>11406.681</v>
      </c>
      <c r="E148" s="24">
        <v>0</v>
      </c>
      <c r="F148" s="24">
        <v>0</v>
      </c>
      <c r="G148" s="24">
        <v>1</v>
      </c>
      <c r="H148" s="19">
        <v>0</v>
      </c>
      <c r="I148" s="19">
        <v>0</v>
      </c>
      <c r="J148" s="19">
        <v>0</v>
      </c>
      <c r="K148" s="22">
        <v>4</v>
      </c>
      <c r="L148" s="22">
        <v>1</v>
      </c>
      <c r="M148" s="22">
        <v>-1</v>
      </c>
      <c r="N148" s="22">
        <v>1</v>
      </c>
      <c r="O148" s="22">
        <v>0</v>
      </c>
      <c r="P148" s="22">
        <v>2.114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4">
        <v>52</v>
      </c>
      <c r="B149" s="24" t="s">
        <v>354</v>
      </c>
      <c r="C149" s="24">
        <v>2862.277</v>
      </c>
      <c r="D149" s="24">
        <v>3098.251</v>
      </c>
      <c r="E149" s="24">
        <v>0</v>
      </c>
      <c r="F149" s="24">
        <v>0</v>
      </c>
      <c r="G149" s="24">
        <v>1</v>
      </c>
      <c r="H149" s="19">
        <v>0</v>
      </c>
      <c r="I149" s="19">
        <v>0</v>
      </c>
      <c r="J149" s="19">
        <v>0</v>
      </c>
      <c r="K149" s="22">
        <v>4</v>
      </c>
      <c r="L149" s="22">
        <v>1</v>
      </c>
      <c r="M149" s="22">
        <v>-1</v>
      </c>
      <c r="N149" s="22">
        <v>1</v>
      </c>
      <c r="O149" s="22">
        <v>0</v>
      </c>
      <c r="P149" s="22">
        <v>2.04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4">
        <v>73</v>
      </c>
      <c r="B150" s="24" t="s">
        <v>355</v>
      </c>
      <c r="C150" s="24">
        <v>3197.896</v>
      </c>
      <c r="D150" s="24">
        <v>3685.597</v>
      </c>
      <c r="E150" s="24">
        <v>0</v>
      </c>
      <c r="F150" s="24">
        <v>0</v>
      </c>
      <c r="G150" s="24">
        <v>1</v>
      </c>
      <c r="H150" s="19">
        <v>0</v>
      </c>
      <c r="I150" s="19">
        <v>0</v>
      </c>
      <c r="J150" s="19">
        <v>0</v>
      </c>
      <c r="K150" s="22">
        <v>3</v>
      </c>
      <c r="L150" s="22">
        <v>1</v>
      </c>
      <c r="M150" s="22">
        <v>-1</v>
      </c>
      <c r="N150" s="22">
        <v>1</v>
      </c>
      <c r="O150" s="22">
        <v>0</v>
      </c>
      <c r="P150" s="22">
        <v>4.985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4">
        <v>74</v>
      </c>
      <c r="B151" s="24" t="s">
        <v>356</v>
      </c>
      <c r="C151" s="24">
        <v>6735.57</v>
      </c>
      <c r="D151" s="24">
        <v>7503.923</v>
      </c>
      <c r="E151" s="24">
        <v>0</v>
      </c>
      <c r="F151" s="24">
        <v>0</v>
      </c>
      <c r="G151" s="24">
        <v>1</v>
      </c>
      <c r="H151" s="19">
        <v>0</v>
      </c>
      <c r="I151" s="19">
        <v>0</v>
      </c>
      <c r="J151" s="19">
        <v>0</v>
      </c>
      <c r="K151" s="22">
        <v>2</v>
      </c>
      <c r="L151" s="22">
        <v>0</v>
      </c>
      <c r="M151" s="22">
        <v>0</v>
      </c>
      <c r="N151" s="22">
        <v>0</v>
      </c>
      <c r="O151" s="22">
        <v>0</v>
      </c>
      <c r="P151" s="22">
        <v>-2.789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4">
        <v>96</v>
      </c>
      <c r="B152" s="24" t="s">
        <v>357</v>
      </c>
      <c r="C152" s="24">
        <v>4000.029</v>
      </c>
      <c r="D152" s="24">
        <v>4457.399</v>
      </c>
      <c r="E152" s="24">
        <v>0</v>
      </c>
      <c r="F152" s="24">
        <v>0</v>
      </c>
      <c r="G152" s="24">
        <v>1</v>
      </c>
      <c r="H152" s="19">
        <v>0</v>
      </c>
      <c r="I152" s="19">
        <v>0</v>
      </c>
      <c r="J152" s="19">
        <v>0</v>
      </c>
      <c r="K152" s="22">
        <v>4</v>
      </c>
      <c r="L152" s="22">
        <v>1</v>
      </c>
      <c r="M152" s="22">
        <v>-1</v>
      </c>
      <c r="N152" s="22">
        <v>1</v>
      </c>
      <c r="O152" s="22">
        <v>0</v>
      </c>
      <c r="P152" s="22">
        <v>5.143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4">
        <v>107</v>
      </c>
      <c r="B153" s="24" t="s">
        <v>358</v>
      </c>
      <c r="C153" s="24">
        <v>5157.588</v>
      </c>
      <c r="D153" s="24">
        <v>5969.381</v>
      </c>
      <c r="E153" s="24">
        <v>0</v>
      </c>
      <c r="F153" s="24">
        <v>0</v>
      </c>
      <c r="G153" s="24">
        <v>1</v>
      </c>
      <c r="H153" s="19">
        <v>0</v>
      </c>
      <c r="I153" s="19">
        <v>0</v>
      </c>
      <c r="J153" s="19">
        <v>0</v>
      </c>
      <c r="K153" s="22">
        <v>3</v>
      </c>
      <c r="L153" s="22">
        <v>2</v>
      </c>
      <c r="M153" s="22">
        <v>-1</v>
      </c>
      <c r="N153" s="22">
        <v>1</v>
      </c>
      <c r="O153" s="22">
        <v>0</v>
      </c>
      <c r="P153" s="22">
        <v>2.437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4">
        <v>126</v>
      </c>
      <c r="B154" s="24" t="s">
        <v>359</v>
      </c>
      <c r="C154" s="24">
        <v>7629.31</v>
      </c>
      <c r="D154" s="24">
        <v>8492.491</v>
      </c>
      <c r="E154" s="24">
        <v>0</v>
      </c>
      <c r="F154" s="24">
        <v>0</v>
      </c>
      <c r="G154" s="24">
        <v>1</v>
      </c>
      <c r="H154" s="19">
        <v>0</v>
      </c>
      <c r="I154" s="19">
        <v>0</v>
      </c>
      <c r="J154" s="19">
        <v>0</v>
      </c>
      <c r="K154" s="22">
        <v>2</v>
      </c>
      <c r="L154" s="22">
        <v>1</v>
      </c>
      <c r="M154" s="22">
        <v>-1</v>
      </c>
      <c r="N154" s="22">
        <v>1</v>
      </c>
      <c r="O154" s="22">
        <v>0</v>
      </c>
      <c r="P154" s="22">
        <v>3.167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4">
        <v>807</v>
      </c>
      <c r="B155" s="24" t="s">
        <v>33</v>
      </c>
      <c r="C155" s="24">
        <v>17174.57</v>
      </c>
      <c r="D155" s="24">
        <v>19359.365</v>
      </c>
      <c r="E155" s="24">
        <v>0</v>
      </c>
      <c r="F155" s="24">
        <v>0</v>
      </c>
      <c r="G155" s="24">
        <v>1</v>
      </c>
      <c r="H155" s="19">
        <v>0</v>
      </c>
      <c r="I155" s="19">
        <v>0</v>
      </c>
      <c r="J155" s="19">
        <v>0</v>
      </c>
      <c r="K155" s="22">
        <v>4</v>
      </c>
      <c r="L155" s="22">
        <v>1</v>
      </c>
      <c r="M155" s="22">
        <v>-1</v>
      </c>
      <c r="N155" s="22">
        <v>1</v>
      </c>
      <c r="O155" s="22">
        <v>0</v>
      </c>
      <c r="P155" s="22">
        <v>3.457</v>
      </c>
      <c r="Q155" s="22">
        <v>1</v>
      </c>
      <c r="R155" s="22">
        <v>0</v>
      </c>
      <c r="S155" s="23"/>
      <c r="T155" s="23"/>
      <c r="U155" s="23"/>
      <c r="V155" s="23"/>
      <c r="W155" s="23"/>
    </row>
    <row r="156" ht="16.5" spans="1:23">
      <c r="A156" s="24">
        <v>815</v>
      </c>
      <c r="B156" s="24" t="s">
        <v>360</v>
      </c>
      <c r="C156" s="24">
        <v>17606.434</v>
      </c>
      <c r="D156" s="24">
        <v>19822.656</v>
      </c>
      <c r="E156" s="24">
        <v>0</v>
      </c>
      <c r="F156" s="24">
        <v>0</v>
      </c>
      <c r="G156" s="24">
        <v>1</v>
      </c>
      <c r="H156" s="19">
        <v>0</v>
      </c>
      <c r="I156" s="19">
        <v>0</v>
      </c>
      <c r="J156" s="19">
        <v>0</v>
      </c>
      <c r="K156" s="22">
        <v>4</v>
      </c>
      <c r="L156" s="22">
        <v>2</v>
      </c>
      <c r="M156" s="22">
        <v>-1</v>
      </c>
      <c r="N156" s="22">
        <v>1</v>
      </c>
      <c r="O156" s="22">
        <v>0</v>
      </c>
      <c r="P156" s="22">
        <v>-1.045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4">
        <v>849</v>
      </c>
      <c r="B157" s="24" t="s">
        <v>361</v>
      </c>
      <c r="C157" s="24">
        <v>9822.433</v>
      </c>
      <c r="D157" s="24">
        <v>11900.517</v>
      </c>
      <c r="E157" s="24">
        <v>0</v>
      </c>
      <c r="F157" s="24">
        <v>0</v>
      </c>
      <c r="G157" s="24">
        <v>1</v>
      </c>
      <c r="H157" s="19">
        <v>0</v>
      </c>
      <c r="I157" s="19">
        <v>0</v>
      </c>
      <c r="J157" s="19">
        <v>0</v>
      </c>
      <c r="K157" s="22">
        <v>1</v>
      </c>
      <c r="L157" s="22">
        <v>1</v>
      </c>
      <c r="M157" s="22">
        <v>0</v>
      </c>
      <c r="N157" s="22">
        <v>0</v>
      </c>
      <c r="O157" s="22">
        <v>0</v>
      </c>
      <c r="P157" s="22">
        <v>3.037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4">
        <v>932</v>
      </c>
      <c r="B158" s="24" t="s">
        <v>362</v>
      </c>
      <c r="C158" s="24">
        <v>14358.599</v>
      </c>
      <c r="D158" s="24">
        <v>15889.108</v>
      </c>
      <c r="E158" s="24">
        <v>0</v>
      </c>
      <c r="F158" s="24">
        <v>0</v>
      </c>
      <c r="G158" s="24">
        <v>1</v>
      </c>
      <c r="H158" s="19">
        <v>0</v>
      </c>
      <c r="I158" s="19">
        <v>0</v>
      </c>
      <c r="J158" s="19">
        <v>0</v>
      </c>
      <c r="K158" s="22">
        <v>4</v>
      </c>
      <c r="L158" s="22">
        <v>2</v>
      </c>
      <c r="M158" s="22">
        <v>-1</v>
      </c>
      <c r="N158" s="22">
        <v>1</v>
      </c>
      <c r="O158" s="22">
        <v>0</v>
      </c>
      <c r="P158" s="22">
        <v>3.937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4">
        <v>942</v>
      </c>
      <c r="B159" s="24" t="s">
        <v>363</v>
      </c>
      <c r="C159" s="24">
        <v>9549.743</v>
      </c>
      <c r="D159" s="24">
        <v>10456.248</v>
      </c>
      <c r="E159" s="24">
        <v>0</v>
      </c>
      <c r="F159" s="24">
        <v>0</v>
      </c>
      <c r="G159" s="24">
        <v>1</v>
      </c>
      <c r="H159" s="19">
        <v>0</v>
      </c>
      <c r="I159" s="19">
        <v>0</v>
      </c>
      <c r="J159" s="19">
        <v>0</v>
      </c>
      <c r="K159" s="22">
        <v>4</v>
      </c>
      <c r="L159" s="22">
        <v>2</v>
      </c>
      <c r="M159" s="22">
        <v>-1</v>
      </c>
      <c r="N159" s="22">
        <v>1</v>
      </c>
      <c r="O159" s="22">
        <v>0</v>
      </c>
      <c r="P159" s="22">
        <v>0.324</v>
      </c>
      <c r="Q159" s="22">
        <v>1</v>
      </c>
      <c r="R159" s="22">
        <v>0</v>
      </c>
      <c r="S159" s="23"/>
      <c r="T159" s="23"/>
      <c r="U159" s="23"/>
      <c r="V159" s="23"/>
      <c r="W159" s="23"/>
    </row>
    <row r="160" ht="16.5" spans="1:23">
      <c r="A160" s="24">
        <v>948</v>
      </c>
      <c r="B160" s="24" t="s">
        <v>364</v>
      </c>
      <c r="C160" s="24">
        <v>2400.474</v>
      </c>
      <c r="D160" s="24">
        <v>2848.302</v>
      </c>
      <c r="E160" s="24">
        <v>0</v>
      </c>
      <c r="F160" s="24">
        <v>0</v>
      </c>
      <c r="G160" s="24">
        <v>1</v>
      </c>
      <c r="H160" s="19">
        <v>0</v>
      </c>
      <c r="I160" s="19">
        <v>0</v>
      </c>
      <c r="J160" s="19">
        <v>0</v>
      </c>
      <c r="K160" s="22">
        <v>3</v>
      </c>
      <c r="L160" s="22">
        <v>1</v>
      </c>
      <c r="M160" s="22">
        <v>0</v>
      </c>
      <c r="N160" s="22">
        <v>1</v>
      </c>
      <c r="O160" s="22">
        <v>0</v>
      </c>
      <c r="P160" s="22">
        <v>2.843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4">
        <v>952</v>
      </c>
      <c r="B161" s="24" t="s">
        <v>365</v>
      </c>
      <c r="C161" s="24">
        <v>2288.298</v>
      </c>
      <c r="D161" s="24">
        <v>2790.19</v>
      </c>
      <c r="E161" s="24">
        <v>0</v>
      </c>
      <c r="F161" s="24">
        <v>0</v>
      </c>
      <c r="G161" s="24">
        <v>1</v>
      </c>
      <c r="H161" s="19">
        <v>0</v>
      </c>
      <c r="I161" s="19">
        <v>0</v>
      </c>
      <c r="J161" s="19">
        <v>0</v>
      </c>
      <c r="K161" s="22">
        <v>4</v>
      </c>
      <c r="L161" s="22">
        <v>1</v>
      </c>
      <c r="M161" s="22">
        <v>-1</v>
      </c>
      <c r="N161" s="22">
        <v>1</v>
      </c>
      <c r="O161" s="22">
        <v>0</v>
      </c>
      <c r="P161" s="22">
        <v>-1.063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4">
        <v>990</v>
      </c>
      <c r="B162" s="24" t="s">
        <v>366</v>
      </c>
      <c r="C162" s="24">
        <v>12014.214</v>
      </c>
      <c r="D162" s="24">
        <v>13327.159</v>
      </c>
      <c r="E162" s="24">
        <v>0</v>
      </c>
      <c r="F162" s="24">
        <v>0</v>
      </c>
      <c r="G162" s="24">
        <v>1</v>
      </c>
      <c r="H162" s="19">
        <v>0</v>
      </c>
      <c r="I162" s="19">
        <v>0</v>
      </c>
      <c r="J162" s="19">
        <v>0</v>
      </c>
      <c r="K162" s="22">
        <v>4</v>
      </c>
      <c r="L162" s="22">
        <v>0</v>
      </c>
      <c r="M162" s="22">
        <v>-1</v>
      </c>
      <c r="N162" s="22">
        <v>1</v>
      </c>
      <c r="O162" s="22">
        <v>0</v>
      </c>
      <c r="P162" s="22">
        <v>1.127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4">
        <v>399003</v>
      </c>
      <c r="B163" s="24" t="s">
        <v>367</v>
      </c>
      <c r="C163" s="24">
        <v>7843.269</v>
      </c>
      <c r="D163" s="24">
        <v>8510.511</v>
      </c>
      <c r="E163" s="24">
        <v>0</v>
      </c>
      <c r="F163" s="24">
        <v>0</v>
      </c>
      <c r="G163" s="24">
        <v>1</v>
      </c>
      <c r="H163" s="19">
        <v>0</v>
      </c>
      <c r="I163" s="19">
        <v>0</v>
      </c>
      <c r="J163" s="19">
        <v>0</v>
      </c>
      <c r="K163" s="22">
        <v>4</v>
      </c>
      <c r="L163" s="22">
        <v>1</v>
      </c>
      <c r="M163" s="22">
        <v>-1</v>
      </c>
      <c r="N163" s="22">
        <v>1</v>
      </c>
      <c r="O163" s="22">
        <v>0</v>
      </c>
      <c r="P163" s="22">
        <v>0.521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4">
        <v>399108</v>
      </c>
      <c r="B164" s="24" t="s">
        <v>368</v>
      </c>
      <c r="C164" s="24">
        <v>1201.683</v>
      </c>
      <c r="D164" s="24">
        <v>1292.825</v>
      </c>
      <c r="E164" s="24">
        <v>0</v>
      </c>
      <c r="F164" s="24">
        <v>0</v>
      </c>
      <c r="G164" s="24">
        <v>1</v>
      </c>
      <c r="H164" s="19">
        <v>0</v>
      </c>
      <c r="I164" s="19">
        <v>0</v>
      </c>
      <c r="J164" s="19">
        <v>0</v>
      </c>
      <c r="K164" s="22">
        <v>3</v>
      </c>
      <c r="L164" s="22">
        <v>0</v>
      </c>
      <c r="M164" s="22">
        <v>-1</v>
      </c>
      <c r="N164" s="22">
        <v>1</v>
      </c>
      <c r="O164" s="22">
        <v>0</v>
      </c>
      <c r="P164" s="22">
        <v>13.772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4">
        <v>399241</v>
      </c>
      <c r="B165" s="24" t="s">
        <v>369</v>
      </c>
      <c r="C165" s="24">
        <v>1128.946</v>
      </c>
      <c r="D165" s="24">
        <v>1342.682</v>
      </c>
      <c r="E165" s="24">
        <v>0</v>
      </c>
      <c r="F165" s="24">
        <v>0</v>
      </c>
      <c r="G165" s="24">
        <v>1</v>
      </c>
      <c r="H165" s="19">
        <v>0</v>
      </c>
      <c r="I165" s="19">
        <v>0</v>
      </c>
      <c r="J165" s="19">
        <v>0</v>
      </c>
      <c r="K165" s="22">
        <v>4</v>
      </c>
      <c r="L165" s="22">
        <v>0</v>
      </c>
      <c r="M165" s="22">
        <v>0</v>
      </c>
      <c r="N165" s="22">
        <v>1</v>
      </c>
      <c r="O165" s="22">
        <v>0</v>
      </c>
      <c r="P165" s="22">
        <v>7.428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4">
        <v>399367</v>
      </c>
      <c r="B166" s="24" t="s">
        <v>370</v>
      </c>
      <c r="C166" s="24">
        <v>2372.001</v>
      </c>
      <c r="D166" s="24">
        <v>2814.811</v>
      </c>
      <c r="E166" s="24">
        <v>0</v>
      </c>
      <c r="F166" s="24">
        <v>0</v>
      </c>
      <c r="G166" s="24">
        <v>1</v>
      </c>
      <c r="H166" s="19">
        <v>0</v>
      </c>
      <c r="I166" s="19">
        <v>0</v>
      </c>
      <c r="J166" s="19">
        <v>0</v>
      </c>
      <c r="K166" s="22">
        <v>2</v>
      </c>
      <c r="L166" s="22">
        <v>0</v>
      </c>
      <c r="M166" s="22">
        <v>0</v>
      </c>
      <c r="N166" s="22">
        <v>0</v>
      </c>
      <c r="O166" s="22">
        <v>0</v>
      </c>
      <c r="P166" s="22">
        <v>0.908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4">
        <v>399385</v>
      </c>
      <c r="B167" s="24" t="s">
        <v>371</v>
      </c>
      <c r="C167" s="24">
        <v>8798.487</v>
      </c>
      <c r="D167" s="24">
        <v>9736.379</v>
      </c>
      <c r="E167" s="24">
        <v>0</v>
      </c>
      <c r="F167" s="24">
        <v>0</v>
      </c>
      <c r="G167" s="24">
        <v>1</v>
      </c>
      <c r="H167" s="19">
        <v>0</v>
      </c>
      <c r="I167" s="19">
        <v>0</v>
      </c>
      <c r="J167" s="19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14.435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4">
        <v>399393</v>
      </c>
      <c r="B168" s="24" t="s">
        <v>372</v>
      </c>
      <c r="C168" s="24">
        <v>2930.069</v>
      </c>
      <c r="D168" s="24">
        <v>3449.591</v>
      </c>
      <c r="E168" s="24">
        <v>0</v>
      </c>
      <c r="F168" s="24">
        <v>0</v>
      </c>
      <c r="G168" s="24">
        <v>1</v>
      </c>
      <c r="H168" s="19">
        <v>0</v>
      </c>
      <c r="I168" s="19">
        <v>0</v>
      </c>
      <c r="J168" s="19">
        <v>0</v>
      </c>
      <c r="K168" s="22">
        <v>0</v>
      </c>
      <c r="L168" s="22">
        <v>0</v>
      </c>
      <c r="M168" s="22">
        <v>0</v>
      </c>
      <c r="N168" s="22">
        <v>-1</v>
      </c>
      <c r="O168" s="22">
        <v>0</v>
      </c>
      <c r="P168" s="22">
        <v>-16.285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4">
        <v>399396</v>
      </c>
      <c r="B169" s="24" t="s">
        <v>373</v>
      </c>
      <c r="C169" s="24">
        <v>16415.18</v>
      </c>
      <c r="D169" s="24">
        <v>18486.566</v>
      </c>
      <c r="E169" s="24">
        <v>0</v>
      </c>
      <c r="F169" s="24">
        <v>0</v>
      </c>
      <c r="G169" s="24">
        <v>1</v>
      </c>
      <c r="H169" s="19">
        <v>0</v>
      </c>
      <c r="I169" s="19">
        <v>0</v>
      </c>
      <c r="J169" s="19">
        <v>0</v>
      </c>
      <c r="K169" s="22">
        <v>3</v>
      </c>
      <c r="L169" s="22">
        <v>0</v>
      </c>
      <c r="M169" s="22">
        <v>0</v>
      </c>
      <c r="N169" s="22">
        <v>0</v>
      </c>
      <c r="O169" s="22">
        <v>0</v>
      </c>
      <c r="P169" s="22">
        <v>15.861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4">
        <v>399420</v>
      </c>
      <c r="B170" s="24" t="s">
        <v>374</v>
      </c>
      <c r="C170" s="24">
        <v>1400.162</v>
      </c>
      <c r="D170" s="24">
        <v>1683.416</v>
      </c>
      <c r="E170" s="24">
        <v>0</v>
      </c>
      <c r="F170" s="24">
        <v>0</v>
      </c>
      <c r="G170" s="24">
        <v>1</v>
      </c>
      <c r="H170" s="19">
        <v>0</v>
      </c>
      <c r="I170" s="19">
        <v>0</v>
      </c>
      <c r="J170" s="19">
        <v>0</v>
      </c>
      <c r="K170" s="22">
        <v>2</v>
      </c>
      <c r="L170" s="22">
        <v>0</v>
      </c>
      <c r="M170" s="22">
        <v>-1</v>
      </c>
      <c r="N170" s="22">
        <v>1</v>
      </c>
      <c r="O170" s="22">
        <v>0</v>
      </c>
      <c r="P170" s="22">
        <v>14.592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4">
        <v>399437</v>
      </c>
      <c r="B171" s="24" t="s">
        <v>375</v>
      </c>
      <c r="C171" s="24">
        <v>6087.41</v>
      </c>
      <c r="D171" s="24">
        <v>7196.674</v>
      </c>
      <c r="E171" s="24">
        <v>0</v>
      </c>
      <c r="F171" s="24">
        <v>0</v>
      </c>
      <c r="G171" s="24">
        <v>1</v>
      </c>
      <c r="H171" s="19">
        <v>0</v>
      </c>
      <c r="I171" s="19">
        <v>0</v>
      </c>
      <c r="J171" s="19">
        <v>0</v>
      </c>
      <c r="K171" s="22">
        <v>3</v>
      </c>
      <c r="L171" s="22">
        <v>2</v>
      </c>
      <c r="M171" s="22">
        <v>0</v>
      </c>
      <c r="N171" s="22">
        <v>0</v>
      </c>
      <c r="O171" s="22">
        <v>0</v>
      </c>
      <c r="P171" s="22">
        <v>-7.616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4">
        <v>399637</v>
      </c>
      <c r="B172" s="24" t="s">
        <v>376</v>
      </c>
      <c r="C172" s="24">
        <v>1640.063</v>
      </c>
      <c r="D172" s="24">
        <v>1985.397</v>
      </c>
      <c r="E172" s="24">
        <v>0</v>
      </c>
      <c r="F172" s="24">
        <v>0</v>
      </c>
      <c r="G172" s="24">
        <v>1</v>
      </c>
      <c r="H172" s="19">
        <v>0</v>
      </c>
      <c r="I172" s="19">
        <v>0</v>
      </c>
      <c r="J172" s="19">
        <v>0</v>
      </c>
      <c r="K172" s="22">
        <v>2</v>
      </c>
      <c r="L172" s="22">
        <v>2</v>
      </c>
      <c r="M172" s="22">
        <v>0</v>
      </c>
      <c r="N172" s="22">
        <v>-1</v>
      </c>
      <c r="O172" s="22">
        <v>0</v>
      </c>
      <c r="P172" s="22">
        <v>-29.017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4">
        <v>399707</v>
      </c>
      <c r="B173" s="24" t="s">
        <v>377</v>
      </c>
      <c r="C173" s="24">
        <v>5902.951</v>
      </c>
      <c r="D173" s="24">
        <v>6902.785</v>
      </c>
      <c r="E173" s="24">
        <v>0</v>
      </c>
      <c r="F173" s="24">
        <v>0</v>
      </c>
      <c r="G173" s="24">
        <v>1</v>
      </c>
      <c r="H173" s="19">
        <v>0</v>
      </c>
      <c r="I173" s="19">
        <v>0</v>
      </c>
      <c r="J173" s="19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15.172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4">
        <v>399809</v>
      </c>
      <c r="B174" s="24" t="s">
        <v>378</v>
      </c>
      <c r="C174" s="24">
        <v>2368.296</v>
      </c>
      <c r="D174" s="24">
        <v>2917.583</v>
      </c>
      <c r="E174" s="24">
        <v>0</v>
      </c>
      <c r="F174" s="24">
        <v>0</v>
      </c>
      <c r="G174" s="24">
        <v>1</v>
      </c>
      <c r="H174" s="19">
        <v>0</v>
      </c>
      <c r="I174" s="19">
        <v>0</v>
      </c>
      <c r="J174" s="19">
        <v>0</v>
      </c>
      <c r="K174" s="22">
        <v>3</v>
      </c>
      <c r="L174" s="22">
        <v>0</v>
      </c>
      <c r="M174" s="22">
        <v>0</v>
      </c>
      <c r="N174" s="22">
        <v>0</v>
      </c>
      <c r="O174" s="22">
        <v>0</v>
      </c>
      <c r="P174" s="22">
        <v>12.289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4">
        <v>399812</v>
      </c>
      <c r="B175" s="24" t="s">
        <v>379</v>
      </c>
      <c r="C175" s="24">
        <v>6005.369</v>
      </c>
      <c r="D175" s="24">
        <v>6739.926</v>
      </c>
      <c r="E175" s="24">
        <v>0</v>
      </c>
      <c r="F175" s="24">
        <v>0</v>
      </c>
      <c r="G175" s="24">
        <v>1</v>
      </c>
      <c r="H175" s="19">
        <v>0</v>
      </c>
      <c r="I175" s="19">
        <v>0</v>
      </c>
      <c r="J175" s="19">
        <v>0</v>
      </c>
      <c r="K175" s="22">
        <v>3</v>
      </c>
      <c r="L175" s="22">
        <v>2</v>
      </c>
      <c r="M175" s="22">
        <v>0</v>
      </c>
      <c r="N175" s="22">
        <v>0</v>
      </c>
      <c r="O175" s="22">
        <v>0</v>
      </c>
      <c r="P175" s="22">
        <v>-3.802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4">
        <v>399932</v>
      </c>
      <c r="B176" s="24" t="s">
        <v>362</v>
      </c>
      <c r="C176" s="24">
        <v>14358.599</v>
      </c>
      <c r="D176" s="24">
        <v>15889.108</v>
      </c>
      <c r="E176" s="24">
        <v>0</v>
      </c>
      <c r="F176" s="24">
        <v>0</v>
      </c>
      <c r="G176" s="24">
        <v>1</v>
      </c>
      <c r="H176" s="19">
        <v>0</v>
      </c>
      <c r="I176" s="19">
        <v>0</v>
      </c>
      <c r="J176" s="19">
        <v>0</v>
      </c>
      <c r="K176" s="22">
        <v>3</v>
      </c>
      <c r="L176" s="22">
        <v>0</v>
      </c>
      <c r="M176" s="22">
        <v>0</v>
      </c>
      <c r="N176" s="22">
        <v>0</v>
      </c>
      <c r="O176" s="22">
        <v>0</v>
      </c>
      <c r="P176" s="22">
        <v>0.039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4">
        <v>399965</v>
      </c>
      <c r="B177" s="24" t="s">
        <v>380</v>
      </c>
      <c r="C177" s="24">
        <v>2453.368</v>
      </c>
      <c r="D177" s="24">
        <v>2910.178</v>
      </c>
      <c r="E177" s="24">
        <v>0</v>
      </c>
      <c r="F177" s="24">
        <v>0</v>
      </c>
      <c r="G177" s="24">
        <v>1</v>
      </c>
      <c r="H177" s="19">
        <v>0</v>
      </c>
      <c r="I177" s="19">
        <v>0</v>
      </c>
      <c r="J177" s="19">
        <v>0</v>
      </c>
      <c r="K177" s="22">
        <v>3</v>
      </c>
      <c r="L177" s="22">
        <v>0</v>
      </c>
      <c r="M177" s="22">
        <v>0</v>
      </c>
      <c r="N177" s="22">
        <v>0</v>
      </c>
      <c r="O177" s="22">
        <v>0</v>
      </c>
      <c r="P177" s="22">
        <v>13.403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4">
        <v>399966</v>
      </c>
      <c r="B178" s="24" t="s">
        <v>381</v>
      </c>
      <c r="C178" s="24">
        <v>5896.071</v>
      </c>
      <c r="D178" s="24">
        <v>7039.177</v>
      </c>
      <c r="E178" s="24">
        <v>0</v>
      </c>
      <c r="F178" s="24">
        <v>0</v>
      </c>
      <c r="G178" s="24">
        <v>1</v>
      </c>
      <c r="H178" s="19">
        <v>0</v>
      </c>
      <c r="I178" s="19">
        <v>0</v>
      </c>
      <c r="J178" s="19">
        <v>0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0.679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4">
        <v>399975</v>
      </c>
      <c r="B179" s="24" t="s">
        <v>382</v>
      </c>
      <c r="C179" s="24">
        <v>769.063</v>
      </c>
      <c r="D179" s="24">
        <v>899.615</v>
      </c>
      <c r="E179" s="24">
        <v>0</v>
      </c>
      <c r="F179" s="24">
        <v>0</v>
      </c>
      <c r="G179" s="24">
        <v>1</v>
      </c>
      <c r="H179" s="19">
        <v>0</v>
      </c>
      <c r="I179" s="19">
        <v>0</v>
      </c>
      <c r="J179" s="19">
        <v>0</v>
      </c>
      <c r="K179" s="22">
        <v>3</v>
      </c>
      <c r="L179" s="22">
        <v>0</v>
      </c>
      <c r="M179" s="22">
        <v>0</v>
      </c>
      <c r="N179" s="22">
        <v>0</v>
      </c>
      <c r="O179" s="22">
        <v>0</v>
      </c>
      <c r="P179" s="22">
        <v>2.293</v>
      </c>
      <c r="Q179" s="22">
        <v>0</v>
      </c>
      <c r="R179" s="22">
        <v>-1</v>
      </c>
      <c r="S179" s="23"/>
      <c r="T179" s="23"/>
      <c r="U179" s="23"/>
      <c r="V179" s="23"/>
      <c r="W179" s="23"/>
    </row>
    <row r="180" ht="16.5" spans="1:23">
      <c r="A180" s="24">
        <v>399983</v>
      </c>
      <c r="B180" s="24" t="s">
        <v>383</v>
      </c>
      <c r="C180" s="24">
        <v>1864.53</v>
      </c>
      <c r="D180" s="24">
        <v>2267.094</v>
      </c>
      <c r="E180" s="24">
        <v>0</v>
      </c>
      <c r="F180" s="24">
        <v>0</v>
      </c>
      <c r="G180" s="24">
        <v>1</v>
      </c>
      <c r="H180" s="19">
        <v>0</v>
      </c>
      <c r="I180" s="19">
        <v>0</v>
      </c>
      <c r="J180" s="19">
        <v>0</v>
      </c>
      <c r="K180" s="22">
        <v>4</v>
      </c>
      <c r="L180" s="22">
        <v>0</v>
      </c>
      <c r="M180" s="22">
        <v>-1</v>
      </c>
      <c r="N180" s="22">
        <v>1</v>
      </c>
      <c r="O180" s="22">
        <v>0</v>
      </c>
      <c r="P180" s="22">
        <v>4.551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4">
        <v>399987</v>
      </c>
      <c r="B181" s="24" t="s">
        <v>384</v>
      </c>
      <c r="C181" s="24">
        <v>4648.575</v>
      </c>
      <c r="D181" s="24">
        <v>5441.018</v>
      </c>
      <c r="E181" s="24">
        <v>0</v>
      </c>
      <c r="F181" s="24">
        <v>0</v>
      </c>
      <c r="G181" s="24">
        <v>1</v>
      </c>
      <c r="H181" s="19">
        <v>0</v>
      </c>
      <c r="I181" s="19">
        <v>0</v>
      </c>
      <c r="J181" s="19">
        <v>0</v>
      </c>
      <c r="K181" s="22">
        <v>4</v>
      </c>
      <c r="L181" s="22">
        <v>0</v>
      </c>
      <c r="M181" s="22">
        <v>-1</v>
      </c>
      <c r="N181" s="22">
        <v>1</v>
      </c>
      <c r="O181" s="22">
        <v>0</v>
      </c>
      <c r="P181" s="22">
        <v>5.154</v>
      </c>
      <c r="Q181" s="22">
        <v>1</v>
      </c>
      <c r="R181" s="22">
        <v>0</v>
      </c>
      <c r="S181" s="23"/>
      <c r="T181" s="23"/>
      <c r="U181" s="23"/>
      <c r="V181" s="23"/>
      <c r="W181" s="23"/>
    </row>
    <row r="182" ht="16.5" spans="1:23">
      <c r="A182" s="24">
        <v>399997</v>
      </c>
      <c r="B182" s="24" t="s">
        <v>385</v>
      </c>
      <c r="C182" s="24">
        <v>7990.165</v>
      </c>
      <c r="D182" s="24">
        <v>9552.246</v>
      </c>
      <c r="E182" s="24">
        <v>0</v>
      </c>
      <c r="F182" s="24">
        <v>0</v>
      </c>
      <c r="G182" s="24">
        <v>1</v>
      </c>
      <c r="H182" s="19">
        <v>0</v>
      </c>
      <c r="I182" s="19">
        <v>0</v>
      </c>
      <c r="J182" s="19">
        <v>0</v>
      </c>
      <c r="K182" s="22">
        <v>2</v>
      </c>
      <c r="L182" s="22">
        <v>2</v>
      </c>
      <c r="M182" s="22">
        <v>0</v>
      </c>
      <c r="N182" s="22">
        <v>1</v>
      </c>
      <c r="O182" s="22">
        <v>0</v>
      </c>
      <c r="P182" s="22">
        <v>0.038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3"/>
      <c r="T217" s="23"/>
      <c r="U217" s="23"/>
      <c r="V217" s="23"/>
      <c r="W217" s="23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3"/>
      <c r="T218" s="23"/>
      <c r="U218" s="23"/>
      <c r="V218" s="23"/>
      <c r="W218" s="23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3"/>
      <c r="T219" s="23"/>
      <c r="U219" s="23"/>
      <c r="V219" s="23"/>
      <c r="W219" s="23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3"/>
      <c r="T220" s="23"/>
      <c r="U220" s="23"/>
      <c r="V220" s="23"/>
      <c r="W220" s="23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3"/>
      <c r="T221" s="23"/>
      <c r="U221" s="23"/>
      <c r="V221" s="23"/>
      <c r="W221" s="23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3"/>
      <c r="T222" s="23"/>
      <c r="U222" s="23"/>
      <c r="V222" s="23"/>
      <c r="W222" s="23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3"/>
      <c r="T223" s="23"/>
      <c r="U223" s="23"/>
      <c r="V223" s="23"/>
      <c r="W223" s="23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3"/>
      <c r="T224" s="23"/>
      <c r="U224" s="23"/>
      <c r="V224" s="23"/>
      <c r="W224" s="23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3"/>
      <c r="T225" s="23"/>
      <c r="U225" s="23"/>
      <c r="V225" s="23"/>
      <c r="W225" s="23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3"/>
      <c r="T226" s="23"/>
      <c r="U226" s="23"/>
      <c r="V226" s="23"/>
      <c r="W226" s="23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3"/>
      <c r="T227" s="23"/>
      <c r="U227" s="23"/>
      <c r="V227" s="23"/>
      <c r="W227" s="23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3"/>
      <c r="T228" s="23"/>
      <c r="U228" s="23"/>
      <c r="V228" s="23"/>
      <c r="W228" s="23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3"/>
      <c r="T229" s="23"/>
      <c r="U229" s="23"/>
      <c r="V229" s="23"/>
      <c r="W229" s="23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3"/>
      <c r="T230" s="23"/>
      <c r="U230" s="23"/>
      <c r="V230" s="23"/>
      <c r="W230" s="23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3"/>
      <c r="T231" s="23"/>
      <c r="U231" s="23"/>
      <c r="V231" s="23"/>
      <c r="W231" s="23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3"/>
      <c r="T232" s="23"/>
      <c r="U232" s="23"/>
      <c r="V232" s="23"/>
      <c r="W232" s="23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3"/>
      <c r="T233" s="23"/>
      <c r="U233" s="23"/>
      <c r="V233" s="23"/>
      <c r="W233" s="23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3"/>
      <c r="T234" s="23"/>
      <c r="U234" s="23"/>
      <c r="V234" s="23"/>
      <c r="W234" s="23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3"/>
      <c r="T235" s="23"/>
      <c r="U235" s="23"/>
      <c r="V235" s="23"/>
      <c r="W235" s="23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3"/>
      <c r="T236" s="23"/>
      <c r="U236" s="23"/>
      <c r="V236" s="23"/>
      <c r="W236" s="23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3"/>
      <c r="T237" s="23"/>
      <c r="U237" s="23"/>
      <c r="V237" s="23"/>
      <c r="W237" s="23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3"/>
      <c r="T238" s="23"/>
      <c r="U238" s="23"/>
      <c r="V238" s="23"/>
      <c r="W238" s="23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3"/>
      <c r="T239" s="23"/>
      <c r="U239" s="23"/>
      <c r="V239" s="23"/>
      <c r="W239" s="23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3"/>
      <c r="T240" s="23"/>
      <c r="U240" s="23"/>
      <c r="V240" s="23"/>
      <c r="W240" s="23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3"/>
      <c r="T241" s="23"/>
      <c r="U241" s="23"/>
      <c r="V241" s="23"/>
      <c r="W241" s="23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3"/>
      <c r="T242" s="23"/>
      <c r="U242" s="23"/>
      <c r="V242" s="23"/>
      <c r="W242" s="23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3"/>
      <c r="T243" s="23"/>
      <c r="U243" s="23"/>
      <c r="V243" s="23"/>
      <c r="W243" s="23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3"/>
      <c r="T244" s="23"/>
      <c r="U244" s="23"/>
      <c r="V244" s="23"/>
      <c r="W244" s="23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3"/>
      <c r="T245" s="23"/>
      <c r="U245" s="23"/>
      <c r="V245" s="23"/>
      <c r="W245" s="23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3"/>
      <c r="T246" s="23"/>
      <c r="U246" s="23"/>
      <c r="V246" s="23"/>
      <c r="W246" s="23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3"/>
      <c r="T247" s="23"/>
      <c r="U247" s="23"/>
      <c r="V247" s="23"/>
      <c r="W247" s="23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3"/>
      <c r="T248" s="23"/>
      <c r="U248" s="23"/>
      <c r="V248" s="23"/>
      <c r="W248" s="23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3"/>
      <c r="T249" s="23"/>
      <c r="U249" s="23"/>
      <c r="V249" s="23"/>
      <c r="W249" s="23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3"/>
      <c r="T250" s="23"/>
      <c r="U250" s="23"/>
      <c r="V250" s="23"/>
      <c r="W250" s="23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3"/>
      <c r="T251" s="23"/>
      <c r="U251" s="23"/>
      <c r="V251" s="23"/>
      <c r="W251" s="23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3"/>
      <c r="T252" s="23"/>
      <c r="U252" s="23"/>
      <c r="V252" s="23"/>
      <c r="W252" s="23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3"/>
      <c r="T253" s="23"/>
      <c r="U253" s="23"/>
      <c r="V253" s="23"/>
      <c r="W253" s="23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3"/>
      <c r="T254" s="23"/>
      <c r="U254" s="23"/>
      <c r="V254" s="23"/>
      <c r="W254" s="23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3"/>
      <c r="T255" s="23"/>
      <c r="U255" s="23"/>
      <c r="V255" s="23"/>
      <c r="W255" s="23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3"/>
      <c r="T256" s="23"/>
      <c r="U256" s="23"/>
      <c r="V256" s="23"/>
      <c r="W256" s="23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3"/>
      <c r="T257" s="23"/>
      <c r="U257" s="23"/>
      <c r="V257" s="23"/>
      <c r="W257" s="23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3"/>
      <c r="T258" s="23"/>
      <c r="U258" s="23"/>
      <c r="V258" s="23"/>
      <c r="W258" s="23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3"/>
      <c r="T259" s="23"/>
      <c r="U259" s="23"/>
      <c r="V259" s="23"/>
      <c r="W259" s="23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3"/>
      <c r="T260" s="23"/>
      <c r="U260" s="23"/>
      <c r="V260" s="23"/>
      <c r="W260" s="23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3"/>
      <c r="T261" s="23"/>
      <c r="U261" s="23"/>
      <c r="V261" s="23"/>
      <c r="W261" s="23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3"/>
      <c r="T262" s="23"/>
      <c r="U262" s="23"/>
      <c r="V262" s="23"/>
      <c r="W262" s="23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3"/>
      <c r="T263" s="23"/>
      <c r="U263" s="23"/>
      <c r="V263" s="23"/>
      <c r="W263" s="23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3"/>
      <c r="T264" s="23"/>
      <c r="U264" s="23"/>
      <c r="V264" s="23"/>
      <c r="W264" s="23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3"/>
      <c r="T265" s="23"/>
      <c r="U265" s="23"/>
      <c r="V265" s="23"/>
      <c r="W265" s="23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3"/>
      <c r="T266" s="23"/>
      <c r="U266" s="23"/>
      <c r="V266" s="23"/>
      <c r="W266" s="23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3"/>
      <c r="T267" s="23"/>
      <c r="U267" s="23"/>
      <c r="V267" s="23"/>
      <c r="W267" s="23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3"/>
      <c r="T268" s="23"/>
      <c r="U268" s="23"/>
      <c r="V268" s="23"/>
      <c r="W268" s="23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3"/>
      <c r="T269" s="23"/>
      <c r="U269" s="23"/>
      <c r="V269" s="23"/>
      <c r="W269" s="23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3"/>
      <c r="T270" s="23"/>
      <c r="U270" s="23"/>
      <c r="V270" s="23"/>
      <c r="W270" s="23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3"/>
      <c r="T271" s="23"/>
      <c r="U271" s="23"/>
      <c r="V271" s="23"/>
      <c r="W271" s="23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3"/>
      <c r="T272" s="23"/>
      <c r="U272" s="23"/>
      <c r="V272" s="23"/>
      <c r="W272" s="23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3"/>
      <c r="T273" s="23"/>
      <c r="U273" s="23"/>
      <c r="V273" s="23"/>
      <c r="W273" s="23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3"/>
      <c r="T274" s="23"/>
      <c r="U274" s="23"/>
      <c r="V274" s="23"/>
      <c r="W274" s="23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3"/>
      <c r="T275" s="23"/>
      <c r="U275" s="23"/>
      <c r="V275" s="23"/>
      <c r="W275" s="23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3"/>
      <c r="T276" s="23"/>
      <c r="U276" s="23"/>
      <c r="V276" s="23"/>
      <c r="W276" s="23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3"/>
      <c r="T277" s="23"/>
      <c r="U277" s="23"/>
      <c r="V277" s="23"/>
      <c r="W277" s="23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3"/>
      <c r="T278" s="23"/>
      <c r="U278" s="23"/>
      <c r="V278" s="23"/>
      <c r="W278" s="23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3"/>
      <c r="T279" s="23"/>
      <c r="U279" s="23"/>
      <c r="V279" s="23"/>
      <c r="W279" s="23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3"/>
      <c r="T280" s="23"/>
      <c r="U280" s="23"/>
      <c r="V280" s="23"/>
      <c r="W280" s="23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3"/>
      <c r="T281" s="23"/>
      <c r="U281" s="23"/>
      <c r="V281" s="23"/>
      <c r="W281" s="23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3"/>
      <c r="T282" s="23"/>
      <c r="U282" s="23"/>
      <c r="V282" s="23"/>
      <c r="W282" s="23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3"/>
      <c r="T289" s="23"/>
      <c r="U289" s="23"/>
      <c r="V289" s="23"/>
      <c r="W289" s="23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3"/>
      <c r="T290" s="23"/>
      <c r="U290" s="23"/>
      <c r="V290" s="23"/>
      <c r="W290" s="23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3"/>
      <c r="T291" s="23"/>
      <c r="U291" s="23"/>
      <c r="V291" s="23"/>
      <c r="W291" s="23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3"/>
      <c r="T292" s="23"/>
      <c r="U292" s="23"/>
      <c r="V292" s="23"/>
      <c r="W292" s="23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3"/>
      <c r="T293" s="23"/>
      <c r="U293" s="23"/>
      <c r="V293" s="23"/>
      <c r="W293" s="23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3"/>
      <c r="T294" s="23"/>
      <c r="U294" s="23"/>
      <c r="V294" s="23"/>
      <c r="W294" s="23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3"/>
      <c r="T295" s="23"/>
      <c r="U295" s="23"/>
      <c r="V295" s="23"/>
      <c r="W295" s="23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3"/>
      <c r="T296" s="23"/>
      <c r="U296" s="23"/>
      <c r="V296" s="23"/>
      <c r="W296" s="23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3"/>
      <c r="T297" s="23"/>
      <c r="U297" s="23"/>
      <c r="V297" s="23"/>
      <c r="W297" s="23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3"/>
      <c r="T298" s="23"/>
      <c r="U298" s="23"/>
      <c r="V298" s="23"/>
      <c r="W298" s="23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3"/>
      <c r="T299" s="23"/>
      <c r="U299" s="23"/>
      <c r="V299" s="23"/>
      <c r="W299" s="23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3"/>
      <c r="T300" s="23"/>
      <c r="U300" s="23"/>
      <c r="V300" s="23"/>
      <c r="W300" s="23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3"/>
      <c r="T301" s="23"/>
      <c r="U301" s="23"/>
      <c r="V301" s="23"/>
      <c r="W301" s="23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3"/>
      <c r="T302" s="23"/>
      <c r="U302" s="23"/>
      <c r="V302" s="23"/>
      <c r="W302" s="23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3"/>
      <c r="T303" s="23"/>
      <c r="U303" s="23"/>
      <c r="V303" s="23"/>
      <c r="W303" s="23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192</v>
      </c>
      <c r="B1" s="2"/>
      <c r="C1" s="2"/>
      <c r="D1" s="2"/>
      <c r="E1" s="2"/>
      <c r="F1" s="2"/>
      <c r="G1" s="2"/>
      <c r="H1" s="2"/>
      <c r="I1" s="2"/>
      <c r="J1" s="2"/>
      <c r="K1" s="11" t="s">
        <v>386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194</v>
      </c>
      <c r="B2" s="4" t="s">
        <v>195</v>
      </c>
      <c r="C2" s="4" t="s">
        <v>196</v>
      </c>
      <c r="D2" s="4" t="s">
        <v>197</v>
      </c>
      <c r="E2" s="4" t="s">
        <v>198</v>
      </c>
      <c r="F2" s="4" t="s">
        <v>199</v>
      </c>
      <c r="G2" s="4" t="s">
        <v>200</v>
      </c>
      <c r="H2" s="4" t="s">
        <v>201</v>
      </c>
      <c r="I2" s="4" t="s">
        <v>202</v>
      </c>
      <c r="J2" s="4" t="s">
        <v>203</v>
      </c>
      <c r="K2" s="13" t="s">
        <v>204</v>
      </c>
      <c r="L2" s="13" t="s">
        <v>205</v>
      </c>
      <c r="M2" s="13" t="s">
        <v>206</v>
      </c>
      <c r="N2" s="13" t="s">
        <v>207</v>
      </c>
      <c r="O2" s="13" t="s">
        <v>208</v>
      </c>
      <c r="P2" s="13" t="s">
        <v>209</v>
      </c>
      <c r="Q2" s="13" t="s">
        <v>210</v>
      </c>
      <c r="R2" s="13" t="s">
        <v>211</v>
      </c>
    </row>
    <row r="3" ht="20.25" spans="1:18">
      <c r="A3" s="5" t="s">
        <v>387</v>
      </c>
      <c r="B3" s="5" t="s">
        <v>388</v>
      </c>
      <c r="C3" s="5">
        <v>751.786</v>
      </c>
      <c r="D3" s="5">
        <v>824.901</v>
      </c>
      <c r="E3" s="5">
        <v>1</v>
      </c>
      <c r="F3" s="6">
        <v>0</v>
      </c>
      <c r="G3" s="6">
        <v>0</v>
      </c>
      <c r="H3" s="6">
        <v>1</v>
      </c>
      <c r="I3" s="6">
        <v>0.012</v>
      </c>
      <c r="J3" s="6">
        <v>8.874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0.835</v>
      </c>
      <c r="Q3" s="14">
        <v>0</v>
      </c>
      <c r="R3" s="14">
        <v>0</v>
      </c>
    </row>
    <row r="4" ht="20.25" spans="1:18">
      <c r="A4" s="7" t="s">
        <v>389</v>
      </c>
      <c r="B4" s="7" t="s">
        <v>390</v>
      </c>
      <c r="C4" s="7">
        <v>5158.603</v>
      </c>
      <c r="D4" s="7">
        <v>5730.118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0.143</v>
      </c>
      <c r="K4" s="14">
        <v>1</v>
      </c>
      <c r="L4" s="14">
        <v>2</v>
      </c>
      <c r="M4" s="14">
        <v>0</v>
      </c>
      <c r="N4" s="14">
        <v>1</v>
      </c>
      <c r="O4" s="14">
        <v>0</v>
      </c>
      <c r="P4" s="14">
        <v>13.137</v>
      </c>
      <c r="Q4" s="14">
        <v>0</v>
      </c>
      <c r="R4" s="14">
        <v>0</v>
      </c>
    </row>
    <row r="5" ht="20.25" spans="1:18">
      <c r="A5" s="7" t="s">
        <v>391</v>
      </c>
      <c r="B5" s="7" t="s">
        <v>392</v>
      </c>
      <c r="C5" s="7">
        <v>2085.445</v>
      </c>
      <c r="D5" s="7">
        <v>2697.95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0.266</v>
      </c>
      <c r="K5" s="14">
        <v>0</v>
      </c>
      <c r="L5" s="14">
        <v>2</v>
      </c>
      <c r="M5" s="14">
        <v>0</v>
      </c>
      <c r="N5" s="14">
        <v>-1</v>
      </c>
      <c r="O5" s="14">
        <v>0</v>
      </c>
      <c r="P5" s="14">
        <v>17.314</v>
      </c>
      <c r="Q5" s="14">
        <v>0</v>
      </c>
      <c r="R5" s="14">
        <v>0</v>
      </c>
    </row>
    <row r="6" ht="20.25" spans="1:18">
      <c r="A6" s="9" t="s">
        <v>393</v>
      </c>
      <c r="B6" s="9" t="s">
        <v>394</v>
      </c>
      <c r="C6" s="9">
        <v>4154.734</v>
      </c>
      <c r="D6" s="9">
        <v>4831.795</v>
      </c>
      <c r="E6" s="9">
        <v>0</v>
      </c>
      <c r="F6" s="9">
        <v>0</v>
      </c>
      <c r="G6" s="9">
        <v>0</v>
      </c>
      <c r="H6" s="9">
        <v>1</v>
      </c>
      <c r="I6" s="8">
        <v>0.087</v>
      </c>
      <c r="J6" s="8">
        <v>14.087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-3.279</v>
      </c>
      <c r="Q6" s="14">
        <v>0</v>
      </c>
      <c r="R6" s="14">
        <v>0</v>
      </c>
    </row>
    <row r="7" ht="20.25" spans="1:18">
      <c r="A7" s="9" t="s">
        <v>395</v>
      </c>
      <c r="B7" s="9" t="s">
        <v>396</v>
      </c>
      <c r="C7" s="9">
        <v>5424.592</v>
      </c>
      <c r="D7" s="9">
        <v>8037.917</v>
      </c>
      <c r="E7" s="9">
        <v>0</v>
      </c>
      <c r="F7" s="9">
        <v>0</v>
      </c>
      <c r="G7" s="9">
        <v>0</v>
      </c>
      <c r="H7" s="9">
        <v>1</v>
      </c>
      <c r="I7" s="6">
        <v>2.393</v>
      </c>
      <c r="J7" s="6">
        <v>34.128</v>
      </c>
      <c r="K7" s="14">
        <v>2</v>
      </c>
      <c r="L7" s="14">
        <v>1</v>
      </c>
      <c r="M7" s="14">
        <v>0</v>
      </c>
      <c r="N7" s="14">
        <v>1</v>
      </c>
      <c r="O7" s="14">
        <v>0</v>
      </c>
      <c r="P7" s="14">
        <v>10.897</v>
      </c>
      <c r="Q7" s="14">
        <v>0</v>
      </c>
      <c r="R7" s="14">
        <v>0</v>
      </c>
    </row>
    <row r="8" ht="20.25" spans="1:18">
      <c r="A8" s="9" t="s">
        <v>397</v>
      </c>
      <c r="B8" s="9" t="s">
        <v>398</v>
      </c>
      <c r="C8" s="9">
        <v>2540.461</v>
      </c>
      <c r="D8" s="9">
        <v>2744.667</v>
      </c>
      <c r="E8" s="9">
        <v>0</v>
      </c>
      <c r="F8" s="9">
        <v>0</v>
      </c>
      <c r="G8" s="9">
        <v>0</v>
      </c>
      <c r="H8" s="9">
        <v>1</v>
      </c>
      <c r="I8" s="6">
        <v>1.695</v>
      </c>
      <c r="J8" s="6">
        <v>9.009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1.043</v>
      </c>
      <c r="Q8" s="14">
        <v>0</v>
      </c>
      <c r="R8" s="14">
        <v>0</v>
      </c>
    </row>
    <row r="9" ht="20.25" spans="1:18">
      <c r="A9" s="9" t="s">
        <v>399</v>
      </c>
      <c r="B9" s="9" t="s">
        <v>400</v>
      </c>
      <c r="C9" s="9">
        <v>1221.655</v>
      </c>
      <c r="D9" s="9">
        <v>1307.491</v>
      </c>
      <c r="E9" s="9">
        <v>0</v>
      </c>
      <c r="F9" s="9">
        <v>0</v>
      </c>
      <c r="G9" s="9">
        <v>0</v>
      </c>
      <c r="H9" s="9">
        <v>1</v>
      </c>
      <c r="I9" s="6">
        <v>3.077</v>
      </c>
      <c r="J9" s="6">
        <v>9.44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-2.256</v>
      </c>
      <c r="Q9" s="14">
        <v>0</v>
      </c>
      <c r="R9" s="14">
        <v>-1</v>
      </c>
    </row>
    <row r="10" ht="20.25" spans="1:18">
      <c r="A10" s="9" t="s">
        <v>401</v>
      </c>
      <c r="B10" s="9" t="s">
        <v>402</v>
      </c>
      <c r="C10" s="9">
        <v>5815.773</v>
      </c>
      <c r="D10" s="9">
        <v>7889.048</v>
      </c>
      <c r="E10" s="9">
        <v>0</v>
      </c>
      <c r="F10" s="9">
        <v>0</v>
      </c>
      <c r="G10" s="9">
        <v>0</v>
      </c>
      <c r="H10" s="9">
        <v>1</v>
      </c>
      <c r="I10" s="6">
        <v>3.154</v>
      </c>
      <c r="J10" s="6">
        <v>28.606</v>
      </c>
      <c r="K10" s="14">
        <v>1</v>
      </c>
      <c r="L10" s="14">
        <v>2</v>
      </c>
      <c r="M10" s="14">
        <v>0</v>
      </c>
      <c r="N10" s="14">
        <v>0</v>
      </c>
      <c r="O10" s="14">
        <v>0</v>
      </c>
      <c r="P10" s="14">
        <v>1.917</v>
      </c>
      <c r="Q10" s="14">
        <v>0</v>
      </c>
      <c r="R10" s="14">
        <v>0</v>
      </c>
    </row>
    <row r="11" ht="20.25" spans="1:18">
      <c r="A11" s="9" t="s">
        <v>403</v>
      </c>
      <c r="B11" s="9" t="s">
        <v>404</v>
      </c>
      <c r="C11" s="9">
        <v>5809.197</v>
      </c>
      <c r="D11" s="9">
        <v>7915.149</v>
      </c>
      <c r="E11" s="9">
        <v>0</v>
      </c>
      <c r="F11" s="9">
        <v>0</v>
      </c>
      <c r="G11" s="9">
        <v>0</v>
      </c>
      <c r="H11" s="9">
        <v>1</v>
      </c>
      <c r="I11" s="6">
        <v>2.87</v>
      </c>
      <c r="J11" s="6">
        <v>28.713</v>
      </c>
      <c r="K11" s="14">
        <v>1</v>
      </c>
      <c r="L11" s="14">
        <v>2</v>
      </c>
      <c r="M11" s="14">
        <v>0</v>
      </c>
      <c r="N11" s="14">
        <v>0</v>
      </c>
      <c r="O11" s="14">
        <v>0</v>
      </c>
      <c r="P11" s="14">
        <v>16.999</v>
      </c>
      <c r="Q11" s="14">
        <v>0</v>
      </c>
      <c r="R11" s="14">
        <v>0</v>
      </c>
    </row>
    <row r="12" ht="20.25" spans="1:18">
      <c r="A12" s="9" t="s">
        <v>405</v>
      </c>
      <c r="B12" s="9" t="s">
        <v>406</v>
      </c>
      <c r="C12" s="9">
        <v>14044.081</v>
      </c>
      <c r="D12" s="9">
        <v>15694.418</v>
      </c>
      <c r="E12" s="9">
        <v>0</v>
      </c>
      <c r="F12" s="9">
        <v>0</v>
      </c>
      <c r="G12" s="9">
        <v>0</v>
      </c>
      <c r="H12" s="9">
        <v>1</v>
      </c>
      <c r="I12" s="6">
        <v>1.879</v>
      </c>
      <c r="J12" s="6">
        <v>12.197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17.465</v>
      </c>
      <c r="Q12" s="14">
        <v>0</v>
      </c>
      <c r="R12" s="14">
        <v>0</v>
      </c>
    </row>
    <row r="13" ht="20.25" spans="1:18">
      <c r="A13" s="9" t="s">
        <v>407</v>
      </c>
      <c r="B13" s="9" t="s">
        <v>408</v>
      </c>
      <c r="C13" s="9">
        <v>20102.537</v>
      </c>
      <c r="D13" s="9">
        <v>21693.25</v>
      </c>
      <c r="E13" s="9">
        <v>0</v>
      </c>
      <c r="F13" s="9">
        <v>0</v>
      </c>
      <c r="G13" s="9">
        <v>0</v>
      </c>
      <c r="H13" s="9">
        <v>1</v>
      </c>
      <c r="I13" s="6">
        <v>2.327</v>
      </c>
      <c r="J13" s="6">
        <v>9.489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7.536</v>
      </c>
      <c r="Q13" s="14">
        <v>0</v>
      </c>
      <c r="R13" s="14">
        <v>0</v>
      </c>
    </row>
    <row r="14" ht="20.25" spans="1:18">
      <c r="A14" s="9" t="s">
        <v>409</v>
      </c>
      <c r="B14" s="9" t="s">
        <v>410</v>
      </c>
      <c r="C14" s="9">
        <v>1923.868</v>
      </c>
      <c r="D14" s="9">
        <v>2690.29</v>
      </c>
      <c r="E14" s="9">
        <v>0</v>
      </c>
      <c r="F14" s="9">
        <v>0</v>
      </c>
      <c r="G14" s="9">
        <v>0</v>
      </c>
      <c r="H14" s="9">
        <v>1</v>
      </c>
      <c r="I14" s="6">
        <v>4.498</v>
      </c>
      <c r="J14" s="6">
        <v>31.705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7.061</v>
      </c>
      <c r="Q14" s="14">
        <v>0</v>
      </c>
      <c r="R14" s="14">
        <v>0</v>
      </c>
    </row>
    <row r="15" ht="20.25" spans="1:18">
      <c r="A15" s="9" t="s">
        <v>411</v>
      </c>
      <c r="B15" s="9" t="s">
        <v>412</v>
      </c>
      <c r="C15" s="9">
        <v>5629.52</v>
      </c>
      <c r="D15" s="9">
        <v>7977.581</v>
      </c>
      <c r="E15" s="9">
        <v>0</v>
      </c>
      <c r="F15" s="9">
        <v>0</v>
      </c>
      <c r="G15" s="9">
        <v>0</v>
      </c>
      <c r="H15" s="9">
        <v>1</v>
      </c>
      <c r="I15" s="6">
        <v>0.13</v>
      </c>
      <c r="J15" s="6">
        <v>29.525</v>
      </c>
      <c r="K15" s="14">
        <v>2</v>
      </c>
      <c r="L15" s="14">
        <v>1</v>
      </c>
      <c r="M15" s="14">
        <v>0</v>
      </c>
      <c r="N15" s="14">
        <v>0</v>
      </c>
      <c r="O15" s="14">
        <v>0</v>
      </c>
      <c r="P15" s="14">
        <v>5.873</v>
      </c>
      <c r="Q15" s="14">
        <v>0</v>
      </c>
      <c r="R15" s="14">
        <v>0</v>
      </c>
    </row>
    <row r="16" ht="20.25" spans="1:18">
      <c r="A16" s="9" t="s">
        <v>413</v>
      </c>
      <c r="B16" s="9" t="s">
        <v>414</v>
      </c>
      <c r="C16" s="9">
        <v>5763.822</v>
      </c>
      <c r="D16" s="9">
        <v>7987.072</v>
      </c>
      <c r="E16" s="9">
        <v>0</v>
      </c>
      <c r="F16" s="9">
        <v>0</v>
      </c>
      <c r="G16" s="9">
        <v>0</v>
      </c>
      <c r="H16" s="9">
        <v>1</v>
      </c>
      <c r="I16" s="6">
        <v>1.589</v>
      </c>
      <c r="J16" s="6">
        <v>28.982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27.164</v>
      </c>
      <c r="Q16" s="14">
        <v>1</v>
      </c>
      <c r="R16" s="14">
        <v>0</v>
      </c>
    </row>
    <row r="17" ht="20.25" spans="1:18">
      <c r="A17" s="9" t="s">
        <v>415</v>
      </c>
      <c r="B17" s="9" t="s">
        <v>416</v>
      </c>
      <c r="C17" s="9">
        <v>107.703</v>
      </c>
      <c r="D17" s="9">
        <v>108.712</v>
      </c>
      <c r="E17" s="9">
        <v>0</v>
      </c>
      <c r="F17" s="9">
        <v>0</v>
      </c>
      <c r="G17" s="9">
        <v>0</v>
      </c>
      <c r="H17" s="9">
        <v>1</v>
      </c>
      <c r="I17" s="6">
        <v>0.003</v>
      </c>
      <c r="J17" s="6">
        <v>0.931</v>
      </c>
      <c r="K17" s="14">
        <v>4</v>
      </c>
      <c r="L17" s="14">
        <v>0</v>
      </c>
      <c r="M17" s="14">
        <v>-1</v>
      </c>
      <c r="N17" s="14">
        <v>1</v>
      </c>
      <c r="O17" s="14">
        <v>0</v>
      </c>
      <c r="P17" s="14">
        <v>0.008</v>
      </c>
      <c r="Q17" s="14">
        <v>0</v>
      </c>
      <c r="R17" s="14">
        <v>0</v>
      </c>
    </row>
    <row r="18" ht="20.25" spans="1:18">
      <c r="A18" s="10" t="s">
        <v>417</v>
      </c>
      <c r="B18" s="10" t="s">
        <v>418</v>
      </c>
      <c r="C18" s="10">
        <v>217.811</v>
      </c>
      <c r="D18" s="10">
        <v>311.339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v>-0.025</v>
      </c>
      <c r="Q18" s="14">
        <v>0</v>
      </c>
      <c r="R18" s="14">
        <v>0</v>
      </c>
    </row>
    <row r="19" ht="20.25" spans="1:18">
      <c r="A19" s="10" t="s">
        <v>419</v>
      </c>
      <c r="B19" s="10" t="s">
        <v>420</v>
      </c>
      <c r="C19" s="10">
        <v>12148.502</v>
      </c>
      <c r="D19" s="10">
        <v>14535.78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2</v>
      </c>
      <c r="M19" s="14">
        <v>0</v>
      </c>
      <c r="N19" s="14">
        <v>1</v>
      </c>
      <c r="O19" s="14">
        <v>0</v>
      </c>
      <c r="P19" s="14">
        <v>40.162</v>
      </c>
      <c r="Q19" s="14">
        <v>0</v>
      </c>
      <c r="R19" s="14">
        <v>0</v>
      </c>
    </row>
    <row r="20" ht="20.25" spans="1:18">
      <c r="A20" s="10" t="s">
        <v>421</v>
      </c>
      <c r="B20" s="10" t="s">
        <v>422</v>
      </c>
      <c r="C20" s="10">
        <v>1114.908</v>
      </c>
      <c r="D20" s="10">
        <v>1300.325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4.152</v>
      </c>
      <c r="Q20" s="14">
        <v>0</v>
      </c>
      <c r="R20" s="14">
        <v>1</v>
      </c>
    </row>
    <row r="21" ht="20.25" spans="1:18">
      <c r="A21" s="10" t="s">
        <v>423</v>
      </c>
      <c r="B21" s="10" t="s">
        <v>424</v>
      </c>
      <c r="C21" s="10">
        <v>2627.982</v>
      </c>
      <c r="D21" s="10">
        <v>3237.309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10" t="s">
        <v>425</v>
      </c>
      <c r="B22" s="10" t="s">
        <v>426</v>
      </c>
      <c r="C22" s="10">
        <v>2544.073</v>
      </c>
      <c r="D22" s="10">
        <v>3003.527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3.728</v>
      </c>
      <c r="Q22" s="14">
        <v>0</v>
      </c>
      <c r="R22" s="14">
        <v>0</v>
      </c>
    </row>
    <row r="23" ht="20.25" spans="1:18">
      <c r="A23" s="10" t="s">
        <v>427</v>
      </c>
      <c r="B23" s="10" t="s">
        <v>428</v>
      </c>
      <c r="C23" s="10">
        <v>967.581</v>
      </c>
      <c r="D23" s="10">
        <v>1188.864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10" t="s">
        <v>429</v>
      </c>
      <c r="B24" s="10" t="s">
        <v>430</v>
      </c>
      <c r="C24" s="10">
        <v>44862.391</v>
      </c>
      <c r="D24" s="10">
        <v>67395.445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1</v>
      </c>
      <c r="L24" s="14">
        <v>1</v>
      </c>
      <c r="M24" s="14">
        <v>0</v>
      </c>
      <c r="N24" s="14">
        <v>0</v>
      </c>
      <c r="O24" s="14">
        <v>0</v>
      </c>
      <c r="P24" s="14">
        <v>350.841</v>
      </c>
      <c r="Q24" s="14">
        <v>0</v>
      </c>
      <c r="R24" s="14">
        <v>0</v>
      </c>
    </row>
    <row r="25" ht="20.25" spans="1:18">
      <c r="A25" s="8" t="s">
        <v>431</v>
      </c>
      <c r="B25" s="8" t="s">
        <v>432</v>
      </c>
      <c r="C25" s="8">
        <v>21044.74</v>
      </c>
      <c r="D25" s="8">
        <v>24429.152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11.502</v>
      </c>
      <c r="K25" s="14">
        <v>3</v>
      </c>
      <c r="L25" s="14">
        <v>2</v>
      </c>
      <c r="M25" s="14">
        <v>0</v>
      </c>
      <c r="N25" s="14">
        <v>0</v>
      </c>
      <c r="O25" s="14">
        <v>0</v>
      </c>
      <c r="P25" s="14">
        <v>-23.341</v>
      </c>
      <c r="Q25" s="14">
        <v>0</v>
      </c>
      <c r="R25" s="14">
        <v>-1</v>
      </c>
    </row>
    <row r="26" ht="20.25" spans="1:18">
      <c r="A26" s="8" t="s">
        <v>433</v>
      </c>
      <c r="B26" s="8" t="s">
        <v>434</v>
      </c>
      <c r="C26" s="8">
        <v>13724.249</v>
      </c>
      <c r="D26" s="8">
        <v>31897.654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31.423</v>
      </c>
      <c r="K26" s="14">
        <v>3</v>
      </c>
      <c r="L26" s="14">
        <v>2</v>
      </c>
      <c r="M26" s="14">
        <v>0</v>
      </c>
      <c r="N26" s="14">
        <v>0</v>
      </c>
      <c r="O26" s="14">
        <v>0</v>
      </c>
      <c r="P26" s="14">
        <v>-52.039</v>
      </c>
      <c r="Q26" s="14">
        <v>0</v>
      </c>
      <c r="R26" s="14">
        <v>0</v>
      </c>
    </row>
    <row r="27" ht="20.25" spans="1:18">
      <c r="A27" s="8" t="s">
        <v>435</v>
      </c>
      <c r="B27" s="8" t="s">
        <v>436</v>
      </c>
      <c r="C27" s="8">
        <v>22292.73</v>
      </c>
      <c r="D27" s="8">
        <v>26426.318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11.554</v>
      </c>
      <c r="K27" s="14">
        <v>4</v>
      </c>
      <c r="L27" s="14">
        <v>2</v>
      </c>
      <c r="M27" s="14">
        <v>0</v>
      </c>
      <c r="N27" s="14">
        <v>0</v>
      </c>
      <c r="O27" s="14">
        <v>0</v>
      </c>
      <c r="P27" s="14">
        <v>-10.66</v>
      </c>
      <c r="Q27" s="14">
        <v>0</v>
      </c>
      <c r="R27" s="14">
        <v>0</v>
      </c>
    </row>
    <row r="28" ht="20.25" spans="1:18">
      <c r="A28" s="8" t="s">
        <v>437</v>
      </c>
      <c r="B28" s="8" t="s">
        <v>438</v>
      </c>
      <c r="C28" s="8">
        <v>2687.935</v>
      </c>
      <c r="D28" s="8">
        <v>3179.648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5.221</v>
      </c>
      <c r="K28" s="15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14.471</v>
      </c>
      <c r="Q28" s="14">
        <v>0</v>
      </c>
      <c r="R28" s="14">
        <v>1</v>
      </c>
    </row>
    <row r="29" ht="20.25" spans="1:18">
      <c r="A29" s="8" t="s">
        <v>439</v>
      </c>
      <c r="B29" s="8" t="s">
        <v>440</v>
      </c>
      <c r="C29" s="8">
        <v>940.26</v>
      </c>
      <c r="D29" s="8">
        <v>1256.803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11.323</v>
      </c>
      <c r="K29" s="15">
        <v>2</v>
      </c>
      <c r="L29" s="14">
        <v>2</v>
      </c>
      <c r="M29" s="14">
        <v>0</v>
      </c>
      <c r="N29" s="14">
        <v>0</v>
      </c>
      <c r="O29" s="14">
        <v>0</v>
      </c>
      <c r="P29" s="14">
        <v>-0.843</v>
      </c>
      <c r="Q29" s="14">
        <v>0</v>
      </c>
      <c r="R29" s="14">
        <v>-1</v>
      </c>
    </row>
    <row r="30" ht="20.25" spans="1:18">
      <c r="A30" s="8" t="s">
        <v>441</v>
      </c>
      <c r="B30" s="8" t="s">
        <v>442</v>
      </c>
      <c r="C30" s="8">
        <v>10886.99</v>
      </c>
      <c r="D30" s="8">
        <v>16150.301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30.898</v>
      </c>
      <c r="K30" s="15">
        <v>3</v>
      </c>
      <c r="L30" s="14">
        <v>1</v>
      </c>
      <c r="M30" s="14">
        <v>0</v>
      </c>
      <c r="N30" s="14">
        <v>0</v>
      </c>
      <c r="O30" s="14">
        <v>0</v>
      </c>
      <c r="P30" s="14">
        <v>61.021</v>
      </c>
      <c r="Q30" s="14">
        <v>0</v>
      </c>
      <c r="R30" s="14">
        <v>0</v>
      </c>
    </row>
    <row r="31" ht="20.25" spans="1:18">
      <c r="A31" s="8" t="s">
        <v>443</v>
      </c>
      <c r="B31" s="8" t="s">
        <v>444</v>
      </c>
      <c r="C31" s="8">
        <v>2940.42</v>
      </c>
      <c r="D31" s="8">
        <v>4145.845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26.691</v>
      </c>
      <c r="K31" s="15">
        <v>3</v>
      </c>
      <c r="L31" s="14">
        <v>2</v>
      </c>
      <c r="M31" s="14">
        <v>0</v>
      </c>
      <c r="N31" s="14">
        <v>0</v>
      </c>
      <c r="O31" s="14">
        <v>0</v>
      </c>
      <c r="P31" s="14">
        <v>16.755</v>
      </c>
      <c r="Q31" s="14">
        <v>0</v>
      </c>
      <c r="R31" s="14">
        <v>0</v>
      </c>
    </row>
    <row r="32" ht="20.25" spans="1:18">
      <c r="A32" s="8" t="s">
        <v>445</v>
      </c>
      <c r="B32" s="8" t="s">
        <v>446</v>
      </c>
      <c r="C32" s="8">
        <v>90013.07</v>
      </c>
      <c r="D32" s="8">
        <v>114185.031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12.345</v>
      </c>
      <c r="K32" s="15">
        <v>4</v>
      </c>
      <c r="L32" s="14">
        <v>2</v>
      </c>
      <c r="M32" s="14">
        <v>-1</v>
      </c>
      <c r="N32" s="14">
        <v>1</v>
      </c>
      <c r="O32" s="14">
        <v>0</v>
      </c>
      <c r="P32" s="14">
        <v>-128.209</v>
      </c>
      <c r="Q32" s="14">
        <v>0</v>
      </c>
      <c r="R32" s="14">
        <v>0</v>
      </c>
    </row>
    <row r="33" ht="20.25" spans="1:18">
      <c r="A33" s="8" t="s">
        <v>447</v>
      </c>
      <c r="B33" s="8" t="s">
        <v>448</v>
      </c>
      <c r="C33" s="8">
        <v>2390.928</v>
      </c>
      <c r="D33" s="8">
        <v>4217.62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36.293</v>
      </c>
      <c r="K33" s="15">
        <v>0</v>
      </c>
      <c r="L33" s="14">
        <v>1</v>
      </c>
      <c r="M33" s="14">
        <v>0</v>
      </c>
      <c r="N33" s="14">
        <v>0</v>
      </c>
      <c r="O33" s="14">
        <v>0</v>
      </c>
      <c r="P33" s="14">
        <v>18.046</v>
      </c>
      <c r="Q33" s="14">
        <v>0</v>
      </c>
      <c r="R33" s="14">
        <v>1</v>
      </c>
    </row>
    <row r="34" ht="20.25" spans="1:18">
      <c r="A34" s="8" t="s">
        <v>449</v>
      </c>
      <c r="B34" s="8" t="s">
        <v>450</v>
      </c>
      <c r="C34" s="8">
        <v>3202.038</v>
      </c>
      <c r="D34" s="8">
        <v>3365.497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4.815</v>
      </c>
      <c r="K34" s="15">
        <v>3</v>
      </c>
      <c r="L34" s="14">
        <v>2</v>
      </c>
      <c r="M34" s="14">
        <v>-1</v>
      </c>
      <c r="N34" s="14">
        <v>1</v>
      </c>
      <c r="O34" s="14">
        <v>0</v>
      </c>
      <c r="P34" s="14">
        <v>5.045</v>
      </c>
      <c r="Q34" s="14">
        <v>0</v>
      </c>
      <c r="R34" s="14">
        <v>0</v>
      </c>
    </row>
    <row r="35" ht="20.25" spans="1:18">
      <c r="A35" s="8" t="s">
        <v>451</v>
      </c>
      <c r="B35" s="8" t="s">
        <v>452</v>
      </c>
      <c r="C35" s="8">
        <v>119368.086</v>
      </c>
      <c r="D35" s="8">
        <v>153685.031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15.372</v>
      </c>
      <c r="K35" s="15">
        <v>1</v>
      </c>
      <c r="L35" s="14">
        <v>2</v>
      </c>
      <c r="M35" s="14">
        <v>0</v>
      </c>
      <c r="N35" s="14">
        <v>0</v>
      </c>
      <c r="O35" s="14">
        <v>0</v>
      </c>
      <c r="P35" s="14">
        <v>-311.935</v>
      </c>
      <c r="Q35" s="14">
        <v>0</v>
      </c>
      <c r="R35" s="14">
        <v>0</v>
      </c>
    </row>
    <row r="36" ht="20.25" spans="1:18">
      <c r="A36" s="8" t="s">
        <v>453</v>
      </c>
      <c r="B36" s="8" t="s">
        <v>454</v>
      </c>
      <c r="C36" s="8">
        <v>3976.843</v>
      </c>
      <c r="D36" s="8">
        <v>4310.812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2.719</v>
      </c>
      <c r="K36" s="15">
        <v>2</v>
      </c>
      <c r="L36" s="14">
        <v>2</v>
      </c>
      <c r="M36" s="14">
        <v>0</v>
      </c>
      <c r="N36" s="14">
        <v>1</v>
      </c>
      <c r="O36" s="14">
        <v>0</v>
      </c>
      <c r="P36" s="14">
        <v>1.823</v>
      </c>
      <c r="Q36" s="14">
        <v>1</v>
      </c>
      <c r="R36" s="14">
        <v>0</v>
      </c>
    </row>
    <row r="37" ht="20.25" spans="1:18">
      <c r="A37" s="8" t="s">
        <v>455</v>
      </c>
      <c r="B37" s="8" t="s">
        <v>456</v>
      </c>
      <c r="C37" s="8">
        <v>16183.857</v>
      </c>
      <c r="D37" s="8">
        <v>17845.664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3.639</v>
      </c>
      <c r="K37" s="15">
        <v>1</v>
      </c>
      <c r="L37" s="14">
        <v>0</v>
      </c>
      <c r="M37" s="14">
        <v>0</v>
      </c>
      <c r="N37" s="14">
        <v>0</v>
      </c>
      <c r="O37" s="14">
        <v>0</v>
      </c>
      <c r="P37" s="14">
        <v>-3.185</v>
      </c>
      <c r="Q37" s="14">
        <v>0</v>
      </c>
      <c r="R37" s="14">
        <v>-1</v>
      </c>
    </row>
    <row r="38" ht="20.25" spans="1:18">
      <c r="A38" s="8" t="s">
        <v>457</v>
      </c>
      <c r="B38" s="8" t="s">
        <v>458</v>
      </c>
      <c r="C38" s="8">
        <v>3035.478</v>
      </c>
      <c r="D38" s="8">
        <v>3219.753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4.364</v>
      </c>
      <c r="K38" s="15">
        <v>1</v>
      </c>
      <c r="L38" s="14">
        <v>2</v>
      </c>
      <c r="M38" s="14">
        <v>0</v>
      </c>
      <c r="N38" s="14">
        <v>1</v>
      </c>
      <c r="O38" s="14">
        <v>0</v>
      </c>
      <c r="P38" s="14">
        <v>5.865</v>
      </c>
      <c r="Q38" s="14">
        <v>0</v>
      </c>
      <c r="R38" s="14">
        <v>0</v>
      </c>
    </row>
    <row r="39" ht="20.25" spans="1:18">
      <c r="A39" s="8" t="s">
        <v>459</v>
      </c>
      <c r="B39" s="8" t="s">
        <v>460</v>
      </c>
      <c r="C39" s="8">
        <v>15325.562</v>
      </c>
      <c r="D39" s="8">
        <v>17505.383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10.167</v>
      </c>
      <c r="K39" s="15">
        <v>3</v>
      </c>
      <c r="L39" s="14">
        <v>2</v>
      </c>
      <c r="M39" s="14">
        <v>0</v>
      </c>
      <c r="N39" s="14">
        <v>0</v>
      </c>
      <c r="O39" s="14">
        <v>0</v>
      </c>
      <c r="P39" s="14">
        <v>46.827</v>
      </c>
      <c r="Q39" s="14">
        <v>0</v>
      </c>
      <c r="R39" s="14">
        <v>1</v>
      </c>
    </row>
    <row r="40" ht="20.25" spans="1:18">
      <c r="A40" s="8" t="s">
        <v>461</v>
      </c>
      <c r="B40" s="8" t="s">
        <v>462</v>
      </c>
      <c r="C40" s="8">
        <v>311333.625</v>
      </c>
      <c r="D40" s="8">
        <v>471288.313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21.569</v>
      </c>
      <c r="K40" s="15">
        <v>3</v>
      </c>
      <c r="L40" s="14">
        <v>1</v>
      </c>
      <c r="M40" s="14">
        <v>0</v>
      </c>
      <c r="N40" s="14">
        <v>0</v>
      </c>
      <c r="O40" s="14">
        <v>0</v>
      </c>
      <c r="P40" s="14">
        <v>-201.787</v>
      </c>
      <c r="Q40" s="14">
        <v>0</v>
      </c>
      <c r="R40" s="14">
        <v>0</v>
      </c>
    </row>
    <row r="41" ht="20.25" spans="1:18">
      <c r="A41" s="8" t="s">
        <v>463</v>
      </c>
      <c r="B41" s="8" t="s">
        <v>464</v>
      </c>
      <c r="C41" s="8">
        <v>12868.037</v>
      </c>
      <c r="D41" s="8">
        <v>15058.551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14.356</v>
      </c>
      <c r="K41" s="15">
        <v>4</v>
      </c>
      <c r="L41" s="14">
        <v>2</v>
      </c>
      <c r="M41" s="14">
        <v>0</v>
      </c>
      <c r="N41" s="14">
        <v>0</v>
      </c>
      <c r="O41" s="14">
        <v>0</v>
      </c>
      <c r="P41" s="14">
        <v>-9.242</v>
      </c>
      <c r="Q41" s="14">
        <v>0</v>
      </c>
      <c r="R41" s="14">
        <v>0</v>
      </c>
    </row>
    <row r="42" ht="20.25" spans="1:18">
      <c r="A42" s="8" t="s">
        <v>465</v>
      </c>
      <c r="B42" s="8" t="s">
        <v>466</v>
      </c>
      <c r="C42" s="8">
        <v>3088.731</v>
      </c>
      <c r="D42" s="8">
        <v>3544.8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6.289</v>
      </c>
      <c r="K42" s="15">
        <v>1</v>
      </c>
      <c r="L42" s="14">
        <v>0</v>
      </c>
      <c r="M42" s="14">
        <v>0</v>
      </c>
      <c r="N42" s="14">
        <v>0</v>
      </c>
      <c r="O42" s="14">
        <v>0</v>
      </c>
      <c r="P42" s="14">
        <v>5.606</v>
      </c>
      <c r="Q42" s="14">
        <v>0</v>
      </c>
      <c r="R42" s="14">
        <v>-1</v>
      </c>
    </row>
    <row r="43" ht="20.25" spans="1:18">
      <c r="A43" s="8" t="s">
        <v>467</v>
      </c>
      <c r="B43" s="8" t="s">
        <v>468</v>
      </c>
      <c r="C43" s="8">
        <v>22527.271</v>
      </c>
      <c r="D43" s="8">
        <v>26988.504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6.758</v>
      </c>
      <c r="K43" s="15">
        <v>2</v>
      </c>
      <c r="L43" s="14">
        <v>2</v>
      </c>
      <c r="M43" s="14">
        <v>0</v>
      </c>
      <c r="N43" s="14">
        <v>0</v>
      </c>
      <c r="O43" s="14">
        <v>0</v>
      </c>
      <c r="P43" s="14">
        <v>3.904</v>
      </c>
      <c r="Q43" s="14">
        <v>0</v>
      </c>
      <c r="R43" s="14">
        <v>0</v>
      </c>
    </row>
    <row r="44" ht="20.25" spans="1:18">
      <c r="A44" s="6" t="s">
        <v>469</v>
      </c>
      <c r="B44" s="6" t="s">
        <v>470</v>
      </c>
      <c r="C44" s="6">
        <v>3407.395</v>
      </c>
      <c r="D44" s="6">
        <v>3843.658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5.508</v>
      </c>
      <c r="K44" s="15">
        <v>0</v>
      </c>
      <c r="L44" s="14">
        <v>2</v>
      </c>
      <c r="M44" s="14">
        <v>0</v>
      </c>
      <c r="N44" s="14">
        <v>0</v>
      </c>
      <c r="O44" s="14">
        <v>0</v>
      </c>
      <c r="P44" s="14">
        <v>3.843</v>
      </c>
      <c r="Q44" s="14">
        <v>0</v>
      </c>
      <c r="R44" s="14">
        <v>0</v>
      </c>
    </row>
    <row r="45" ht="20.25" spans="1:18">
      <c r="A45" s="6" t="s">
        <v>471</v>
      </c>
      <c r="B45" s="6" t="s">
        <v>472</v>
      </c>
      <c r="C45" s="6">
        <v>2227.746</v>
      </c>
      <c r="D45" s="6">
        <v>2427.754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8.096</v>
      </c>
      <c r="K45" s="15">
        <v>4</v>
      </c>
      <c r="L45" s="14">
        <v>2</v>
      </c>
      <c r="M45" s="14">
        <v>-1</v>
      </c>
      <c r="N45" s="14">
        <v>1</v>
      </c>
      <c r="O45" s="14">
        <v>0</v>
      </c>
      <c r="P45" s="14">
        <v>1.823</v>
      </c>
      <c r="Q45" s="14">
        <v>0</v>
      </c>
      <c r="R45" s="14">
        <v>0</v>
      </c>
    </row>
    <row r="46" ht="20.25" spans="1:18">
      <c r="A46" s="6" t="s">
        <v>473</v>
      </c>
      <c r="B46" s="6" t="s">
        <v>474</v>
      </c>
      <c r="C46" s="6">
        <v>6607.289</v>
      </c>
      <c r="D46" s="6">
        <v>9730.074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31.31</v>
      </c>
      <c r="K46" s="15">
        <v>3</v>
      </c>
      <c r="L46" s="14">
        <v>1</v>
      </c>
      <c r="M46" s="14">
        <v>0</v>
      </c>
      <c r="N46" s="14">
        <v>0</v>
      </c>
      <c r="O46" s="14">
        <v>0</v>
      </c>
      <c r="P46" s="14">
        <v>0.515</v>
      </c>
      <c r="Q46" s="14">
        <v>0</v>
      </c>
      <c r="R46" s="14">
        <v>1</v>
      </c>
    </row>
    <row r="47" ht="20.25" spans="1:18">
      <c r="A47" s="6" t="s">
        <v>475</v>
      </c>
      <c r="B47" s="6" t="s">
        <v>476</v>
      </c>
      <c r="C47" s="6">
        <v>3549.396</v>
      </c>
      <c r="D47" s="6">
        <v>4768.421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24.417</v>
      </c>
      <c r="K47" s="15">
        <v>0</v>
      </c>
      <c r="L47" s="14">
        <v>1</v>
      </c>
      <c r="M47" s="14">
        <v>0</v>
      </c>
      <c r="N47" s="14">
        <v>0</v>
      </c>
      <c r="O47" s="14">
        <v>0</v>
      </c>
      <c r="P47" s="14">
        <v>18.437</v>
      </c>
      <c r="Q47" s="14">
        <v>0</v>
      </c>
      <c r="R47" s="14">
        <v>0</v>
      </c>
    </row>
    <row r="48" ht="20.25" spans="1:18">
      <c r="A48" s="6" t="s">
        <v>477</v>
      </c>
      <c r="B48" s="6" t="s">
        <v>478</v>
      </c>
      <c r="C48" s="6">
        <v>6321.678</v>
      </c>
      <c r="D48" s="6">
        <v>8344.069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22.07</v>
      </c>
      <c r="K48" s="15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23.434</v>
      </c>
      <c r="Q48" s="14">
        <v>0</v>
      </c>
      <c r="R48" s="14">
        <v>0</v>
      </c>
    </row>
    <row r="49" ht="20.25" spans="1:18">
      <c r="A49" s="6" t="s">
        <v>479</v>
      </c>
      <c r="B49" s="6" t="s">
        <v>480</v>
      </c>
      <c r="C49" s="6">
        <v>4656.31</v>
      </c>
      <c r="D49" s="6">
        <v>5850.382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9.322</v>
      </c>
      <c r="K49" s="15">
        <v>0</v>
      </c>
      <c r="L49" s="14">
        <v>2</v>
      </c>
      <c r="M49" s="14">
        <v>0</v>
      </c>
      <c r="N49" s="14">
        <v>0</v>
      </c>
      <c r="O49" s="14">
        <v>0</v>
      </c>
      <c r="P49" s="14">
        <v>25.542</v>
      </c>
      <c r="Q49" s="14">
        <v>0</v>
      </c>
      <c r="R49" s="14">
        <v>0</v>
      </c>
    </row>
    <row r="50" ht="20.25" spans="1:18">
      <c r="A50" s="6" t="s">
        <v>481</v>
      </c>
      <c r="B50" s="6" t="s">
        <v>482</v>
      </c>
      <c r="C50" s="6">
        <v>717.641</v>
      </c>
      <c r="D50" s="6">
        <v>807.682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8.289</v>
      </c>
      <c r="K50" s="15">
        <v>4</v>
      </c>
      <c r="L50" s="14">
        <v>2</v>
      </c>
      <c r="M50" s="14">
        <v>0</v>
      </c>
      <c r="N50" s="14">
        <v>1</v>
      </c>
      <c r="O50" s="14">
        <v>0</v>
      </c>
      <c r="P50" s="14">
        <v>1.829</v>
      </c>
      <c r="Q50" s="14">
        <v>0</v>
      </c>
      <c r="R50" s="14">
        <v>0</v>
      </c>
    </row>
    <row r="51" ht="20.25" spans="1:18">
      <c r="A51" s="6" t="s">
        <v>483</v>
      </c>
      <c r="B51" s="6" t="s">
        <v>484</v>
      </c>
      <c r="C51" s="6">
        <v>1595.019</v>
      </c>
      <c r="D51" s="6">
        <v>1846.523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8.2</v>
      </c>
      <c r="K51" s="15">
        <v>2</v>
      </c>
      <c r="L51" s="14">
        <v>2</v>
      </c>
      <c r="M51" s="14">
        <v>-1</v>
      </c>
      <c r="N51" s="14">
        <v>1</v>
      </c>
      <c r="O51" s="14">
        <v>0</v>
      </c>
      <c r="P51" s="14">
        <v>5.739</v>
      </c>
      <c r="Q51" s="14">
        <v>0</v>
      </c>
      <c r="R51" s="14">
        <v>0</v>
      </c>
    </row>
    <row r="52" ht="20.25" spans="1:18">
      <c r="A52" s="6" t="s">
        <v>485</v>
      </c>
      <c r="B52" s="6" t="s">
        <v>486</v>
      </c>
      <c r="C52" s="6">
        <v>3074.679</v>
      </c>
      <c r="D52" s="6">
        <v>3340.91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6.997</v>
      </c>
      <c r="K52" s="15">
        <v>3</v>
      </c>
      <c r="L52" s="14">
        <v>2</v>
      </c>
      <c r="M52" s="14">
        <v>0</v>
      </c>
      <c r="N52" s="14">
        <v>1</v>
      </c>
      <c r="O52" s="14">
        <v>0</v>
      </c>
      <c r="P52" s="14">
        <v>3.381</v>
      </c>
      <c r="Q52" s="14">
        <v>0</v>
      </c>
      <c r="R52" s="14">
        <v>0</v>
      </c>
    </row>
    <row r="53" ht="20.25" spans="1:18">
      <c r="A53" s="6" t="s">
        <v>487</v>
      </c>
      <c r="B53" s="6" t="s">
        <v>488</v>
      </c>
      <c r="C53" s="6">
        <v>1167.975</v>
      </c>
      <c r="D53" s="6">
        <v>1447.613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7.23</v>
      </c>
      <c r="K53" s="15">
        <v>0</v>
      </c>
      <c r="L53" s="14">
        <v>2</v>
      </c>
      <c r="M53" s="14">
        <v>0</v>
      </c>
      <c r="N53" s="14">
        <v>1</v>
      </c>
      <c r="O53" s="14">
        <v>0</v>
      </c>
      <c r="P53" s="14">
        <v>7.477</v>
      </c>
      <c r="Q53" s="14">
        <v>0</v>
      </c>
      <c r="R53" s="14">
        <v>1</v>
      </c>
    </row>
    <row r="54" ht="20.25" spans="1:18">
      <c r="A54" s="6" t="s">
        <v>489</v>
      </c>
      <c r="B54" s="6" t="s">
        <v>490</v>
      </c>
      <c r="C54" s="6">
        <v>6140.783</v>
      </c>
      <c r="D54" s="6">
        <v>8107.372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22.328</v>
      </c>
      <c r="K54" s="15">
        <v>0</v>
      </c>
      <c r="L54" s="14">
        <v>2</v>
      </c>
      <c r="M54" s="14">
        <v>0</v>
      </c>
      <c r="N54" s="14">
        <v>0</v>
      </c>
      <c r="O54" s="14">
        <v>0</v>
      </c>
      <c r="P54" s="14">
        <v>26.904</v>
      </c>
      <c r="Q54" s="14">
        <v>0</v>
      </c>
      <c r="R54" s="14">
        <v>0</v>
      </c>
    </row>
    <row r="55" ht="20.25" spans="1:18">
      <c r="A55" s="6" t="s">
        <v>491</v>
      </c>
      <c r="B55" s="6" t="s">
        <v>492</v>
      </c>
      <c r="C55" s="6">
        <v>2831.818</v>
      </c>
      <c r="D55" s="6">
        <v>3189.189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4.588</v>
      </c>
      <c r="K55" s="15">
        <v>0</v>
      </c>
      <c r="L55" s="14">
        <v>2</v>
      </c>
      <c r="M55" s="14">
        <v>0</v>
      </c>
      <c r="N55" s="14">
        <v>0</v>
      </c>
      <c r="O55" s="14">
        <v>0</v>
      </c>
      <c r="P55" s="14">
        <v>3.528</v>
      </c>
      <c r="Q55" s="14">
        <v>0</v>
      </c>
      <c r="R55" s="14">
        <v>0</v>
      </c>
    </row>
    <row r="56" ht="20.25" spans="1:18">
      <c r="A56" s="6" t="s">
        <v>493</v>
      </c>
      <c r="B56" s="6" t="s">
        <v>494</v>
      </c>
      <c r="C56" s="6">
        <v>8409.003</v>
      </c>
      <c r="D56" s="6">
        <v>9845.901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11.213</v>
      </c>
      <c r="K56" s="15">
        <v>1</v>
      </c>
      <c r="L56" s="14">
        <v>2</v>
      </c>
      <c r="M56" s="14">
        <v>0</v>
      </c>
      <c r="N56" s="14">
        <v>0</v>
      </c>
      <c r="O56" s="14">
        <v>0</v>
      </c>
      <c r="P56" s="14">
        <v>32.546</v>
      </c>
      <c r="Q56" s="14">
        <v>0</v>
      </c>
      <c r="R56" s="14">
        <v>0</v>
      </c>
    </row>
    <row r="57" ht="20.25" spans="1:18">
      <c r="A57" s="6" t="s">
        <v>495</v>
      </c>
      <c r="B57" s="6" t="s">
        <v>496</v>
      </c>
      <c r="C57" s="6">
        <v>3857.422</v>
      </c>
      <c r="D57" s="6">
        <v>5699.006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27.039</v>
      </c>
      <c r="K57" s="15">
        <v>0</v>
      </c>
      <c r="L57" s="14">
        <v>2</v>
      </c>
      <c r="M57" s="14">
        <v>0</v>
      </c>
      <c r="N57" s="14">
        <v>0</v>
      </c>
      <c r="O57" s="14">
        <v>0</v>
      </c>
      <c r="P57" s="14">
        <v>21.844</v>
      </c>
      <c r="Q57" s="14">
        <v>0</v>
      </c>
      <c r="R57" s="14">
        <v>0</v>
      </c>
    </row>
    <row r="58" ht="20.25" spans="1:18">
      <c r="A58" s="6" t="s">
        <v>497</v>
      </c>
      <c r="B58" s="6" t="s">
        <v>498</v>
      </c>
      <c r="C58" s="6">
        <v>3471.292</v>
      </c>
      <c r="D58" s="6">
        <v>3624.725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2.955</v>
      </c>
      <c r="K58" s="15">
        <v>4</v>
      </c>
      <c r="L58" s="14">
        <v>2</v>
      </c>
      <c r="M58" s="14">
        <v>0</v>
      </c>
      <c r="N58" s="14">
        <v>1</v>
      </c>
      <c r="O58" s="14">
        <v>0</v>
      </c>
      <c r="P58" s="14">
        <v>1.525</v>
      </c>
      <c r="Q58" s="14">
        <v>0</v>
      </c>
      <c r="R58" s="14">
        <v>0</v>
      </c>
    </row>
    <row r="59" ht="20.25" spans="1:18">
      <c r="A59" s="6" t="s">
        <v>499</v>
      </c>
      <c r="B59" s="6" t="s">
        <v>500</v>
      </c>
      <c r="C59" s="6">
        <v>4658.284</v>
      </c>
      <c r="D59" s="6">
        <v>5887.078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9.248</v>
      </c>
      <c r="K59" s="15">
        <v>0</v>
      </c>
      <c r="L59" s="14">
        <v>2</v>
      </c>
      <c r="M59" s="14">
        <v>0</v>
      </c>
      <c r="N59" s="14">
        <v>0</v>
      </c>
      <c r="O59" s="14">
        <v>0</v>
      </c>
      <c r="P59" s="14">
        <v>35.285</v>
      </c>
      <c r="Q59" s="14">
        <v>0</v>
      </c>
      <c r="R59" s="14">
        <v>0</v>
      </c>
    </row>
    <row r="60" ht="20.25" spans="1:18">
      <c r="A60" s="6" t="s">
        <v>501</v>
      </c>
      <c r="B60" s="6" t="s">
        <v>502</v>
      </c>
      <c r="C60" s="6">
        <v>7739.536</v>
      </c>
      <c r="D60" s="6">
        <v>8665.873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8.451</v>
      </c>
      <c r="K60" s="15">
        <v>0</v>
      </c>
      <c r="L60" s="14">
        <v>2</v>
      </c>
      <c r="M60" s="14">
        <v>0</v>
      </c>
      <c r="N60" s="14">
        <v>0</v>
      </c>
      <c r="O60" s="14">
        <v>0</v>
      </c>
      <c r="P60" s="14">
        <v>15.099</v>
      </c>
      <c r="Q60" s="14">
        <v>0</v>
      </c>
      <c r="R60" s="14">
        <v>0</v>
      </c>
    </row>
    <row r="61" ht="20.25" spans="1:18">
      <c r="A61" s="6" t="s">
        <v>503</v>
      </c>
      <c r="B61" s="6" t="s">
        <v>504</v>
      </c>
      <c r="C61" s="6">
        <v>7660.347</v>
      </c>
      <c r="D61" s="6">
        <v>8984.135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2.602</v>
      </c>
      <c r="K61" s="15">
        <v>4</v>
      </c>
      <c r="L61" s="14">
        <v>2</v>
      </c>
      <c r="M61" s="14">
        <v>0</v>
      </c>
      <c r="N61" s="14">
        <v>0</v>
      </c>
      <c r="O61" s="14">
        <v>0</v>
      </c>
      <c r="P61" s="14">
        <v>-29.301</v>
      </c>
      <c r="Q61" s="14">
        <v>0</v>
      </c>
      <c r="R61" s="14">
        <v>0</v>
      </c>
    </row>
    <row r="62" ht="20.25" spans="1:18">
      <c r="A62" s="6" t="s">
        <v>505</v>
      </c>
      <c r="B62" s="6" t="s">
        <v>506</v>
      </c>
      <c r="C62" s="6">
        <v>8871.663</v>
      </c>
      <c r="D62" s="6">
        <v>9788.56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2.025</v>
      </c>
      <c r="K62" s="15">
        <v>0</v>
      </c>
      <c r="L62" s="14">
        <v>0</v>
      </c>
      <c r="M62" s="14">
        <v>0</v>
      </c>
      <c r="N62" s="14">
        <v>0</v>
      </c>
      <c r="O62" s="14">
        <v>0</v>
      </c>
      <c r="P62" s="14">
        <v>28.912</v>
      </c>
      <c r="Q62" s="14">
        <v>0</v>
      </c>
      <c r="R62" s="14">
        <v>0</v>
      </c>
    </row>
    <row r="63" ht="20.25" spans="1:18">
      <c r="A63" s="6" t="s">
        <v>507</v>
      </c>
      <c r="B63" s="6" t="s">
        <v>508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509</v>
      </c>
      <c r="B64" s="6" t="s">
        <v>510</v>
      </c>
      <c r="C64" s="6">
        <v>8689.602</v>
      </c>
      <c r="D64" s="6">
        <v>9842.762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8.347</v>
      </c>
      <c r="K64" s="15">
        <v>2</v>
      </c>
      <c r="L64" s="14">
        <v>2</v>
      </c>
      <c r="M64" s="14">
        <v>0</v>
      </c>
      <c r="N64" s="14">
        <v>0</v>
      </c>
      <c r="O64" s="14">
        <v>0</v>
      </c>
      <c r="P64" s="14">
        <v>25.456</v>
      </c>
      <c r="Q64" s="14">
        <v>0</v>
      </c>
      <c r="R64" s="14">
        <v>1</v>
      </c>
    </row>
    <row r="65" ht="20.25" spans="1:18">
      <c r="A65" s="6" t="s">
        <v>511</v>
      </c>
      <c r="B65" s="6" t="s">
        <v>512</v>
      </c>
      <c r="C65" s="6">
        <v>6184.22</v>
      </c>
      <c r="D65" s="6">
        <v>7940.808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21.936</v>
      </c>
      <c r="K65" s="15">
        <v>3</v>
      </c>
      <c r="L65" s="14">
        <v>2</v>
      </c>
      <c r="M65" s="14">
        <v>0</v>
      </c>
      <c r="N65" s="14">
        <v>0</v>
      </c>
      <c r="O65" s="14">
        <v>0</v>
      </c>
      <c r="P65" s="14">
        <v>12.141</v>
      </c>
      <c r="Q65" s="14">
        <v>0</v>
      </c>
      <c r="R65" s="14">
        <v>0</v>
      </c>
    </row>
    <row r="66" ht="20.25" spans="1:18">
      <c r="A66" s="6" t="s">
        <v>513</v>
      </c>
      <c r="B66" s="6" t="s">
        <v>514</v>
      </c>
      <c r="C66" s="6">
        <v>7959.96</v>
      </c>
      <c r="D66" s="6">
        <v>8469.789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4.419</v>
      </c>
      <c r="K66" s="15">
        <v>2</v>
      </c>
      <c r="L66" s="14">
        <v>2</v>
      </c>
      <c r="M66" s="14">
        <v>0</v>
      </c>
      <c r="N66" s="14">
        <v>0</v>
      </c>
      <c r="O66" s="14">
        <v>0</v>
      </c>
      <c r="P66" s="14">
        <v>-0.664</v>
      </c>
      <c r="Q66" s="14">
        <v>0</v>
      </c>
      <c r="R66" s="14">
        <v>0</v>
      </c>
    </row>
    <row r="67" ht="20.25" spans="1:18">
      <c r="A67" s="6" t="s">
        <v>515</v>
      </c>
      <c r="B67" s="6" t="s">
        <v>516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5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517</v>
      </c>
      <c r="B68" s="6" t="s">
        <v>518</v>
      </c>
      <c r="C68" s="6">
        <v>6882.291</v>
      </c>
      <c r="D68" s="6">
        <v>9246.912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24.915</v>
      </c>
      <c r="K68" s="15">
        <v>3</v>
      </c>
      <c r="L68" s="14">
        <v>0</v>
      </c>
      <c r="M68" s="14">
        <v>0</v>
      </c>
      <c r="N68" s="14">
        <v>0</v>
      </c>
      <c r="O68" s="14">
        <v>0</v>
      </c>
      <c r="P68" s="14">
        <v>15.834</v>
      </c>
      <c r="Q68" s="14">
        <v>0</v>
      </c>
      <c r="R68" s="14">
        <v>0</v>
      </c>
    </row>
    <row r="69" ht="20.25" spans="1:18">
      <c r="A69" s="6" t="s">
        <v>519</v>
      </c>
      <c r="B69" s="6" t="s">
        <v>520</v>
      </c>
      <c r="C69" s="6">
        <v>2269.769</v>
      </c>
      <c r="D69" s="6">
        <v>2633.196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2.794</v>
      </c>
      <c r="K69" s="15">
        <v>0</v>
      </c>
      <c r="L69" s="14">
        <v>2</v>
      </c>
      <c r="M69" s="14">
        <v>0</v>
      </c>
      <c r="N69" s="14">
        <v>0</v>
      </c>
      <c r="O69" s="14">
        <v>0</v>
      </c>
      <c r="P69" s="14">
        <v>3.034</v>
      </c>
      <c r="Q69" s="14">
        <v>0</v>
      </c>
      <c r="R69" s="14">
        <v>1</v>
      </c>
    </row>
    <row r="70" ht="20.25" spans="1:18">
      <c r="A70" s="6" t="s">
        <v>521</v>
      </c>
      <c r="B70" s="6" t="s">
        <v>522</v>
      </c>
      <c r="C70" s="6">
        <v>5033.509</v>
      </c>
      <c r="D70" s="6">
        <v>6265.491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12.293</v>
      </c>
      <c r="K70" s="15">
        <v>4</v>
      </c>
      <c r="L70" s="14">
        <v>1</v>
      </c>
      <c r="M70" s="14">
        <v>0</v>
      </c>
      <c r="N70" s="14">
        <v>1</v>
      </c>
      <c r="O70" s="14">
        <v>0</v>
      </c>
      <c r="P70" s="14">
        <v>-10.035</v>
      </c>
      <c r="Q70" s="14">
        <v>0</v>
      </c>
      <c r="R70" s="14">
        <v>0</v>
      </c>
    </row>
    <row r="71" ht="20.25" spans="1:18">
      <c r="A71" s="6" t="s">
        <v>523</v>
      </c>
      <c r="B71" s="6" t="s">
        <v>524</v>
      </c>
      <c r="C71" s="6">
        <v>1184.746</v>
      </c>
      <c r="D71" s="6">
        <v>1371.257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5.22</v>
      </c>
      <c r="K71" s="15">
        <v>1</v>
      </c>
      <c r="L71" s="14">
        <v>2</v>
      </c>
      <c r="M71" s="14">
        <v>0</v>
      </c>
      <c r="N71" s="14">
        <v>1</v>
      </c>
      <c r="O71" s="14">
        <v>0</v>
      </c>
      <c r="P71" s="14">
        <v>3.521</v>
      </c>
      <c r="Q71" s="14">
        <v>0</v>
      </c>
      <c r="R71" s="14">
        <v>0</v>
      </c>
    </row>
    <row r="72" ht="20.25" spans="1:18">
      <c r="A72" s="6" t="s">
        <v>525</v>
      </c>
      <c r="B72" s="6" t="s">
        <v>526</v>
      </c>
      <c r="C72" s="6">
        <v>5535.88</v>
      </c>
      <c r="D72" s="6">
        <v>6213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3.59</v>
      </c>
      <c r="K72" s="15">
        <v>0</v>
      </c>
      <c r="L72" s="14">
        <v>0</v>
      </c>
      <c r="M72" s="14">
        <v>0</v>
      </c>
      <c r="N72" s="14">
        <v>0</v>
      </c>
      <c r="O72" s="14">
        <v>0</v>
      </c>
      <c r="P72" s="14">
        <v>17.23</v>
      </c>
      <c r="Q72" s="14">
        <v>0</v>
      </c>
      <c r="R72" s="14">
        <v>0</v>
      </c>
    </row>
    <row r="73" ht="20.25" spans="1:18">
      <c r="A73" s="6" t="s">
        <v>527</v>
      </c>
      <c r="B73" s="6" t="s">
        <v>528</v>
      </c>
      <c r="C73" s="6">
        <v>5725.375</v>
      </c>
      <c r="D73" s="6">
        <v>6431.419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7.655</v>
      </c>
      <c r="K73" s="15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4.635</v>
      </c>
      <c r="Q73" s="14">
        <v>0</v>
      </c>
      <c r="R73" s="14">
        <v>0</v>
      </c>
    </row>
    <row r="74" ht="20.25" spans="1:18">
      <c r="A74" s="6" t="s">
        <v>529</v>
      </c>
      <c r="B74" s="6" t="s">
        <v>530</v>
      </c>
      <c r="C74" s="6">
        <v>5124.678</v>
      </c>
      <c r="D74" s="6">
        <v>5491.27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3.78</v>
      </c>
      <c r="K74" s="15">
        <v>0</v>
      </c>
      <c r="L74" s="14">
        <v>2</v>
      </c>
      <c r="M74" s="14">
        <v>0</v>
      </c>
      <c r="N74" s="14">
        <v>0</v>
      </c>
      <c r="O74" s="14">
        <v>0</v>
      </c>
      <c r="P74" s="14">
        <v>4.72</v>
      </c>
      <c r="Q74" s="14">
        <v>0</v>
      </c>
      <c r="R74" s="14">
        <v>0</v>
      </c>
    </row>
    <row r="75" ht="20.25" spans="1:18">
      <c r="A75" s="6" t="s">
        <v>531</v>
      </c>
      <c r="B75" s="6" t="s">
        <v>532</v>
      </c>
      <c r="C75" s="6">
        <v>4620.963</v>
      </c>
      <c r="D75" s="6">
        <v>6254.401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25.636</v>
      </c>
      <c r="K75" s="15">
        <v>3</v>
      </c>
      <c r="L75" s="14">
        <v>2</v>
      </c>
      <c r="M75" s="14">
        <v>0</v>
      </c>
      <c r="N75" s="14">
        <v>0</v>
      </c>
      <c r="O75" s="14">
        <v>0</v>
      </c>
      <c r="P75" s="14">
        <v>17.319</v>
      </c>
      <c r="Q75" s="14">
        <v>0</v>
      </c>
      <c r="R75" s="14">
        <v>0</v>
      </c>
    </row>
    <row r="76" ht="20.25" spans="1:18">
      <c r="A76" s="6" t="s">
        <v>533</v>
      </c>
      <c r="B76" s="6" t="s">
        <v>534</v>
      </c>
      <c r="C76" s="6">
        <v>1731.052</v>
      </c>
      <c r="D76" s="6">
        <v>1948.27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10.308</v>
      </c>
      <c r="K76" s="15">
        <v>3</v>
      </c>
      <c r="L76" s="14">
        <v>2</v>
      </c>
      <c r="M76" s="14">
        <v>0</v>
      </c>
      <c r="N76" s="14">
        <v>1</v>
      </c>
      <c r="O76" s="14">
        <v>0</v>
      </c>
      <c r="P76" s="14">
        <v>4.563</v>
      </c>
      <c r="Q76" s="14">
        <v>0</v>
      </c>
      <c r="R76" s="14">
        <v>0</v>
      </c>
    </row>
    <row r="77" ht="20.25" spans="1:18">
      <c r="A77" s="6" t="s">
        <v>535</v>
      </c>
      <c r="B77" s="6" t="s">
        <v>536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5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537</v>
      </c>
      <c r="B78" s="6" t="s">
        <v>538</v>
      </c>
      <c r="C78" s="6">
        <v>6795.758</v>
      </c>
      <c r="D78" s="6">
        <v>8488.602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16.578</v>
      </c>
      <c r="K78" s="15">
        <v>3</v>
      </c>
      <c r="L78" s="14">
        <v>0</v>
      </c>
      <c r="M78" s="14">
        <v>-1</v>
      </c>
      <c r="N78" s="14">
        <v>1</v>
      </c>
      <c r="O78" s="14">
        <v>0</v>
      </c>
      <c r="P78" s="14">
        <v>15.762</v>
      </c>
      <c r="Q78" s="14">
        <v>0</v>
      </c>
      <c r="R78" s="14">
        <v>0</v>
      </c>
    </row>
    <row r="79" ht="20.25" spans="1:18">
      <c r="A79" s="6" t="s">
        <v>539</v>
      </c>
      <c r="B79" s="6" t="s">
        <v>540</v>
      </c>
      <c r="C79" s="6">
        <v>4324.244</v>
      </c>
      <c r="D79" s="6">
        <v>4739.422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7.928</v>
      </c>
      <c r="K79" s="15">
        <v>4</v>
      </c>
      <c r="L79" s="14">
        <v>0</v>
      </c>
      <c r="M79" s="14">
        <v>-1</v>
      </c>
      <c r="N79" s="14">
        <v>1</v>
      </c>
      <c r="O79" s="14">
        <v>0</v>
      </c>
      <c r="P79" s="14">
        <v>2.917</v>
      </c>
      <c r="Q79" s="14">
        <v>1</v>
      </c>
      <c r="R79" s="14">
        <v>0</v>
      </c>
    </row>
    <row r="80" ht="20.25" spans="1:18">
      <c r="A80" s="6" t="s">
        <v>541</v>
      </c>
      <c r="B80" s="6" t="s">
        <v>542</v>
      </c>
      <c r="C80" s="6">
        <v>2842.903</v>
      </c>
      <c r="D80" s="6">
        <v>3146.754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2.574</v>
      </c>
      <c r="K80" s="15">
        <v>0</v>
      </c>
      <c r="L80" s="14">
        <v>2</v>
      </c>
      <c r="M80" s="14">
        <v>0</v>
      </c>
      <c r="N80" s="14">
        <v>0</v>
      </c>
      <c r="O80" s="14">
        <v>0</v>
      </c>
      <c r="P80" s="14">
        <v>1.43</v>
      </c>
      <c r="Q80" s="14">
        <v>0</v>
      </c>
      <c r="R80" s="14">
        <v>-1</v>
      </c>
    </row>
    <row r="81" ht="20.25" spans="1:18">
      <c r="A81" s="6" t="s">
        <v>543</v>
      </c>
      <c r="B81" s="6" t="s">
        <v>544</v>
      </c>
      <c r="C81" s="6">
        <v>6854.547</v>
      </c>
      <c r="D81" s="6">
        <v>8304.583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15.99</v>
      </c>
      <c r="K81" s="15">
        <v>3</v>
      </c>
      <c r="L81" s="14">
        <v>2</v>
      </c>
      <c r="M81" s="14">
        <v>-1</v>
      </c>
      <c r="N81" s="14">
        <v>1</v>
      </c>
      <c r="O81" s="14">
        <v>0</v>
      </c>
      <c r="P81" s="14">
        <v>12.075</v>
      </c>
      <c r="Q81" s="14">
        <v>0</v>
      </c>
      <c r="R81" s="14">
        <v>0</v>
      </c>
    </row>
    <row r="82" ht="20.25" spans="1:18">
      <c r="A82" s="6" t="s">
        <v>545</v>
      </c>
      <c r="B82" s="6" t="s">
        <v>546</v>
      </c>
      <c r="C82" s="6">
        <v>105.631</v>
      </c>
      <c r="D82" s="6">
        <v>106.344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0.536</v>
      </c>
      <c r="K82" s="15">
        <v>2</v>
      </c>
      <c r="L82" s="14">
        <v>0</v>
      </c>
      <c r="M82" s="14">
        <v>0</v>
      </c>
      <c r="N82" s="14">
        <v>1</v>
      </c>
      <c r="O82" s="14">
        <v>0</v>
      </c>
      <c r="P82" s="14">
        <v>0.007</v>
      </c>
      <c r="Q82" s="14">
        <v>0</v>
      </c>
      <c r="R82" s="14">
        <v>0</v>
      </c>
    </row>
    <row r="83" ht="20.25" spans="1:18">
      <c r="A83" s="6" t="s">
        <v>547</v>
      </c>
      <c r="B83" s="6" t="s">
        <v>548</v>
      </c>
      <c r="C83" s="6">
        <v>110.524</v>
      </c>
      <c r="D83" s="6">
        <v>114.488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2.424</v>
      </c>
      <c r="K83" s="15">
        <v>3</v>
      </c>
      <c r="L83" s="14">
        <v>2</v>
      </c>
      <c r="M83" s="14">
        <v>-1</v>
      </c>
      <c r="N83" s="14">
        <v>1</v>
      </c>
      <c r="O83" s="14">
        <v>0</v>
      </c>
      <c r="P83" s="14">
        <v>-0.037</v>
      </c>
      <c r="Q83" s="14">
        <v>0</v>
      </c>
      <c r="R83" s="14">
        <v>0</v>
      </c>
    </row>
    <row r="84" ht="20.25" spans="1:18">
      <c r="A84" s="6" t="s">
        <v>549</v>
      </c>
      <c r="B84" s="6" t="s">
        <v>550</v>
      </c>
      <c r="C84" s="6">
        <v>102.387</v>
      </c>
      <c r="D84" s="6">
        <v>102.623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0.171</v>
      </c>
      <c r="K84" s="15">
        <v>4</v>
      </c>
      <c r="L84" s="14">
        <v>0</v>
      </c>
      <c r="M84" s="14">
        <v>-1</v>
      </c>
      <c r="N84" s="14">
        <v>1</v>
      </c>
      <c r="O84" s="14">
        <v>0</v>
      </c>
      <c r="P84" s="14">
        <v>0</v>
      </c>
      <c r="Q84" s="14">
        <v>0</v>
      </c>
      <c r="R84" s="14">
        <v>0</v>
      </c>
    </row>
    <row r="85" ht="20.25" spans="1:18">
      <c r="A85" s="6" t="s">
        <v>551</v>
      </c>
      <c r="B85" s="6" t="s">
        <v>552</v>
      </c>
      <c r="C85" s="6">
        <v>79129.172</v>
      </c>
      <c r="D85" s="6">
        <v>99507.891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13.283</v>
      </c>
      <c r="K85" s="15">
        <v>4</v>
      </c>
      <c r="L85" s="14">
        <v>2</v>
      </c>
      <c r="M85" s="14">
        <v>-1</v>
      </c>
      <c r="N85" s="14">
        <v>1</v>
      </c>
      <c r="O85" s="14">
        <v>0</v>
      </c>
      <c r="P85" s="14">
        <v>-102.007</v>
      </c>
      <c r="Q85" s="14">
        <v>0</v>
      </c>
      <c r="R85" s="14">
        <v>0</v>
      </c>
    </row>
    <row r="86" ht="20.25" spans="1:18">
      <c r="A86" s="6" t="s">
        <v>553</v>
      </c>
      <c r="B86" s="6" t="s">
        <v>554</v>
      </c>
      <c r="C86" s="6">
        <v>1411.26</v>
      </c>
      <c r="D86" s="6">
        <v>2587.289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32.899</v>
      </c>
      <c r="K86" s="15">
        <v>1</v>
      </c>
      <c r="L86" s="14">
        <v>2</v>
      </c>
      <c r="M86" s="14">
        <v>0</v>
      </c>
      <c r="N86" s="14">
        <v>1</v>
      </c>
      <c r="O86" s="14">
        <v>0</v>
      </c>
      <c r="P86" s="14">
        <v>11.672</v>
      </c>
      <c r="Q86" s="14">
        <v>0</v>
      </c>
      <c r="R86" s="14">
        <v>0</v>
      </c>
    </row>
    <row r="87" ht="20.25" spans="1:18">
      <c r="A87" s="6" t="s">
        <v>555</v>
      </c>
      <c r="B87" s="6" t="s">
        <v>556</v>
      </c>
      <c r="C87" s="6">
        <v>2840.292</v>
      </c>
      <c r="D87" s="6">
        <v>5002.104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34.54</v>
      </c>
      <c r="K87" s="15">
        <v>0</v>
      </c>
      <c r="L87" s="14">
        <v>2</v>
      </c>
      <c r="M87" s="14">
        <v>0</v>
      </c>
      <c r="N87" s="14">
        <v>0</v>
      </c>
      <c r="O87" s="14">
        <v>0</v>
      </c>
      <c r="P87" s="14">
        <v>33.707</v>
      </c>
      <c r="Q87" s="14">
        <v>0</v>
      </c>
      <c r="R87" s="14">
        <v>1</v>
      </c>
    </row>
    <row r="88" ht="20.25" spans="1:18">
      <c r="A88" s="6" t="s">
        <v>557</v>
      </c>
      <c r="B88" s="6" t="s">
        <v>558</v>
      </c>
      <c r="C88" s="6">
        <v>12445.915</v>
      </c>
      <c r="D88" s="6">
        <v>14202.987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11.574</v>
      </c>
      <c r="K88" s="15">
        <v>4</v>
      </c>
      <c r="L88" s="14">
        <v>2</v>
      </c>
      <c r="M88" s="14">
        <v>0</v>
      </c>
      <c r="N88" s="14">
        <v>0</v>
      </c>
      <c r="O88" s="14">
        <v>0</v>
      </c>
      <c r="P88" s="14">
        <v>31.208</v>
      </c>
      <c r="Q88" s="14">
        <v>0</v>
      </c>
      <c r="R88" s="14">
        <v>1</v>
      </c>
    </row>
    <row r="89" ht="20.25" spans="1:18">
      <c r="A89" s="6" t="s">
        <v>559</v>
      </c>
      <c r="B89" s="6" t="s">
        <v>560</v>
      </c>
      <c r="C89" s="6">
        <v>421.104</v>
      </c>
      <c r="D89" s="6">
        <v>695.708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31.327</v>
      </c>
      <c r="K89" s="15">
        <v>0</v>
      </c>
      <c r="L89" s="14">
        <v>2</v>
      </c>
      <c r="M89" s="14">
        <v>0</v>
      </c>
      <c r="N89" s="14">
        <v>0</v>
      </c>
      <c r="O89" s="14">
        <v>0</v>
      </c>
      <c r="P89" s="14">
        <v>4.058</v>
      </c>
      <c r="Q89" s="14">
        <v>0</v>
      </c>
      <c r="R89" s="14">
        <v>1</v>
      </c>
    </row>
    <row r="90" ht="20.25" spans="1:18">
      <c r="A90" s="6" t="s">
        <v>561</v>
      </c>
      <c r="B90" s="6" t="s">
        <v>562</v>
      </c>
      <c r="C90" s="6">
        <v>105762.313</v>
      </c>
      <c r="D90" s="6">
        <v>192636.828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41.308</v>
      </c>
      <c r="K90" s="15">
        <v>2</v>
      </c>
      <c r="L90" s="14">
        <v>1</v>
      </c>
      <c r="M90" s="14">
        <v>-1</v>
      </c>
      <c r="N90" s="14">
        <v>1</v>
      </c>
      <c r="O90" s="14">
        <v>0</v>
      </c>
      <c r="P90" s="14">
        <v>544.822</v>
      </c>
      <c r="Q90" s="14">
        <v>0</v>
      </c>
      <c r="R90" s="14">
        <v>0</v>
      </c>
    </row>
    <row r="91" ht="20.25" spans="1:18">
      <c r="A91" s="6" t="s">
        <v>563</v>
      </c>
      <c r="B91" s="6" t="s">
        <v>564</v>
      </c>
      <c r="C91" s="6">
        <v>8204.422</v>
      </c>
      <c r="D91" s="6">
        <v>9267.394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5.588</v>
      </c>
      <c r="K91" s="15">
        <v>1</v>
      </c>
      <c r="L91" s="14">
        <v>0</v>
      </c>
      <c r="M91" s="14">
        <v>-1</v>
      </c>
      <c r="N91" s="14">
        <v>1</v>
      </c>
      <c r="O91" s="14">
        <v>0</v>
      </c>
      <c r="P91" s="14">
        <v>19.882</v>
      </c>
      <c r="Q91" s="14">
        <v>0</v>
      </c>
      <c r="R91" s="14">
        <v>0</v>
      </c>
    </row>
    <row r="92" ht="20.25" spans="1:18">
      <c r="A92" s="6" t="s">
        <v>565</v>
      </c>
      <c r="B92" s="6" t="s">
        <v>566</v>
      </c>
      <c r="C92" s="6">
        <v>354.651</v>
      </c>
      <c r="D92" s="6">
        <v>568.597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7.655</v>
      </c>
      <c r="K92" s="15">
        <v>0</v>
      </c>
      <c r="L92" s="14">
        <v>0</v>
      </c>
      <c r="M92" s="14">
        <v>1</v>
      </c>
      <c r="N92" s="14">
        <v>-1</v>
      </c>
      <c r="O92" s="14">
        <v>0</v>
      </c>
      <c r="P92" s="14">
        <v>0.588</v>
      </c>
      <c r="Q92" s="14">
        <v>0</v>
      </c>
      <c r="R92" s="14">
        <v>0</v>
      </c>
    </row>
    <row r="93" ht="20.25" spans="1:18">
      <c r="A93" s="6" t="s">
        <v>567</v>
      </c>
      <c r="B93" s="6" t="s">
        <v>568</v>
      </c>
      <c r="C93" s="6">
        <v>437.394</v>
      </c>
      <c r="D93" s="6">
        <v>762.244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16.774</v>
      </c>
      <c r="K93" s="15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0.37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2026-04-20T14:45:57Z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43F74010B3F844A2A529B01AA929C793_13</vt:lpwstr>
  </property>
  <property fmtid="{D5CDD505-2E9C-101B-9397-08002B2CF9AE}" pid="3" name="KSOProductBuildVer">
    <vt:lpwstr>2052-12.1.0.15712</vt:lpwstr>
  </property>
</Properties>
</file>