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<sst xmlns="http://schemas.openxmlformats.org/spreadsheetml/2006/main" count="610" uniqueCount="568">
  <si>
    <t>强转弱</t>
  </si>
  <si>
    <t>弱转强</t>
  </si>
  <si>
    <t>代码</t>
  </si>
  <si>
    <t>简称</t>
  </si>
  <si>
    <t>总市值</t>
  </si>
  <si>
    <t>全指金融</t>
  </si>
  <si>
    <t>170638.91亿</t>
  </si>
  <si>
    <t>上证180</t>
  </si>
  <si>
    <t>377345.63亿</t>
  </si>
  <si>
    <t>跨境支付CIPS</t>
  </si>
  <si>
    <t>92166.45亿</t>
  </si>
  <si>
    <t>北京板块</t>
  </si>
  <si>
    <t>237306.88亿</t>
  </si>
  <si>
    <t>全指可选</t>
  </si>
  <si>
    <t>51675.30亿</t>
  </si>
  <si>
    <t>上证50</t>
  </si>
  <si>
    <t>236768.64亿</t>
  </si>
  <si>
    <t>全指医药</t>
  </si>
  <si>
    <t>41814.57亿</t>
  </si>
  <si>
    <t>低市盈率</t>
  </si>
  <si>
    <t>182449.22亿</t>
  </si>
  <si>
    <t>白酒概念</t>
  </si>
  <si>
    <t>31310.49亿</t>
  </si>
  <si>
    <t>破净资产</t>
  </si>
  <si>
    <t>164151.72亿</t>
  </si>
  <si>
    <t>次新股</t>
  </si>
  <si>
    <t>26068.08亿</t>
  </si>
  <si>
    <t>低市净率</t>
  </si>
  <si>
    <t>140757.50亿</t>
  </si>
  <si>
    <t>保险</t>
  </si>
  <si>
    <t>20649.47亿</t>
  </si>
  <si>
    <t>红利指数</t>
  </si>
  <si>
    <t>129540.98亿</t>
  </si>
  <si>
    <t>医疗保健</t>
  </si>
  <si>
    <t>18872.07亿</t>
  </si>
  <si>
    <t>证金汇金持股</t>
  </si>
  <si>
    <t>125431.88亿</t>
  </si>
  <si>
    <t>操作系统</t>
  </si>
  <si>
    <t>17154.62亿</t>
  </si>
  <si>
    <t>央视50</t>
  </si>
  <si>
    <t>121767.88亿</t>
  </si>
  <si>
    <t>食品饮料</t>
  </si>
  <si>
    <t>16391.96亿</t>
  </si>
  <si>
    <t>区块链</t>
  </si>
  <si>
    <t>49692.09亿</t>
  </si>
  <si>
    <t>数字货币</t>
  </si>
  <si>
    <t>14253.97亿</t>
  </si>
  <si>
    <t>整体上市</t>
  </si>
  <si>
    <t>47354.06亿</t>
  </si>
  <si>
    <t>重庆板块</t>
  </si>
  <si>
    <t>11458.59亿</t>
  </si>
  <si>
    <t>汽车类</t>
  </si>
  <si>
    <t>46740.38亿</t>
  </si>
  <si>
    <t>主营变更</t>
  </si>
  <si>
    <t>11366.94亿</t>
  </si>
  <si>
    <t>信创</t>
  </si>
  <si>
    <t>45600.57亿</t>
  </si>
  <si>
    <t>含B股</t>
  </si>
  <si>
    <t>10944.14亿</t>
  </si>
  <si>
    <t>医药</t>
  </si>
  <si>
    <t>44955.79亿</t>
  </si>
  <si>
    <t>房地产</t>
  </si>
  <si>
    <t>10372.41亿</t>
  </si>
  <si>
    <t>并购重组股</t>
  </si>
  <si>
    <t>44735.53亿</t>
  </si>
  <si>
    <t>免税概念</t>
  </si>
  <si>
    <t>9670.15亿</t>
  </si>
  <si>
    <t>定增股</t>
  </si>
  <si>
    <t>43355.05亿</t>
  </si>
  <si>
    <t>交通设施</t>
  </si>
  <si>
    <t>9609.82亿</t>
  </si>
  <si>
    <t>新零售</t>
  </si>
  <si>
    <t>36127.14亿</t>
  </si>
  <si>
    <t>传媒娱乐</t>
  </si>
  <si>
    <t>6973.41亿</t>
  </si>
  <si>
    <t>国产软件</t>
  </si>
  <si>
    <t>35766.63亿</t>
  </si>
  <si>
    <t>风险提示</t>
  </si>
  <si>
    <t>5483.59亿</t>
  </si>
  <si>
    <t>华为鸿蒙</t>
  </si>
  <si>
    <t>34385.76亿</t>
  </si>
  <si>
    <t>运输设备</t>
  </si>
  <si>
    <t>5136.70亿</t>
  </si>
  <si>
    <t>软件服务</t>
  </si>
  <si>
    <t>33493.51亿</t>
  </si>
  <si>
    <t>电子身份证</t>
  </si>
  <si>
    <t>3563.74亿</t>
  </si>
  <si>
    <t>智慧政务</t>
  </si>
  <si>
    <t>29160.41亿</t>
  </si>
  <si>
    <t>文教休闲</t>
  </si>
  <si>
    <t>2884.88亿</t>
  </si>
  <si>
    <t>智能交通</t>
  </si>
  <si>
    <t>27538.44亿</t>
  </si>
  <si>
    <t>DRG-DIP</t>
  </si>
  <si>
    <t>1605.73亿</t>
  </si>
  <si>
    <t>养老概念</t>
  </si>
  <si>
    <t>24655.03亿</t>
  </si>
  <si>
    <t>水务</t>
  </si>
  <si>
    <t>1412.37亿</t>
  </si>
  <si>
    <t>ChatGPT概念</t>
  </si>
  <si>
    <t>23114.26亿</t>
  </si>
  <si>
    <t>种业</t>
  </si>
  <si>
    <t>837.03亿</t>
  </si>
  <si>
    <t>贵州板块</t>
  </si>
  <si>
    <t>21953.27亿</t>
  </si>
  <si>
    <t>深证Ｂ指</t>
  </si>
  <si>
    <t>414.72亿</t>
  </si>
  <si>
    <t>AI医疗概念</t>
  </si>
  <si>
    <t>21037.29亿</t>
  </si>
  <si>
    <t>大盘价值</t>
  </si>
  <si>
    <t>--</t>
  </si>
  <si>
    <t>基因概念</t>
  </si>
  <si>
    <t>18026.34亿</t>
  </si>
  <si>
    <t>国证基建</t>
  </si>
  <si>
    <t>婴童概念</t>
  </si>
  <si>
    <t>17368.35亿</t>
  </si>
  <si>
    <t>国证服务</t>
  </si>
  <si>
    <t>IP经济</t>
  </si>
  <si>
    <t>17321.44亿</t>
  </si>
  <si>
    <t>区块链50</t>
  </si>
  <si>
    <t>亏损股</t>
  </si>
  <si>
    <t>17116.55亿</t>
  </si>
  <si>
    <t>中证银行</t>
  </si>
  <si>
    <t>物业管理概念</t>
  </si>
  <si>
    <t>17020.81亿</t>
  </si>
  <si>
    <t>仿制药</t>
  </si>
  <si>
    <t>16759.78亿</t>
  </si>
  <si>
    <t>中小银行</t>
  </si>
  <si>
    <t>16417.69亿</t>
  </si>
  <si>
    <t>低价股</t>
  </si>
  <si>
    <t>15620.73亿</t>
  </si>
  <si>
    <t>国资云</t>
  </si>
  <si>
    <t>15454.96亿</t>
  </si>
  <si>
    <t>运输服务</t>
  </si>
  <si>
    <t>14582.88亿</t>
  </si>
  <si>
    <t>肝炎概念</t>
  </si>
  <si>
    <t>14418.91亿</t>
  </si>
  <si>
    <t>被举牌</t>
  </si>
  <si>
    <t>14415.48亿</t>
  </si>
  <si>
    <t>宠物经济</t>
  </si>
  <si>
    <t>13914.36亿</t>
  </si>
  <si>
    <t>化债AMC</t>
  </si>
  <si>
    <t>13488.34亿</t>
  </si>
  <si>
    <t>农林牧渔</t>
  </si>
  <si>
    <t>11656.96亿</t>
  </si>
  <si>
    <t>星闪概念</t>
  </si>
  <si>
    <t>11066.61亿</t>
  </si>
  <si>
    <t>智谱AI</t>
  </si>
  <si>
    <t>10876.36亿</t>
  </si>
  <si>
    <t>生物疫苗</t>
  </si>
  <si>
    <t>10743.85亿</t>
  </si>
  <si>
    <t>家庭医生</t>
  </si>
  <si>
    <t>9665.45亿</t>
  </si>
  <si>
    <t>网红经济</t>
  </si>
  <si>
    <t>9453.87亿</t>
  </si>
  <si>
    <t>NFT概念</t>
  </si>
  <si>
    <t>8910.04亿</t>
  </si>
  <si>
    <t>维生素</t>
  </si>
  <si>
    <t>8514.44亿</t>
  </si>
  <si>
    <t>高负债率</t>
  </si>
  <si>
    <t>8256.16亿</t>
  </si>
  <si>
    <t>次新超跌</t>
  </si>
  <si>
    <t>7526.69亿</t>
  </si>
  <si>
    <t>仓储物流</t>
  </si>
  <si>
    <t>7195.88亿</t>
  </si>
  <si>
    <t>工业软件</t>
  </si>
  <si>
    <t>6755.04亿</t>
  </si>
  <si>
    <t>幽门螺杆菌</t>
  </si>
  <si>
    <t>6734.40亿</t>
  </si>
  <si>
    <t>股东增持</t>
  </si>
  <si>
    <t>6686.68亿</t>
  </si>
  <si>
    <t>纺织服饰</t>
  </si>
  <si>
    <t>6628.87亿</t>
  </si>
  <si>
    <t>远程办公</t>
  </si>
  <si>
    <t>5875.52亿</t>
  </si>
  <si>
    <t>地摊经济</t>
  </si>
  <si>
    <t>5519.29亿</t>
  </si>
  <si>
    <t>多元金融</t>
  </si>
  <si>
    <t>5070.05亿</t>
  </si>
  <si>
    <t>知识产权</t>
  </si>
  <si>
    <t>4289.77亿</t>
  </si>
  <si>
    <t>租购同权</t>
  </si>
  <si>
    <t>4086.03亿</t>
  </si>
  <si>
    <t>吉林板块</t>
  </si>
  <si>
    <t>4057.24亿</t>
  </si>
  <si>
    <t>ETC概念</t>
  </si>
  <si>
    <t>3960.37亿</t>
  </si>
  <si>
    <t>近端次新</t>
  </si>
  <si>
    <t>3960.00亿</t>
  </si>
  <si>
    <t>EDA概念</t>
  </si>
  <si>
    <t>3752.47亿</t>
  </si>
  <si>
    <t>胎压监测</t>
  </si>
  <si>
    <t>3680.55亿</t>
  </si>
  <si>
    <t>鸡肉</t>
  </si>
  <si>
    <t>3184.67亿</t>
  </si>
  <si>
    <t>旅游</t>
  </si>
  <si>
    <t>2951.01亿</t>
  </si>
  <si>
    <t>NMN概念</t>
  </si>
  <si>
    <t>2606.39亿</t>
  </si>
  <si>
    <t>造纸</t>
  </si>
  <si>
    <t>2431.97亿</t>
  </si>
  <si>
    <t>不活跃股</t>
  </si>
  <si>
    <t>2364.69亿</t>
  </si>
  <si>
    <t>Ｂ股指数</t>
  </si>
  <si>
    <t>691.25亿</t>
  </si>
  <si>
    <t>水产品</t>
  </si>
  <si>
    <t>486.33亿</t>
  </si>
  <si>
    <t>配股预案</t>
  </si>
  <si>
    <t>27.69亿</t>
  </si>
  <si>
    <t>高铁产业</t>
  </si>
  <si>
    <t>深主板50</t>
  </si>
  <si>
    <t>投资时钟</t>
  </si>
  <si>
    <t>在线消费</t>
  </si>
  <si>
    <t>长三角</t>
  </si>
  <si>
    <t>分析师指数</t>
  </si>
  <si>
    <t>深证红利</t>
  </si>
  <si>
    <t>治理指数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</si>
  <si>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</si>
  <si>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</si>
  <si>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</si>
  <si>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</si>
  <si>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</si>
  <si>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</si>
  <si>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</si>
  <si>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</si>
  <si>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</si>
  <si>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</si>
  <si>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</si>
  <si>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</si>
  <si>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</si>
  <si>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</si>
  <si>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</si>
  <si>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</si>
  <si>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</si>
  <si>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</si>
  <si>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</si>
  <si>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</si>
  <si>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上证电信</t>
  </si>
  <si>
    <t>380电信</t>
  </si>
  <si>
    <t>科大湾区</t>
  </si>
  <si>
    <t>300成长</t>
  </si>
  <si>
    <t>中证新兴</t>
  </si>
  <si>
    <t>300非周</t>
  </si>
  <si>
    <t>深证成指</t>
  </si>
  <si>
    <t>深成指R</t>
  </si>
  <si>
    <t>中小100</t>
  </si>
  <si>
    <t>深证300</t>
  </si>
  <si>
    <t>深证1000</t>
  </si>
  <si>
    <t>创业300</t>
  </si>
  <si>
    <t>碳科技60</t>
  </si>
  <si>
    <t>深创100</t>
  </si>
  <si>
    <t>创业板综</t>
  </si>
  <si>
    <t>制造指数</t>
  </si>
  <si>
    <t>综企指数</t>
  </si>
  <si>
    <t>专精特新</t>
  </si>
  <si>
    <t>创科技</t>
  </si>
  <si>
    <t>长江100</t>
  </si>
  <si>
    <t>物联网50</t>
  </si>
  <si>
    <t>民企发展</t>
  </si>
  <si>
    <t>深证治理</t>
  </si>
  <si>
    <t>中小100R</t>
  </si>
  <si>
    <t>国证环保</t>
  </si>
  <si>
    <t>民企100</t>
  </si>
  <si>
    <t>国证成长</t>
  </si>
  <si>
    <t>大盘成长</t>
  </si>
  <si>
    <t>防御100</t>
  </si>
  <si>
    <t>新能源车</t>
  </si>
  <si>
    <t>国证定增</t>
  </si>
  <si>
    <t>中小成长</t>
  </si>
  <si>
    <t>中创500</t>
  </si>
  <si>
    <t>中创价值</t>
  </si>
  <si>
    <t>创业基础</t>
  </si>
  <si>
    <t>中小新兴</t>
  </si>
  <si>
    <t>深证高贝</t>
  </si>
  <si>
    <t>深防御50</t>
  </si>
  <si>
    <t>深成工业</t>
  </si>
  <si>
    <t>深证50</t>
  </si>
  <si>
    <t>CS新能车</t>
  </si>
  <si>
    <t>新能源电池</t>
  </si>
  <si>
    <t>商业指数</t>
  </si>
  <si>
    <t>责任指数</t>
  </si>
  <si>
    <t>380金融</t>
  </si>
  <si>
    <t>细分食品</t>
  </si>
  <si>
    <t>300可选</t>
  </si>
  <si>
    <t>300金融</t>
  </si>
  <si>
    <t>800可选</t>
  </si>
  <si>
    <t>内地消费</t>
  </si>
  <si>
    <t>成份Ｂ指</t>
  </si>
  <si>
    <t>金融指数</t>
  </si>
  <si>
    <t>深成金融</t>
  </si>
  <si>
    <t>金融科技</t>
  </si>
  <si>
    <t>养老产业</t>
  </si>
  <si>
    <t>300 金融</t>
  </si>
  <si>
    <t>国债指数</t>
  </si>
  <si>
    <t>企债指数</t>
  </si>
  <si>
    <t>沪公司债</t>
  </si>
  <si>
    <t>沪企债30</t>
  </si>
  <si>
    <t>5年信用</t>
  </si>
  <si>
    <t>信用100</t>
  </si>
  <si>
    <t>新兴成指</t>
  </si>
  <si>
    <t>科创成长</t>
  </si>
  <si>
    <t>HK银行</t>
  </si>
  <si>
    <t>300通信</t>
  </si>
  <si>
    <t>公司债指</t>
  </si>
  <si>
    <t>800通信</t>
  </si>
  <si>
    <t>全指通信</t>
  </si>
  <si>
    <t>深证100R</t>
  </si>
  <si>
    <t>创业板指</t>
  </si>
  <si>
    <t>先进制造</t>
  </si>
  <si>
    <t>创业制造</t>
  </si>
  <si>
    <t>数字经济</t>
  </si>
  <si>
    <t>创业数字</t>
  </si>
  <si>
    <t>深小巨人</t>
  </si>
  <si>
    <t>创质量</t>
  </si>
  <si>
    <t>深新基建</t>
  </si>
  <si>
    <t>电子50</t>
  </si>
  <si>
    <t>碳中和债</t>
  </si>
  <si>
    <t>创业大盘</t>
  </si>
  <si>
    <t>中小创Q</t>
  </si>
  <si>
    <t>创成长</t>
  </si>
  <si>
    <t>深信中高</t>
  </si>
  <si>
    <t>深信中低</t>
  </si>
  <si>
    <t>深信用债</t>
  </si>
  <si>
    <t>深公司债</t>
  </si>
  <si>
    <t>成长40</t>
  </si>
  <si>
    <t>深证100</t>
  </si>
  <si>
    <t>深证民营</t>
  </si>
  <si>
    <t>深证科技</t>
  </si>
  <si>
    <t>深证300R</t>
  </si>
  <si>
    <t>深证成长</t>
  </si>
  <si>
    <t>国证算力</t>
  </si>
  <si>
    <t>国证通信</t>
  </si>
  <si>
    <t>大盘低波</t>
  </si>
  <si>
    <t>苏州率先</t>
  </si>
  <si>
    <t>专利领先</t>
  </si>
  <si>
    <t>创业板R</t>
  </si>
  <si>
    <t>科技100</t>
  </si>
  <si>
    <t>TMT50</t>
  </si>
  <si>
    <t>中创100R</t>
  </si>
  <si>
    <t>中创100</t>
  </si>
  <si>
    <t>深证电信</t>
  </si>
  <si>
    <t>中创成长</t>
  </si>
  <si>
    <t>1000成长</t>
  </si>
  <si>
    <t>深证装备</t>
  </si>
  <si>
    <t>深证环保</t>
  </si>
  <si>
    <t>深证新兴</t>
  </si>
  <si>
    <t>创业新兴</t>
  </si>
  <si>
    <t>深证龙头</t>
  </si>
  <si>
    <t>创业成长</t>
  </si>
  <si>
    <t>深周期50</t>
  </si>
  <si>
    <t>创业板50</t>
  </si>
  <si>
    <t>深成电信</t>
  </si>
  <si>
    <t>深证创投</t>
  </si>
  <si>
    <t>深证中游</t>
  </si>
  <si>
    <t>300深市</t>
  </si>
  <si>
    <t>新能电池</t>
  </si>
  <si>
    <t>创业板指(港币)(CNH)</t>
  </si>
  <si>
    <t>创业板指（美元）（CNH988007</t>
  </si>
  <si>
    <t>创业板R(港币)(CNH)</t>
  </si>
  <si>
    <t>创业板R（美元）（CNH?88107</t>
  </si>
  <si>
    <t>上证可选</t>
  </si>
  <si>
    <t>上证消费</t>
  </si>
  <si>
    <t>可选等权</t>
  </si>
  <si>
    <t>消费等权</t>
  </si>
  <si>
    <t>380可选</t>
  </si>
  <si>
    <t>消费50</t>
  </si>
  <si>
    <t>300非银</t>
  </si>
  <si>
    <t>中证金融</t>
  </si>
  <si>
    <t>内地地产</t>
  </si>
  <si>
    <t>300地产</t>
  </si>
  <si>
    <t>地产指数</t>
  </si>
  <si>
    <t>1000地产</t>
  </si>
  <si>
    <t>国证地产</t>
  </si>
  <si>
    <t>国证保证</t>
  </si>
  <si>
    <t>证券龙头</t>
  </si>
  <si>
    <t>深证地产</t>
  </si>
  <si>
    <t>CSSW证券</t>
  </si>
  <si>
    <t>互联金融</t>
  </si>
  <si>
    <t>保险主题</t>
  </si>
  <si>
    <t>800地产</t>
  </si>
  <si>
    <t>800非银</t>
  </si>
  <si>
    <t>证券公司</t>
  </si>
  <si>
    <t>地产等权</t>
  </si>
  <si>
    <t>中证酒</t>
  </si>
  <si>
    <t>中证白酒</t>
  </si>
  <si>
    <t>【数据引擎：奇衡DK阿赖耶识系统】情绪值</t>
  </si>
  <si>
    <t>BUX00</t>
  </si>
  <si>
    <t>沥青连续</t>
  </si>
  <si>
    <t>BR00</t>
  </si>
  <si>
    <t>丁二烯橡胶连续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</si>
  <si>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</si>
  <si>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</si>
  <si>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</si>
  <si>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</si>
  <si>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</si>
  <si>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</si>
  <si>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</si>
  <si>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</si>
  <si>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</si>
  <si>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</si>
  <si>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</si>
  <si>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</si>
  <si>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</si>
  <si>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</si>
  <si>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</si>
  <si>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</si>
  <si>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PP00</t>
  </si>
  <si>
    <t>聚丙烯连续</t>
  </si>
  <si>
    <t>CF00</t>
  </si>
  <si>
    <t>棉花连续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</si>
  <si>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</si>
  <si>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</si>
  <si>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</si>
  <si>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</si>
  <si>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</si>
  <si>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</si>
  <si>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</si>
  <si>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</si>
  <si>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</si>
  <si>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</si>
  <si>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</si>
  <si>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</si>
  <si>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TA00</t>
  </si>
  <si>
    <t>PTA连续</t>
  </si>
  <si>
    <t>SP00</t>
  </si>
  <si>
    <t>纸浆连续</t>
  </si>
  <si>
    <t>BB00</t>
  </si>
  <si>
    <t>胶合板连续</t>
  </si>
  <si>
    <t>LH00</t>
  </si>
  <si>
    <t>生猪连续</t>
  </si>
  <si>
    <t>FG00</t>
  </si>
  <si>
    <t>玻璃连续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</si>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</sst>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3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"000992"</f>
        <v>000992</v>
      </c>
      <c r="B3" s="35" t="s">
        <v>5</v>
      </c>
      <c r="C3" s="35" t="s">
        <v>6</v>
      </c>
      <c r="D3" s="35" t="str">
        <f>"000010"</f>
        <v>000010</v>
      </c>
      <c r="E3" s="35" t="s">
        <v>7</v>
      </c>
      <c r="F3" s="35" t="s">
        <v>8</v>
      </c>
    </row>
    <row r="4" ht="13.5" spans="1:6">
      <c r="A4" s="35" t="str">
        <f>"880609"</f>
        <v>880609</v>
      </c>
      <c r="B4" s="35" t="s">
        <v>9</v>
      </c>
      <c r="C4" s="35" t="s">
        <v>10</v>
      </c>
      <c r="D4" s="35" t="str">
        <f>"880207"</f>
        <v>880207</v>
      </c>
      <c r="E4" s="35" t="s">
        <v>11</v>
      </c>
      <c r="F4" s="35" t="s">
        <v>12</v>
      </c>
    </row>
    <row r="5" ht="13.5" spans="1:6">
      <c r="A5" s="35" t="str">
        <f>"000989"</f>
        <v>000989</v>
      </c>
      <c r="B5" s="35" t="s">
        <v>13</v>
      </c>
      <c r="C5" s="35" t="s">
        <v>14</v>
      </c>
      <c r="D5" s="35" t="str">
        <f>"000016"</f>
        <v>000016</v>
      </c>
      <c r="E5" s="35" t="s">
        <v>15</v>
      </c>
      <c r="F5" s="35" t="s">
        <v>16</v>
      </c>
    </row>
    <row r="6" ht="13.5" spans="1:6">
      <c r="A6" s="35" t="str">
        <f>"000991"</f>
        <v>000991</v>
      </c>
      <c r="B6" s="35" t="s">
        <v>17</v>
      </c>
      <c r="C6" s="35" t="s">
        <v>18</v>
      </c>
      <c r="D6" s="35" t="str">
        <f>"880826"</f>
        <v>880826</v>
      </c>
      <c r="E6" s="35" t="s">
        <v>19</v>
      </c>
      <c r="F6" s="35" t="s">
        <v>20</v>
      </c>
    </row>
    <row r="7" ht="13.5" spans="1:6">
      <c r="A7" s="35" t="str">
        <f>"880564"</f>
        <v>880564</v>
      </c>
      <c r="B7" s="35" t="s">
        <v>21</v>
      </c>
      <c r="C7" s="35" t="s">
        <v>22</v>
      </c>
      <c r="D7" s="35" t="str">
        <f>"880846"</f>
        <v>880846</v>
      </c>
      <c r="E7" s="35" t="s">
        <v>23</v>
      </c>
      <c r="F7" s="35" t="s">
        <v>24</v>
      </c>
    </row>
    <row r="8" ht="13.5" spans="1:6">
      <c r="A8" s="35" t="str">
        <f>"880529"</f>
        <v>880529</v>
      </c>
      <c r="B8" s="35" t="s">
        <v>25</v>
      </c>
      <c r="C8" s="35" t="s">
        <v>26</v>
      </c>
      <c r="D8" s="35" t="str">
        <f>"880829"</f>
        <v>880829</v>
      </c>
      <c r="E8" s="35" t="s">
        <v>27</v>
      </c>
      <c r="F8" s="35" t="s">
        <v>28</v>
      </c>
    </row>
    <row r="9" ht="13.5" spans="1:6">
      <c r="A9" s="35" t="str">
        <f>"880473"</f>
        <v>880473</v>
      </c>
      <c r="B9" s="35" t="s">
        <v>29</v>
      </c>
      <c r="C9" s="35" t="s">
        <v>30</v>
      </c>
      <c r="D9" s="35" t="str">
        <f>"000015"</f>
        <v>000015</v>
      </c>
      <c r="E9" s="35" t="s">
        <v>31</v>
      </c>
      <c r="F9" s="35" t="s">
        <v>32</v>
      </c>
    </row>
    <row r="10" ht="13.5" spans="1:6">
      <c r="A10" s="35" t="str">
        <f>"880398"</f>
        <v>880398</v>
      </c>
      <c r="B10" s="35" t="s">
        <v>33</v>
      </c>
      <c r="C10" s="35" t="s">
        <v>34</v>
      </c>
      <c r="D10" s="35" t="str">
        <f>"880857"</f>
        <v>880857</v>
      </c>
      <c r="E10" s="35" t="s">
        <v>35</v>
      </c>
      <c r="F10" s="35" t="s">
        <v>36</v>
      </c>
    </row>
    <row r="11" ht="13.5" spans="1:6">
      <c r="A11" s="35" t="str">
        <f>"880711"</f>
        <v>880711</v>
      </c>
      <c r="B11" s="35" t="s">
        <v>37</v>
      </c>
      <c r="C11" s="35" t="s">
        <v>38</v>
      </c>
      <c r="D11" s="35" t="str">
        <f>"399550"</f>
        <v>399550</v>
      </c>
      <c r="E11" s="35" t="s">
        <v>39</v>
      </c>
      <c r="F11" s="35" t="s">
        <v>40</v>
      </c>
    </row>
    <row r="12" ht="13.5" spans="1:6">
      <c r="A12" s="35" t="str">
        <f>"880372"</f>
        <v>880372</v>
      </c>
      <c r="B12" s="35" t="s">
        <v>41</v>
      </c>
      <c r="C12" s="35" t="s">
        <v>42</v>
      </c>
      <c r="D12" s="35" t="str">
        <f>"880946"</f>
        <v>880946</v>
      </c>
      <c r="E12" s="35" t="s">
        <v>43</v>
      </c>
      <c r="F12" s="35" t="s">
        <v>44</v>
      </c>
    </row>
    <row r="13" ht="13.5" spans="1:6">
      <c r="A13" s="35" t="str">
        <f>"880967"</f>
        <v>880967</v>
      </c>
      <c r="B13" s="35" t="s">
        <v>45</v>
      </c>
      <c r="C13" s="35" t="s">
        <v>46</v>
      </c>
      <c r="D13" s="35" t="str">
        <f>"880532"</f>
        <v>880532</v>
      </c>
      <c r="E13" s="35" t="s">
        <v>47</v>
      </c>
      <c r="F13" s="35" t="s">
        <v>48</v>
      </c>
    </row>
    <row r="14" ht="13.5" spans="1:6">
      <c r="A14" s="35" t="str">
        <f>"880225"</f>
        <v>880225</v>
      </c>
      <c r="B14" s="35" t="s">
        <v>49</v>
      </c>
      <c r="C14" s="35" t="s">
        <v>50</v>
      </c>
      <c r="D14" s="35" t="str">
        <f>"880390"</f>
        <v>880390</v>
      </c>
      <c r="E14" s="35" t="s">
        <v>51</v>
      </c>
      <c r="F14" s="35" t="s">
        <v>52</v>
      </c>
    </row>
    <row r="15" ht="13.5" spans="1:6">
      <c r="A15" s="35" t="str">
        <f>"880625"</f>
        <v>880625</v>
      </c>
      <c r="B15" s="35" t="s">
        <v>53</v>
      </c>
      <c r="C15" s="35" t="s">
        <v>54</v>
      </c>
      <c r="D15" s="35" t="str">
        <f>"880762"</f>
        <v>880762</v>
      </c>
      <c r="E15" s="35" t="s">
        <v>55</v>
      </c>
      <c r="F15" s="35" t="s">
        <v>56</v>
      </c>
    </row>
    <row r="16" ht="13.5" spans="1:6">
      <c r="A16" s="35" t="str">
        <f>"880502"</f>
        <v>880502</v>
      </c>
      <c r="B16" s="35" t="s">
        <v>57</v>
      </c>
      <c r="C16" s="35" t="s">
        <v>58</v>
      </c>
      <c r="D16" s="35" t="str">
        <f>"880400"</f>
        <v>880400</v>
      </c>
      <c r="E16" s="35" t="s">
        <v>59</v>
      </c>
      <c r="F16" s="35" t="s">
        <v>60</v>
      </c>
    </row>
    <row r="17" ht="13.5" spans="1:6">
      <c r="A17" s="35" t="str">
        <f>"880482"</f>
        <v>880482</v>
      </c>
      <c r="B17" s="35" t="s">
        <v>61</v>
      </c>
      <c r="C17" s="35" t="s">
        <v>62</v>
      </c>
      <c r="D17" s="35" t="str">
        <f>"880576"</f>
        <v>880576</v>
      </c>
      <c r="E17" s="35" t="s">
        <v>63</v>
      </c>
      <c r="F17" s="35" t="s">
        <v>64</v>
      </c>
    </row>
    <row r="18" ht="13.5" spans="1:6">
      <c r="A18" s="35" t="str">
        <f>"880602"</f>
        <v>880602</v>
      </c>
      <c r="B18" s="35" t="s">
        <v>65</v>
      </c>
      <c r="C18" s="35" t="s">
        <v>66</v>
      </c>
      <c r="D18" s="35" t="str">
        <f>"880856"</f>
        <v>880856</v>
      </c>
      <c r="E18" s="35" t="s">
        <v>67</v>
      </c>
      <c r="F18" s="35" t="s">
        <v>68</v>
      </c>
    </row>
    <row r="19" ht="13.5" spans="1:6">
      <c r="A19" s="35" t="str">
        <f>"880465"</f>
        <v>880465</v>
      </c>
      <c r="B19" s="35" t="s">
        <v>69</v>
      </c>
      <c r="C19" s="35" t="s">
        <v>70</v>
      </c>
      <c r="D19" s="35" t="str">
        <f>"880572"</f>
        <v>880572</v>
      </c>
      <c r="E19" s="35" t="s">
        <v>71</v>
      </c>
      <c r="F19" s="35" t="s">
        <v>72</v>
      </c>
    </row>
    <row r="20" ht="13.5" spans="1:6">
      <c r="A20" s="35" t="str">
        <f>"880418"</f>
        <v>880418</v>
      </c>
      <c r="B20" s="35" t="s">
        <v>73</v>
      </c>
      <c r="C20" s="35" t="s">
        <v>74</v>
      </c>
      <c r="D20" s="35" t="str">
        <f>"880916"</f>
        <v>880916</v>
      </c>
      <c r="E20" s="35" t="s">
        <v>75</v>
      </c>
      <c r="F20" s="35" t="s">
        <v>76</v>
      </c>
    </row>
    <row r="21" ht="13.5" spans="1:6">
      <c r="A21" s="35" t="str">
        <f>"880896"</f>
        <v>880896</v>
      </c>
      <c r="B21" s="35" t="s">
        <v>77</v>
      </c>
      <c r="C21" s="35" t="s">
        <v>78</v>
      </c>
      <c r="D21" s="35" t="str">
        <f>"880722"</f>
        <v>880722</v>
      </c>
      <c r="E21" s="35" t="s">
        <v>79</v>
      </c>
      <c r="F21" s="35" t="s">
        <v>80</v>
      </c>
    </row>
    <row r="22" ht="13.5" spans="1:6">
      <c r="A22" s="35" t="str">
        <f>"880432"</f>
        <v>880432</v>
      </c>
      <c r="B22" s="35" t="s">
        <v>81</v>
      </c>
      <c r="C22" s="35" t="s">
        <v>82</v>
      </c>
      <c r="D22" s="35" t="str">
        <f>"880493"</f>
        <v>880493</v>
      </c>
      <c r="E22" s="35" t="s">
        <v>83</v>
      </c>
      <c r="F22" s="35" t="s">
        <v>84</v>
      </c>
    </row>
    <row r="23" ht="13.5" spans="1:6">
      <c r="A23" s="35" t="str">
        <f>"880613"</f>
        <v>880613</v>
      </c>
      <c r="B23" s="35" t="s">
        <v>85</v>
      </c>
      <c r="C23" s="35" t="s">
        <v>86</v>
      </c>
      <c r="D23" s="35" t="str">
        <f>"880601"</f>
        <v>880601</v>
      </c>
      <c r="E23" s="35" t="s">
        <v>87</v>
      </c>
      <c r="F23" s="35" t="s">
        <v>88</v>
      </c>
    </row>
    <row r="24" ht="13.5" spans="1:6">
      <c r="A24" s="35" t="str">
        <f>"880422"</f>
        <v>880422</v>
      </c>
      <c r="B24" s="35" t="s">
        <v>89</v>
      </c>
      <c r="C24" s="35" t="s">
        <v>90</v>
      </c>
      <c r="D24" s="35" t="str">
        <f>"880580"</f>
        <v>880580</v>
      </c>
      <c r="E24" s="35" t="s">
        <v>91</v>
      </c>
      <c r="F24" s="35" t="s">
        <v>92</v>
      </c>
    </row>
    <row r="25" ht="13.5" spans="1:6">
      <c r="A25" s="35" t="str">
        <f>"880644"</f>
        <v>880644</v>
      </c>
      <c r="B25" s="35" t="s">
        <v>93</v>
      </c>
      <c r="C25" s="35" t="s">
        <v>94</v>
      </c>
      <c r="D25" s="35" t="str">
        <f>"880597"</f>
        <v>880597</v>
      </c>
      <c r="E25" s="35" t="s">
        <v>95</v>
      </c>
      <c r="F25" s="35" t="s">
        <v>96</v>
      </c>
    </row>
    <row r="26" ht="13.5" spans="1:6">
      <c r="A26" s="35" t="str">
        <f>"880454"</f>
        <v>880454</v>
      </c>
      <c r="B26" s="35" t="s">
        <v>97</v>
      </c>
      <c r="C26" s="35" t="s">
        <v>98</v>
      </c>
      <c r="D26" s="35" t="str">
        <f>"880654"</f>
        <v>880654</v>
      </c>
      <c r="E26" s="35" t="s">
        <v>99</v>
      </c>
      <c r="F26" s="35" t="s">
        <v>100</v>
      </c>
    </row>
    <row r="27" ht="13.5" spans="1:6">
      <c r="A27" s="35" t="str">
        <f>"880710"</f>
        <v>880710</v>
      </c>
      <c r="B27" s="35" t="s">
        <v>101</v>
      </c>
      <c r="C27" s="35" t="s">
        <v>102</v>
      </c>
      <c r="D27" s="35" t="str">
        <f>"880229"</f>
        <v>880229</v>
      </c>
      <c r="E27" s="35" t="s">
        <v>103</v>
      </c>
      <c r="F27" s="35" t="s">
        <v>104</v>
      </c>
    </row>
    <row r="28" ht="13.5" spans="1:6">
      <c r="A28" s="35" t="str">
        <f>"399108"</f>
        <v>399108</v>
      </c>
      <c r="B28" s="35" t="s">
        <v>105</v>
      </c>
      <c r="C28" s="35" t="s">
        <v>106</v>
      </c>
      <c r="D28" s="35" t="str">
        <f>"880747"</f>
        <v>880747</v>
      </c>
      <c r="E28" s="35" t="s">
        <v>107</v>
      </c>
      <c r="F28" s="35" t="s">
        <v>108</v>
      </c>
    </row>
    <row r="29" ht="13.5" spans="1:6">
      <c r="A29" s="35" t="str">
        <f>"399373"</f>
        <v>399373</v>
      </c>
      <c r="B29" s="35" t="s">
        <v>109</v>
      </c>
      <c r="C29" s="35" t="s">
        <v>110</v>
      </c>
      <c r="D29" s="35" t="str">
        <f>"880913"</f>
        <v>880913</v>
      </c>
      <c r="E29" s="35" t="s">
        <v>111</v>
      </c>
      <c r="F29" s="35" t="s">
        <v>112</v>
      </c>
    </row>
    <row r="30" ht="13.5" spans="1:6">
      <c r="A30" s="35" t="str">
        <f>"399359"</f>
        <v>399359</v>
      </c>
      <c r="B30" s="35" t="s">
        <v>113</v>
      </c>
      <c r="C30" s="35" t="s">
        <v>110</v>
      </c>
      <c r="D30" s="35" t="str">
        <f>"880593"</f>
        <v>880593</v>
      </c>
      <c r="E30" s="35" t="s">
        <v>114</v>
      </c>
      <c r="F30" s="35" t="s">
        <v>115</v>
      </c>
    </row>
    <row r="31" ht="13.5" spans="1:6">
      <c r="A31" s="35" t="str">
        <f>"399320"</f>
        <v>399320</v>
      </c>
      <c r="B31" s="35" t="s">
        <v>116</v>
      </c>
      <c r="C31" s="35" t="s">
        <v>110</v>
      </c>
      <c r="D31" s="35" t="str">
        <f>"880617"</f>
        <v>880617</v>
      </c>
      <c r="E31" s="35" t="s">
        <v>117</v>
      </c>
      <c r="F31" s="35" t="s">
        <v>118</v>
      </c>
    </row>
    <row r="32" ht="13.5" spans="1:6">
      <c r="A32" s="35" t="str">
        <f>"399286"</f>
        <v>399286</v>
      </c>
      <c r="B32" s="35" t="s">
        <v>119</v>
      </c>
      <c r="C32" s="35" t="s">
        <v>110</v>
      </c>
      <c r="D32" s="35" t="str">
        <f>"880833"</f>
        <v>880833</v>
      </c>
      <c r="E32" s="35" t="s">
        <v>120</v>
      </c>
      <c r="F32" s="35" t="s">
        <v>121</v>
      </c>
    </row>
    <row r="33" ht="13.5" spans="1:6">
      <c r="A33" s="35" t="str">
        <f>"399986"</f>
        <v>399986</v>
      </c>
      <c r="B33" s="35" t="s">
        <v>122</v>
      </c>
      <c r="C33" s="35" t="s">
        <v>110</v>
      </c>
      <c r="D33" s="35" t="str">
        <f>"880743"</f>
        <v>880743</v>
      </c>
      <c r="E33" s="35" t="s">
        <v>123</v>
      </c>
      <c r="F33" s="35" t="s">
        <v>124</v>
      </c>
    </row>
    <row r="34" ht="13.5" spans="1:6">
      <c r="A34" s="36"/>
      <c r="B34" s="36"/>
      <c r="C34" s="36"/>
      <c r="D34" s="35" t="str">
        <f>"880960"</f>
        <v>880960</v>
      </c>
      <c r="E34" s="35" t="s">
        <v>125</v>
      </c>
      <c r="F34" s="35" t="s">
        <v>126</v>
      </c>
    </row>
    <row r="35" ht="13.5" spans="1:6">
      <c r="A35" s="36"/>
      <c r="B35" s="36"/>
      <c r="C35" s="36"/>
      <c r="D35" s="35" t="str">
        <f>"880875"</f>
        <v>880875</v>
      </c>
      <c r="E35" s="35" t="s">
        <v>127</v>
      </c>
      <c r="F35" s="35" t="s">
        <v>128</v>
      </c>
    </row>
    <row r="36" ht="13.5" spans="1:6">
      <c r="A36" s="36"/>
      <c r="B36" s="36"/>
      <c r="C36" s="36"/>
      <c r="D36" s="35" t="str">
        <f>"880879"</f>
        <v>880879</v>
      </c>
      <c r="E36" s="35" t="s">
        <v>129</v>
      </c>
      <c r="F36" s="35" t="s">
        <v>130</v>
      </c>
    </row>
    <row r="37" ht="13.5" spans="1:6">
      <c r="A37" s="36"/>
      <c r="B37" s="36"/>
      <c r="C37" s="36"/>
      <c r="D37" s="35" t="str">
        <f>"880746"</f>
        <v>880746</v>
      </c>
      <c r="E37" s="35" t="s">
        <v>131</v>
      </c>
      <c r="F37" s="35" t="s">
        <v>132</v>
      </c>
    </row>
    <row r="38" ht="13.5" spans="1:6">
      <c r="A38" s="36"/>
      <c r="B38" s="36"/>
      <c r="C38" s="36"/>
      <c r="D38" s="35" t="str">
        <f>"880459"</f>
        <v>880459</v>
      </c>
      <c r="E38" s="35" t="s">
        <v>133</v>
      </c>
      <c r="F38" s="35" t="s">
        <v>134</v>
      </c>
    </row>
    <row r="39" ht="13.5" spans="1:6">
      <c r="A39" s="36"/>
      <c r="B39" s="36"/>
      <c r="C39" s="36"/>
      <c r="D39" s="35" t="str">
        <f>"880623"</f>
        <v>880623</v>
      </c>
      <c r="E39" s="35" t="s">
        <v>135</v>
      </c>
      <c r="F39" s="35" t="s">
        <v>136</v>
      </c>
    </row>
    <row r="40" ht="13.5" spans="1:6">
      <c r="A40" s="36"/>
      <c r="B40" s="36"/>
      <c r="C40" s="36"/>
      <c r="D40" s="35" t="str">
        <f>"880848"</f>
        <v>880848</v>
      </c>
      <c r="E40" s="35" t="s">
        <v>137</v>
      </c>
      <c r="F40" s="35" t="s">
        <v>138</v>
      </c>
    </row>
    <row r="41" ht="13.5" spans="1:6">
      <c r="A41" s="36"/>
      <c r="B41" s="36"/>
      <c r="C41" s="36"/>
      <c r="D41" s="35" t="str">
        <f>"880707"</f>
        <v>880707</v>
      </c>
      <c r="E41" s="35" t="s">
        <v>139</v>
      </c>
      <c r="F41" s="35" t="s">
        <v>140</v>
      </c>
    </row>
    <row r="42" ht="13.5" spans="1:6">
      <c r="A42" s="36"/>
      <c r="B42" s="36"/>
      <c r="C42" s="36"/>
      <c r="D42" s="35" t="str">
        <f>"880947"</f>
        <v>880947</v>
      </c>
      <c r="E42" s="35" t="s">
        <v>141</v>
      </c>
      <c r="F42" s="35" t="s">
        <v>142</v>
      </c>
    </row>
    <row r="43" ht="13.5" spans="1:6">
      <c r="A43" s="36"/>
      <c r="B43" s="36"/>
      <c r="C43" s="36"/>
      <c r="D43" s="35" t="str">
        <f>"880360"</f>
        <v>880360</v>
      </c>
      <c r="E43" s="35" t="s">
        <v>143</v>
      </c>
      <c r="F43" s="35" t="s">
        <v>144</v>
      </c>
    </row>
    <row r="44" ht="13.5" spans="1:6">
      <c r="A44" s="36"/>
      <c r="B44" s="36"/>
      <c r="C44" s="36"/>
      <c r="D44" s="35" t="str">
        <f>"880683"</f>
        <v>880683</v>
      </c>
      <c r="E44" s="35" t="s">
        <v>145</v>
      </c>
      <c r="F44" s="35" t="s">
        <v>146</v>
      </c>
    </row>
    <row r="45" ht="13.5" spans="1:6">
      <c r="A45" s="36"/>
      <c r="B45" s="36"/>
      <c r="C45" s="36"/>
      <c r="D45" s="35" t="str">
        <f>"880579"</f>
        <v>880579</v>
      </c>
      <c r="E45" s="35" t="s">
        <v>147</v>
      </c>
      <c r="F45" s="35" t="s">
        <v>148</v>
      </c>
    </row>
    <row r="46" ht="13.5" spans="1:6">
      <c r="A46" s="36"/>
      <c r="B46" s="36"/>
      <c r="C46" s="36"/>
      <c r="D46" s="35" t="str">
        <f>"880557"</f>
        <v>880557</v>
      </c>
      <c r="E46" s="35" t="s">
        <v>149</v>
      </c>
      <c r="F46" s="35" t="s">
        <v>150</v>
      </c>
    </row>
    <row r="47" ht="13.5" spans="1:6">
      <c r="A47" s="36"/>
      <c r="B47" s="36"/>
      <c r="C47" s="36"/>
      <c r="D47" s="35" t="str">
        <f>"880615"</f>
        <v>880615</v>
      </c>
      <c r="E47" s="35" t="s">
        <v>151</v>
      </c>
      <c r="F47" s="35" t="s">
        <v>152</v>
      </c>
    </row>
    <row r="48" ht="13.5" spans="1:6">
      <c r="A48" s="36"/>
      <c r="B48" s="36"/>
      <c r="C48" s="36"/>
      <c r="D48" s="35" t="str">
        <f>"880791"</f>
        <v>880791</v>
      </c>
      <c r="E48" s="35" t="s">
        <v>153</v>
      </c>
      <c r="F48" s="35" t="s">
        <v>154</v>
      </c>
    </row>
    <row r="49" ht="13.5" spans="1:6">
      <c r="A49" s="36"/>
      <c r="B49" s="36"/>
      <c r="C49" s="36"/>
      <c r="D49" s="35" t="str">
        <f>"880621"</f>
        <v>880621</v>
      </c>
      <c r="E49" s="35" t="s">
        <v>155</v>
      </c>
      <c r="F49" s="35" t="s">
        <v>156</v>
      </c>
    </row>
    <row r="50" ht="13.5" spans="1:6">
      <c r="A50" s="36"/>
      <c r="B50" s="36"/>
      <c r="C50" s="36"/>
      <c r="D50" s="35" t="str">
        <f>"880929"</f>
        <v>880929</v>
      </c>
      <c r="E50" s="35" t="s">
        <v>157</v>
      </c>
      <c r="F50" s="35" t="s">
        <v>158</v>
      </c>
    </row>
    <row r="51" ht="13.5" spans="1:6">
      <c r="A51" s="36"/>
      <c r="B51" s="36"/>
      <c r="C51" s="36"/>
      <c r="D51" s="35" t="str">
        <f>"880790"</f>
        <v>880790</v>
      </c>
      <c r="E51" s="35" t="s">
        <v>159</v>
      </c>
      <c r="F51" s="35" t="s">
        <v>160</v>
      </c>
    </row>
    <row r="52" ht="13.5" spans="1:6">
      <c r="A52" s="36"/>
      <c r="B52" s="36"/>
      <c r="C52" s="36"/>
      <c r="D52" s="35" t="str">
        <f>"880887"</f>
        <v>880887</v>
      </c>
      <c r="E52" s="35" t="s">
        <v>161</v>
      </c>
      <c r="F52" s="35" t="s">
        <v>162</v>
      </c>
    </row>
    <row r="53" ht="13.5" spans="1:6">
      <c r="A53" s="36"/>
      <c r="B53" s="36"/>
      <c r="C53" s="36"/>
      <c r="D53" s="35" t="str">
        <f>"880464"</f>
        <v>880464</v>
      </c>
      <c r="E53" s="35" t="s">
        <v>163</v>
      </c>
      <c r="F53" s="35" t="s">
        <v>164</v>
      </c>
    </row>
    <row r="54" ht="13.5" spans="1:6">
      <c r="A54" s="36"/>
      <c r="B54" s="36"/>
      <c r="C54" s="36"/>
      <c r="D54" s="35" t="str">
        <f>"880660"</f>
        <v>880660</v>
      </c>
      <c r="E54" s="35" t="s">
        <v>165</v>
      </c>
      <c r="F54" s="35" t="s">
        <v>166</v>
      </c>
    </row>
    <row r="55" ht="13.5" spans="1:6">
      <c r="A55" s="36"/>
      <c r="B55" s="36"/>
      <c r="C55" s="36"/>
      <c r="D55" s="35" t="str">
        <f>"880766"</f>
        <v>880766</v>
      </c>
      <c r="E55" s="35" t="s">
        <v>167</v>
      </c>
      <c r="F55" s="35" t="s">
        <v>168</v>
      </c>
    </row>
    <row r="56" ht="13.5" spans="1:6">
      <c r="A56" s="36"/>
      <c r="B56" s="36"/>
      <c r="C56" s="36"/>
      <c r="D56" s="35" t="str">
        <f>"880807"</f>
        <v>880807</v>
      </c>
      <c r="E56" s="35" t="s">
        <v>169</v>
      </c>
      <c r="F56" s="35" t="s">
        <v>170</v>
      </c>
    </row>
    <row r="57" ht="13.5" spans="1:6">
      <c r="A57" s="36"/>
      <c r="B57" s="36"/>
      <c r="C57" s="36"/>
      <c r="D57" s="35" t="str">
        <f>"880367"</f>
        <v>880367</v>
      </c>
      <c r="E57" s="35" t="s">
        <v>171</v>
      </c>
      <c r="F57" s="35" t="s">
        <v>172</v>
      </c>
    </row>
    <row r="58" ht="13.5" spans="1:6">
      <c r="A58" s="36"/>
      <c r="B58" s="36"/>
      <c r="C58" s="36"/>
      <c r="D58" s="35" t="str">
        <f>"880794"</f>
        <v>880794</v>
      </c>
      <c r="E58" s="35" t="s">
        <v>173</v>
      </c>
      <c r="F58" s="35" t="s">
        <v>174</v>
      </c>
    </row>
    <row r="59" ht="13.5" spans="1:6">
      <c r="A59" s="36"/>
      <c r="B59" s="36"/>
      <c r="C59" s="36"/>
      <c r="D59" s="35" t="str">
        <f>"880719"</f>
        <v>880719</v>
      </c>
      <c r="E59" s="35" t="s">
        <v>175</v>
      </c>
      <c r="F59" s="35" t="s">
        <v>176</v>
      </c>
    </row>
    <row r="60" ht="13.5" spans="1:6">
      <c r="A60" s="36"/>
      <c r="B60" s="36"/>
      <c r="C60" s="36"/>
      <c r="D60" s="35" t="str">
        <f>"880474"</f>
        <v>880474</v>
      </c>
      <c r="E60" s="35" t="s">
        <v>177</v>
      </c>
      <c r="F60" s="35" t="s">
        <v>178</v>
      </c>
    </row>
    <row r="61" ht="13.5" spans="1:6">
      <c r="A61" s="36"/>
      <c r="B61" s="36"/>
      <c r="C61" s="36"/>
      <c r="D61" s="35" t="str">
        <f>"880959"</f>
        <v>880959</v>
      </c>
      <c r="E61" s="35" t="s">
        <v>179</v>
      </c>
      <c r="F61" s="35" t="s">
        <v>180</v>
      </c>
    </row>
    <row r="62" ht="13.5" spans="1:6">
      <c r="A62" s="36"/>
      <c r="B62" s="36"/>
      <c r="C62" s="36"/>
      <c r="D62" s="35" t="str">
        <f>"880953"</f>
        <v>880953</v>
      </c>
      <c r="E62" s="35" t="s">
        <v>181</v>
      </c>
      <c r="F62" s="35" t="s">
        <v>182</v>
      </c>
    </row>
    <row r="63" ht="13.5" spans="1:6">
      <c r="A63" s="36"/>
      <c r="B63" s="36"/>
      <c r="C63" s="36"/>
      <c r="D63" s="35" t="str">
        <f>"880203"</f>
        <v>880203</v>
      </c>
      <c r="E63" s="35" t="s">
        <v>183</v>
      </c>
      <c r="F63" s="35" t="s">
        <v>184</v>
      </c>
    </row>
    <row r="64" ht="13.5" spans="1:6">
      <c r="A64" s="36"/>
      <c r="B64" s="36"/>
      <c r="C64" s="36"/>
      <c r="D64" s="35" t="str">
        <f>"880713"</f>
        <v>880713</v>
      </c>
      <c r="E64" s="35" t="s">
        <v>185</v>
      </c>
      <c r="F64" s="35" t="s">
        <v>186</v>
      </c>
    </row>
    <row r="65" ht="13.5" spans="1:6">
      <c r="A65" s="36"/>
      <c r="B65" s="36"/>
      <c r="C65" s="36"/>
      <c r="D65" s="35" t="str">
        <f>"880885"</f>
        <v>880885</v>
      </c>
      <c r="E65" s="35" t="s">
        <v>187</v>
      </c>
      <c r="F65" s="35" t="s">
        <v>188</v>
      </c>
    </row>
    <row r="66" ht="13.5" spans="1:6">
      <c r="A66" s="36"/>
      <c r="B66" s="36"/>
      <c r="C66" s="36"/>
      <c r="D66" s="35" t="str">
        <f>"880637"</f>
        <v>880637</v>
      </c>
      <c r="E66" s="35" t="s">
        <v>189</v>
      </c>
      <c r="F66" s="35" t="s">
        <v>190</v>
      </c>
    </row>
    <row r="67" ht="13.5" spans="1:6">
      <c r="A67" s="36"/>
      <c r="B67" s="36"/>
      <c r="C67" s="36"/>
      <c r="D67" s="35" t="str">
        <f>"880968"</f>
        <v>880968</v>
      </c>
      <c r="E67" s="35" t="s">
        <v>191</v>
      </c>
      <c r="F67" s="35" t="s">
        <v>192</v>
      </c>
    </row>
    <row r="68" ht="13.5" spans="1:6">
      <c r="A68" s="36"/>
      <c r="B68" s="36"/>
      <c r="C68" s="36"/>
      <c r="D68" s="35" t="str">
        <f>"880764"</f>
        <v>880764</v>
      </c>
      <c r="E68" s="35" t="s">
        <v>193</v>
      </c>
      <c r="F68" s="35" t="s">
        <v>194</v>
      </c>
    </row>
    <row r="69" ht="13.5" spans="1:6">
      <c r="A69" s="36"/>
      <c r="B69" s="36"/>
      <c r="C69" s="36"/>
      <c r="D69" s="35" t="str">
        <f>"880424"</f>
        <v>880424</v>
      </c>
      <c r="E69" s="35" t="s">
        <v>195</v>
      </c>
      <c r="F69" s="35" t="s">
        <v>196</v>
      </c>
    </row>
    <row r="70" ht="13.5" spans="1:6">
      <c r="A70" s="36"/>
      <c r="B70" s="36"/>
      <c r="C70" s="36"/>
      <c r="D70" s="35" t="str">
        <f>"880745"</f>
        <v>880745</v>
      </c>
      <c r="E70" s="35" t="s">
        <v>197</v>
      </c>
      <c r="F70" s="35" t="s">
        <v>198</v>
      </c>
    </row>
    <row r="71" ht="13.5" spans="1:6">
      <c r="A71" s="36"/>
      <c r="B71" s="36"/>
      <c r="C71" s="36"/>
      <c r="D71" s="35" t="str">
        <f>"880350"</f>
        <v>880350</v>
      </c>
      <c r="E71" s="35" t="s">
        <v>199</v>
      </c>
      <c r="F71" s="35" t="s">
        <v>200</v>
      </c>
    </row>
    <row r="72" ht="13.5" spans="1:6">
      <c r="A72" s="36"/>
      <c r="B72" s="36"/>
      <c r="C72" s="36"/>
      <c r="D72" s="35" t="str">
        <f>"880889"</f>
        <v>880889</v>
      </c>
      <c r="E72" s="35" t="s">
        <v>201</v>
      </c>
      <c r="F72" s="35" t="s">
        <v>202</v>
      </c>
    </row>
    <row r="73" ht="13.5" spans="1:6">
      <c r="A73" s="36"/>
      <c r="B73" s="36"/>
      <c r="C73" s="36"/>
      <c r="D73" s="35" t="str">
        <f>"000003"</f>
        <v>000003</v>
      </c>
      <c r="E73" s="35" t="s">
        <v>203</v>
      </c>
      <c r="F73" s="35" t="s">
        <v>204</v>
      </c>
    </row>
    <row r="74" ht="13.5" spans="1:6">
      <c r="A74" s="36"/>
      <c r="B74" s="36"/>
      <c r="C74" s="36"/>
      <c r="D74" s="35" t="str">
        <f>"880903"</f>
        <v>880903</v>
      </c>
      <c r="E74" s="35" t="s">
        <v>205</v>
      </c>
      <c r="F74" s="35" t="s">
        <v>206</v>
      </c>
    </row>
    <row r="75" ht="13.5" spans="1:6">
      <c r="A75" s="36"/>
      <c r="B75" s="36"/>
      <c r="C75" s="36"/>
      <c r="D75" s="35" t="str">
        <f>"880890"</f>
        <v>880890</v>
      </c>
      <c r="E75" s="35" t="s">
        <v>207</v>
      </c>
      <c r="F75" s="35" t="s">
        <v>208</v>
      </c>
    </row>
    <row r="76" ht="13.5" spans="1:6">
      <c r="A76" s="36"/>
      <c r="B76" s="36"/>
      <c r="C76" s="36"/>
      <c r="D76" s="35" t="str">
        <f>"999997"</f>
        <v>999997</v>
      </c>
      <c r="E76" s="35" t="s">
        <v>203</v>
      </c>
      <c r="F76" s="35" t="s">
        <v>110</v>
      </c>
    </row>
    <row r="77" ht="13.5" spans="1:6">
      <c r="A77" s="36"/>
      <c r="B77" s="36"/>
      <c r="C77" s="36"/>
      <c r="D77" s="35" t="str">
        <f>"399807"</f>
        <v>399807</v>
      </c>
      <c r="E77" s="35" t="s">
        <v>209</v>
      </c>
      <c r="F77" s="35" t="s">
        <v>110</v>
      </c>
    </row>
    <row r="78" ht="13.5" spans="1:6">
      <c r="A78" s="36"/>
      <c r="B78" s="36"/>
      <c r="C78" s="36"/>
      <c r="D78" s="35" t="str">
        <f>"399750"</f>
        <v>399750</v>
      </c>
      <c r="E78" s="35" t="s">
        <v>210</v>
      </c>
      <c r="F78" s="35" t="s">
        <v>110</v>
      </c>
    </row>
    <row r="79" ht="13.5" spans="1:6">
      <c r="A79" s="36"/>
      <c r="B79" s="36"/>
      <c r="C79" s="36"/>
      <c r="D79" s="35" t="str">
        <f>"399391"</f>
        <v>399391</v>
      </c>
      <c r="E79" s="35" t="s">
        <v>211</v>
      </c>
      <c r="F79" s="35" t="s">
        <v>110</v>
      </c>
    </row>
    <row r="80" ht="13.5" spans="1:6">
      <c r="A80" s="36"/>
      <c r="B80" s="36"/>
      <c r="C80" s="36"/>
      <c r="D80" s="35" t="str">
        <f>"399361"</f>
        <v>399361</v>
      </c>
      <c r="E80" s="35" t="s">
        <v>212</v>
      </c>
      <c r="F80" s="35" t="s">
        <v>110</v>
      </c>
    </row>
    <row r="81" ht="13.5" spans="1:6">
      <c r="A81" s="36"/>
      <c r="B81" s="36"/>
      <c r="C81" s="36"/>
      <c r="D81" s="35" t="str">
        <f>"399355"</f>
        <v>399355</v>
      </c>
      <c r="E81" s="35" t="s">
        <v>213</v>
      </c>
      <c r="F81" s="35" t="s">
        <v>110</v>
      </c>
    </row>
    <row r="82" ht="16.5" spans="1:6">
      <c r="A82" s="24"/>
      <c r="B82" s="24"/>
      <c r="C82" s="24"/>
      <c r="D82" s="35" t="str">
        <f>"399354"</f>
        <v>399354</v>
      </c>
      <c r="E82" s="35" t="s">
        <v>214</v>
      </c>
      <c r="F82" s="35" t="s">
        <v>110</v>
      </c>
    </row>
    <row r="83" ht="16.5" spans="1:6">
      <c r="A83" s="24"/>
      <c r="B83" s="24"/>
      <c r="C83" s="24"/>
      <c r="D83" s="35" t="str">
        <f>"399324"</f>
        <v>399324</v>
      </c>
      <c r="E83" s="35" t="s">
        <v>215</v>
      </c>
      <c r="F83" s="35" t="s">
        <v>110</v>
      </c>
    </row>
    <row r="84" ht="16.5" spans="1:6">
      <c r="A84" s="24"/>
      <c r="B84" s="24"/>
      <c r="C84" s="24"/>
      <c r="D84" s="35" t="str">
        <f>"000019"</f>
        <v>000019</v>
      </c>
      <c r="E84" s="35" t="s">
        <v>216</v>
      </c>
      <c r="F84" s="35" t="s">
        <v>110</v>
      </c>
    </row>
    <row r="85" ht="16.5" spans="1:6">
      <c r="A85" s="24"/>
      <c r="B85" s="24"/>
      <c r="C85" s="24"/>
      <c r="D85" s="36"/>
      <c r="E85" s="36"/>
      <c r="F85" s="36"/>
    </row>
    <row r="86" ht="16.5" spans="1:6">
      <c r="A86" s="24"/>
      <c r="B86" s="24"/>
      <c r="C86" s="24"/>
      <c r="D86" s="36"/>
      <c r="E86" s="36"/>
      <c r="F86" s="36"/>
    </row>
    <row r="87" ht="16.5" spans="1:6">
      <c r="A87" s="24"/>
      <c r="B87" s="24"/>
      <c r="C87" s="24"/>
      <c r="D87" s="36"/>
      <c r="E87" s="36"/>
      <c r="F87" s="36"/>
    </row>
    <row r="88" ht="16.5" spans="1:6">
      <c r="A88" s="24"/>
      <c r="B88" s="24"/>
      <c r="C88" s="24"/>
      <c r="D88" s="36"/>
      <c r="E88" s="36"/>
      <c r="F88" s="36"/>
    </row>
    <row r="89" ht="16.5" spans="1:6">
      <c r="A89" s="24"/>
      <c r="B89" s="24"/>
      <c r="C89" s="24"/>
      <c r="D89" s="36"/>
      <c r="E89" s="36"/>
      <c r="F89" s="36"/>
    </row>
    <row r="90" ht="16.5" spans="1:6">
      <c r="A90" s="24"/>
      <c r="B90" s="24"/>
      <c r="C90" s="24"/>
      <c r="D90" s="36"/>
      <c r="E90" s="36"/>
      <c r="F90" s="36"/>
    </row>
    <row r="91" ht="16.5" spans="1:6">
      <c r="A91" s="24"/>
      <c r="B91" s="24"/>
      <c r="C91" s="24"/>
      <c r="D91" s="36"/>
      <c r="E91" s="36"/>
      <c r="F91" s="36"/>
    </row>
    <row r="92" ht="16.5" spans="1:6">
      <c r="A92" s="24"/>
      <c r="B92" s="24"/>
      <c r="C92" s="24"/>
      <c r="D92" s="36"/>
      <c r="E92" s="36"/>
      <c r="F92" s="36"/>
    </row>
    <row r="93" ht="16.5" spans="1:6">
      <c r="A93" s="24"/>
      <c r="B93" s="24"/>
      <c r="C93" s="24"/>
      <c r="D93" s="36"/>
      <c r="E93" s="36"/>
      <c r="F93" s="36"/>
    </row>
    <row r="94" ht="16.5" spans="1:6">
      <c r="A94" s="24"/>
      <c r="B94" s="24"/>
      <c r="C94" s="24"/>
      <c r="D94" s="36"/>
      <c r="E94" s="36"/>
      <c r="F94" s="36"/>
    </row>
    <row r="95" ht="16.5" spans="1:6">
      <c r="A95" s="24"/>
      <c r="B95" s="24"/>
      <c r="C95" s="24"/>
      <c r="D95" s="36"/>
      <c r="E95" s="36"/>
      <c r="F95" s="36"/>
    </row>
    <row r="96" ht="16.5" spans="1:6">
      <c r="A96" s="24"/>
      <c r="B96" s="24"/>
      <c r="C96" s="24"/>
      <c r="D96" s="36"/>
      <c r="E96" s="36"/>
      <c r="F96" s="36"/>
    </row>
    <row r="97" ht="16.5" spans="1:6">
      <c r="A97" s="24"/>
      <c r="B97" s="24"/>
      <c r="C97" s="24"/>
      <c r="D97" s="36"/>
      <c r="E97" s="36"/>
      <c r="F97" s="36"/>
    </row>
    <row r="98" ht="16.5" spans="1:6">
      <c r="A98" s="24"/>
      <c r="B98" s="24"/>
      <c r="C98" s="24"/>
      <c r="D98" s="36"/>
      <c r="E98" s="36"/>
      <c r="F98" s="36"/>
    </row>
    <row r="99" ht="16.5" spans="1:6">
      <c r="A99" s="24"/>
      <c r="B99" s="24"/>
      <c r="C99" s="24"/>
      <c r="D99" s="36"/>
      <c r="E99" s="36"/>
      <c r="F99" s="36"/>
    </row>
    <row r="100" ht="16.5" spans="1:6">
      <c r="A100" s="24"/>
      <c r="B100" s="24"/>
      <c r="C100" s="24"/>
      <c r="D100" s="36"/>
      <c r="E100" s="36"/>
      <c r="F100" s="36"/>
    </row>
    <row r="101" ht="16.5" spans="1:6">
      <c r="A101" s="24"/>
      <c r="B101" s="24"/>
      <c r="C101" s="24"/>
      <c r="D101" s="36"/>
      <c r="E101" s="36"/>
      <c r="F101" s="36"/>
    </row>
    <row r="102" ht="16.5" spans="1:6">
      <c r="A102" s="24"/>
      <c r="B102" s="24"/>
      <c r="C102" s="24"/>
      <c r="D102" s="36"/>
      <c r="E102" s="36"/>
      <c r="F102" s="36"/>
    </row>
    <row r="103" ht="16.5" spans="1:6">
      <c r="A103" s="24"/>
      <c r="B103" s="24"/>
      <c r="C103" s="24"/>
      <c r="D103" s="36"/>
      <c r="E103" s="36"/>
      <c r="F103" s="36"/>
    </row>
    <row r="104" ht="16.5" spans="1:6">
      <c r="A104" s="24"/>
      <c r="B104" s="24"/>
      <c r="C104" s="24"/>
      <c r="D104" s="36"/>
      <c r="E104" s="36"/>
      <c r="F104" s="36"/>
    </row>
    <row r="105" ht="16.5" spans="1:6">
      <c r="A105" s="24"/>
      <c r="B105" s="24"/>
      <c r="C105" s="24"/>
      <c r="D105" s="36"/>
      <c r="E105" s="36"/>
      <c r="F105" s="36"/>
    </row>
    <row r="106" ht="16.5" spans="1:6">
      <c r="A106" s="24"/>
      <c r="B106" s="24"/>
      <c r="C106" s="24"/>
      <c r="D106" s="36"/>
      <c r="E106" s="36"/>
      <c r="F106" s="36"/>
    </row>
    <row r="107" ht="16.5" spans="1:6">
      <c r="A107" s="24"/>
      <c r="B107" s="24"/>
      <c r="C107" s="24"/>
      <c r="D107" s="36"/>
      <c r="E107" s="36"/>
      <c r="F107" s="36"/>
    </row>
    <row r="108" ht="16.5" spans="1:6">
      <c r="A108" s="24"/>
      <c r="B108" s="24"/>
      <c r="C108" s="24"/>
      <c r="D108" s="36"/>
      <c r="E108" s="36"/>
      <c r="F108" s="36"/>
    </row>
    <row r="109" ht="16.5" spans="1:6">
      <c r="A109" s="24"/>
      <c r="B109" s="24"/>
      <c r="C109" s="24"/>
      <c r="D109" s="36"/>
      <c r="E109" s="36"/>
      <c r="F109" s="36"/>
    </row>
    <row r="110" ht="16.5" spans="1:6">
      <c r="A110" s="24"/>
      <c r="B110" s="24"/>
      <c r="C110" s="24"/>
      <c r="D110" s="36"/>
      <c r="E110" s="36"/>
      <c r="F110" s="36"/>
    </row>
    <row r="111" ht="16.5" spans="1:6">
      <c r="A111" s="24"/>
      <c r="B111" s="24"/>
      <c r="C111" s="24"/>
      <c r="D111" s="36"/>
      <c r="E111" s="36"/>
      <c r="F111" s="36"/>
    </row>
    <row r="112" ht="16.5" spans="1:6">
      <c r="A112" s="24"/>
      <c r="B112" s="24"/>
      <c r="C112" s="24"/>
      <c r="D112" s="36"/>
      <c r="E112" s="36"/>
      <c r="F112" s="36"/>
    </row>
    <row r="113" ht="16.5" spans="1:6">
      <c r="A113" s="24"/>
      <c r="B113" s="24"/>
      <c r="C113" s="24"/>
      <c r="D113" s="36"/>
      <c r="E113" s="36"/>
      <c r="F113" s="36"/>
    </row>
    <row r="114" ht="16.5" spans="1:6">
      <c r="A114" s="24"/>
      <c r="B114" s="24"/>
      <c r="C114" s="24"/>
      <c r="D114" s="36"/>
      <c r="E114" s="36"/>
      <c r="F114" s="36"/>
    </row>
    <row r="115" ht="16.5" spans="1:6">
      <c r="A115" s="24"/>
      <c r="B115" s="24"/>
      <c r="C115" s="24"/>
      <c r="D115" s="36"/>
      <c r="E115" s="36"/>
      <c r="F115" s="36"/>
    </row>
    <row r="116" ht="16.5" spans="1:6">
      <c r="A116" s="24"/>
      <c r="B116" s="24"/>
      <c r="C116" s="24"/>
      <c r="D116" s="36"/>
      <c r="E116" s="36"/>
      <c r="F116" s="36"/>
    </row>
    <row r="117" ht="16.5" spans="1:6">
      <c r="A117" s="24"/>
      <c r="B117" s="24"/>
      <c r="C117" s="24"/>
      <c r="D117" s="36"/>
      <c r="E117" s="36"/>
      <c r="F117" s="36"/>
    </row>
    <row r="118" ht="16.5" spans="1:6">
      <c r="A118" s="24"/>
      <c r="B118" s="24"/>
      <c r="C118" s="24"/>
      <c r="D118" s="36"/>
      <c r="E118" s="36"/>
      <c r="F118" s="36"/>
    </row>
    <row r="119" ht="16.5" spans="1:6">
      <c r="A119" s="24"/>
      <c r="B119" s="24"/>
      <c r="C119" s="24"/>
      <c r="D119" s="36"/>
      <c r="E119" s="36"/>
      <c r="F119" s="36"/>
    </row>
    <row r="120" ht="16.5" spans="1:6">
      <c r="A120" s="24"/>
      <c r="B120" s="24"/>
      <c r="C120" s="24"/>
      <c r="D120" s="36"/>
      <c r="E120" s="36"/>
      <c r="F120" s="36"/>
    </row>
    <row r="121" ht="16.5" spans="1:6">
      <c r="A121" s="24"/>
      <c r="B121" s="24"/>
      <c r="C121" s="24"/>
      <c r="D121" s="36"/>
      <c r="E121" s="36"/>
      <c r="F121" s="36"/>
    </row>
    <row r="122" ht="16.5" spans="1:6">
      <c r="A122" s="24"/>
      <c r="B122" s="24"/>
      <c r="C122" s="24"/>
      <c r="D122" s="36"/>
      <c r="E122" s="36"/>
      <c r="F122" s="36"/>
    </row>
    <row r="123" ht="16.5" spans="1:6">
      <c r="A123" s="24"/>
      <c r="B123" s="24"/>
      <c r="C123" s="24"/>
      <c r="D123" s="36"/>
      <c r="E123" s="36"/>
      <c r="F123" s="36"/>
    </row>
    <row r="124" ht="16.5" spans="1:6">
      <c r="A124" s="24"/>
      <c r="B124" s="24"/>
      <c r="C124" s="24"/>
      <c r="D124" s="36"/>
      <c r="E124" s="36"/>
      <c r="F124" s="36"/>
    </row>
    <row r="125" ht="16.5" spans="1:6">
      <c r="A125" s="24"/>
      <c r="B125" s="24"/>
      <c r="C125" s="24"/>
      <c r="D125" s="36"/>
      <c r="E125" s="36"/>
      <c r="F125" s="36"/>
    </row>
    <row r="126" ht="16.5" spans="1:6">
      <c r="A126" s="24"/>
      <c r="B126" s="24"/>
      <c r="C126" s="24"/>
      <c r="D126" s="36"/>
      <c r="E126" s="36"/>
      <c r="F126" s="36"/>
    </row>
    <row r="127" ht="16.5" spans="1:6">
      <c r="A127" s="24"/>
      <c r="B127" s="24"/>
      <c r="C127" s="24"/>
      <c r="D127" s="36"/>
      <c r="E127" s="36"/>
      <c r="F127" s="36"/>
    </row>
    <row r="128" ht="16.5" spans="1:6">
      <c r="A128" s="24"/>
      <c r="B128" s="24"/>
      <c r="C128" s="24"/>
      <c r="D128" s="36"/>
      <c r="E128" s="36"/>
      <c r="F128" s="36"/>
    </row>
    <row r="129" ht="16.5" spans="1:6">
      <c r="A129" s="24"/>
      <c r="B129" s="24"/>
      <c r="C129" s="24"/>
      <c r="D129" s="36"/>
      <c r="E129" s="36"/>
      <c r="F129" s="36"/>
    </row>
    <row r="130" ht="16.5" spans="1:6">
      <c r="A130" s="24"/>
      <c r="B130" s="24"/>
      <c r="C130" s="24"/>
      <c r="D130" s="36"/>
      <c r="E130" s="36"/>
      <c r="F130" s="36"/>
    </row>
    <row r="131" ht="16.5" spans="1:6">
      <c r="A131" s="24"/>
      <c r="B131" s="24"/>
      <c r="C131" s="24"/>
      <c r="D131" s="36"/>
      <c r="E131" s="36"/>
      <c r="F131" s="36"/>
    </row>
    <row r="132" ht="16.5" spans="1:6">
      <c r="A132" s="24"/>
      <c r="B132" s="24"/>
      <c r="C132" s="24"/>
      <c r="D132" s="36"/>
      <c r="E132" s="36"/>
      <c r="F132" s="36"/>
    </row>
    <row r="133" ht="16.5" spans="1:6">
      <c r="A133" s="24"/>
      <c r="B133" s="24"/>
      <c r="C133" s="24"/>
      <c r="D133" s="36"/>
      <c r="E133" s="36"/>
      <c r="F133" s="36"/>
    </row>
    <row r="134" ht="16.5" spans="1:6">
      <c r="A134" s="24"/>
      <c r="B134" s="24"/>
      <c r="C134" s="24"/>
      <c r="D134" s="36"/>
      <c r="E134" s="36"/>
      <c r="F134" s="36"/>
    </row>
    <row r="135" ht="16.5" spans="1:6">
      <c r="A135" s="24"/>
      <c r="B135" s="24"/>
      <c r="C135" s="24"/>
      <c r="D135" s="36"/>
      <c r="E135" s="36"/>
      <c r="F135" s="36"/>
    </row>
    <row r="136" ht="16.5" spans="1:6">
      <c r="A136" s="24"/>
      <c r="B136" s="24"/>
      <c r="C136" s="24"/>
      <c r="D136" s="36"/>
      <c r="E136" s="36"/>
      <c r="F136" s="36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5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217</v>
      </c>
      <c r="B1" s="2"/>
      <c r="C1" s="2"/>
      <c r="D1" s="2"/>
      <c r="E1" s="2"/>
      <c r="F1" s="2"/>
      <c r="G1" s="2"/>
      <c r="H1" s="2"/>
      <c r="I1" s="2"/>
      <c r="J1" s="2"/>
      <c r="K1" s="1" t="s">
        <v>218</v>
      </c>
      <c r="L1" s="1"/>
      <c r="M1" s="1"/>
      <c r="N1" s="1"/>
      <c r="O1" s="1"/>
      <c r="P1" s="1"/>
      <c r="Q1" s="1"/>
      <c r="R1" s="1"/>
    </row>
    <row r="2" ht="22.5" spans="1:18">
      <c r="A2" s="3" t="s">
        <v>219</v>
      </c>
      <c r="B2" s="4" t="s">
        <v>220</v>
      </c>
      <c r="C2" s="4" t="s">
        <v>221</v>
      </c>
      <c r="D2" s="4" t="s">
        <v>222</v>
      </c>
      <c r="E2" s="4" t="s">
        <v>223</v>
      </c>
      <c r="F2" s="4" t="s">
        <v>224</v>
      </c>
      <c r="G2" s="4" t="s">
        <v>225</v>
      </c>
      <c r="H2" s="4" t="s">
        <v>226</v>
      </c>
      <c r="I2" s="4" t="s">
        <v>227</v>
      </c>
      <c r="J2" s="4" t="s">
        <v>228</v>
      </c>
      <c r="K2" s="12" t="s">
        <v>229</v>
      </c>
      <c r="L2" s="12" t="s">
        <v>230</v>
      </c>
      <c r="M2" s="12" t="s">
        <v>231</v>
      </c>
      <c r="N2" s="12" t="s">
        <v>232</v>
      </c>
      <c r="O2" s="12" t="s">
        <v>233</v>
      </c>
      <c r="P2" s="12" t="s">
        <v>234</v>
      </c>
      <c r="Q2" s="12" t="s">
        <v>235</v>
      </c>
      <c r="R2" s="12" t="s">
        <v>236</v>
      </c>
    </row>
    <row r="3" ht="16.5" spans="1:23">
      <c r="A3" s="17">
        <v>3</v>
      </c>
      <c r="B3" s="17" t="s">
        <v>203</v>
      </c>
      <c r="C3" s="17">
        <v>247.119</v>
      </c>
      <c r="D3" s="17">
        <v>268.559</v>
      </c>
      <c r="E3" s="17">
        <v>1</v>
      </c>
      <c r="F3" s="18">
        <v>0</v>
      </c>
      <c r="G3" s="18">
        <v>0</v>
      </c>
      <c r="H3" s="18">
        <v>1</v>
      </c>
      <c r="I3" s="18">
        <v>0.313</v>
      </c>
      <c r="J3" s="18">
        <v>8.271</v>
      </c>
      <c r="K3" s="21">
        <v>3</v>
      </c>
      <c r="L3" s="21">
        <v>2</v>
      </c>
      <c r="M3" s="21">
        <v>-1</v>
      </c>
      <c r="N3" s="21">
        <v>1</v>
      </c>
      <c r="O3" s="21">
        <v>0</v>
      </c>
      <c r="P3" s="21">
        <v>3.182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40</v>
      </c>
      <c r="B4" s="17" t="s">
        <v>237</v>
      </c>
      <c r="C4" s="17">
        <v>3845.474</v>
      </c>
      <c r="D4" s="17">
        <v>4653.126</v>
      </c>
      <c r="E4" s="17">
        <v>1</v>
      </c>
      <c r="F4" s="18">
        <v>0</v>
      </c>
      <c r="G4" s="18">
        <v>0</v>
      </c>
      <c r="H4" s="18">
        <v>1</v>
      </c>
      <c r="I4" s="18">
        <v>0.449</v>
      </c>
      <c r="J4" s="18">
        <v>17.729</v>
      </c>
      <c r="K4" s="21">
        <v>4</v>
      </c>
      <c r="L4" s="21">
        <v>2</v>
      </c>
      <c r="M4" s="21">
        <v>-1</v>
      </c>
      <c r="N4" s="21">
        <v>1</v>
      </c>
      <c r="O4" s="21">
        <v>0</v>
      </c>
      <c r="P4" s="21">
        <v>3.329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112</v>
      </c>
      <c r="B5" s="17" t="s">
        <v>238</v>
      </c>
      <c r="C5" s="17">
        <v>5740.778</v>
      </c>
      <c r="D5" s="17">
        <v>8008.587</v>
      </c>
      <c r="E5" s="17">
        <v>1</v>
      </c>
      <c r="F5" s="18">
        <v>0</v>
      </c>
      <c r="G5" s="18">
        <v>0</v>
      </c>
      <c r="H5" s="18">
        <v>1</v>
      </c>
      <c r="I5" s="18">
        <v>2.246</v>
      </c>
      <c r="J5" s="18">
        <v>29.927</v>
      </c>
      <c r="K5" s="21">
        <v>4</v>
      </c>
      <c r="L5" s="21">
        <v>2</v>
      </c>
      <c r="M5" s="21">
        <v>-1</v>
      </c>
      <c r="N5" s="21">
        <v>0</v>
      </c>
      <c r="O5" s="21">
        <v>0</v>
      </c>
      <c r="P5" s="21">
        <v>0.226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697</v>
      </c>
      <c r="B6" s="17" t="s">
        <v>239</v>
      </c>
      <c r="C6" s="17">
        <v>1258.455</v>
      </c>
      <c r="D6" s="17">
        <v>1552.535</v>
      </c>
      <c r="E6" s="17">
        <v>1</v>
      </c>
      <c r="F6" s="18">
        <v>0</v>
      </c>
      <c r="G6" s="18">
        <v>0</v>
      </c>
      <c r="H6" s="18">
        <v>1</v>
      </c>
      <c r="I6" s="18">
        <v>0.22</v>
      </c>
      <c r="J6" s="18">
        <v>19.12</v>
      </c>
      <c r="K6" s="21">
        <v>3</v>
      </c>
      <c r="L6" s="21">
        <v>2</v>
      </c>
      <c r="M6" s="21">
        <v>-1</v>
      </c>
      <c r="N6" s="21">
        <v>0</v>
      </c>
      <c r="O6" s="21">
        <v>0</v>
      </c>
      <c r="P6" s="21">
        <v>2.982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918</v>
      </c>
      <c r="B7" s="17" t="s">
        <v>240</v>
      </c>
      <c r="C7" s="17">
        <v>4855.66</v>
      </c>
      <c r="D7" s="17">
        <v>5355.956</v>
      </c>
      <c r="E7" s="17">
        <v>1</v>
      </c>
      <c r="F7" s="18">
        <v>0</v>
      </c>
      <c r="G7" s="18">
        <v>0</v>
      </c>
      <c r="H7" s="18">
        <v>1</v>
      </c>
      <c r="I7" s="18">
        <v>1.636</v>
      </c>
      <c r="J7" s="18">
        <v>10.824</v>
      </c>
      <c r="K7" s="21">
        <v>2</v>
      </c>
      <c r="L7" s="21">
        <v>1</v>
      </c>
      <c r="M7" s="21">
        <v>0</v>
      </c>
      <c r="N7" s="21">
        <v>0</v>
      </c>
      <c r="O7" s="21">
        <v>0</v>
      </c>
      <c r="P7" s="21">
        <v>1.233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964</v>
      </c>
      <c r="B8" s="17" t="s">
        <v>241</v>
      </c>
      <c r="C8" s="17">
        <v>10443.303</v>
      </c>
      <c r="D8" s="17">
        <v>11749.249</v>
      </c>
      <c r="E8" s="17">
        <v>1</v>
      </c>
      <c r="F8" s="18">
        <v>0</v>
      </c>
      <c r="G8" s="18">
        <v>0</v>
      </c>
      <c r="H8" s="18">
        <v>1</v>
      </c>
      <c r="I8" s="18">
        <v>1.084</v>
      </c>
      <c r="J8" s="18">
        <v>12.079</v>
      </c>
      <c r="K8" s="21">
        <v>1</v>
      </c>
      <c r="L8" s="21">
        <v>2</v>
      </c>
      <c r="M8" s="21">
        <v>0</v>
      </c>
      <c r="N8" s="21">
        <v>0</v>
      </c>
      <c r="O8" s="21">
        <v>0</v>
      </c>
      <c r="P8" s="21">
        <v>4.454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969</v>
      </c>
      <c r="B9" s="17" t="s">
        <v>242</v>
      </c>
      <c r="C9" s="17">
        <v>5141.681</v>
      </c>
      <c r="D9" s="17">
        <v>5587.951</v>
      </c>
      <c r="E9" s="17">
        <v>1</v>
      </c>
      <c r="F9" s="18">
        <v>0</v>
      </c>
      <c r="G9" s="18">
        <v>0</v>
      </c>
      <c r="H9" s="18">
        <v>1</v>
      </c>
      <c r="I9" s="18">
        <v>0.455</v>
      </c>
      <c r="J9" s="18">
        <v>8.405</v>
      </c>
      <c r="K9" s="21">
        <v>2</v>
      </c>
      <c r="L9" s="21">
        <v>2</v>
      </c>
      <c r="M9" s="21">
        <v>0</v>
      </c>
      <c r="N9" s="21">
        <v>0</v>
      </c>
      <c r="O9" s="21">
        <v>0</v>
      </c>
      <c r="P9" s="21">
        <v>6.27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399001</v>
      </c>
      <c r="B10" s="17" t="s">
        <v>243</v>
      </c>
      <c r="C10" s="17">
        <v>12874.971</v>
      </c>
      <c r="D10" s="17">
        <v>14541.414</v>
      </c>
      <c r="E10" s="17">
        <v>1</v>
      </c>
      <c r="F10" s="18">
        <v>0</v>
      </c>
      <c r="G10" s="18">
        <v>0</v>
      </c>
      <c r="H10" s="18">
        <v>1</v>
      </c>
      <c r="I10" s="18">
        <v>1.723</v>
      </c>
      <c r="J10" s="18">
        <v>12.985</v>
      </c>
      <c r="K10" s="21">
        <v>4</v>
      </c>
      <c r="L10" s="21">
        <v>0</v>
      </c>
      <c r="M10" s="21">
        <v>0</v>
      </c>
      <c r="N10" s="21">
        <v>1</v>
      </c>
      <c r="O10" s="21">
        <v>0</v>
      </c>
      <c r="P10" s="21">
        <v>2.583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399002</v>
      </c>
      <c r="B11" s="17" t="s">
        <v>244</v>
      </c>
      <c r="C11" s="17">
        <v>17282.178</v>
      </c>
      <c r="D11" s="17">
        <v>19530.885</v>
      </c>
      <c r="E11" s="17">
        <v>1</v>
      </c>
      <c r="F11" s="18">
        <v>0</v>
      </c>
      <c r="G11" s="18">
        <v>0</v>
      </c>
      <c r="H11" s="18">
        <v>1</v>
      </c>
      <c r="I11" s="18">
        <v>1.752</v>
      </c>
      <c r="J11" s="18">
        <v>13.064</v>
      </c>
      <c r="K11" s="21">
        <v>3</v>
      </c>
      <c r="L11" s="21">
        <v>2</v>
      </c>
      <c r="M11" s="21">
        <v>0</v>
      </c>
      <c r="N11" s="21">
        <v>0</v>
      </c>
      <c r="O11" s="21">
        <v>0</v>
      </c>
      <c r="P11" s="21">
        <v>8.498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399005</v>
      </c>
      <c r="B12" s="17" t="s">
        <v>245</v>
      </c>
      <c r="C12" s="17">
        <v>7812.378</v>
      </c>
      <c r="D12" s="17">
        <v>8908.325</v>
      </c>
      <c r="E12" s="17">
        <v>1</v>
      </c>
      <c r="F12" s="18">
        <v>0</v>
      </c>
      <c r="G12" s="18">
        <v>0</v>
      </c>
      <c r="H12" s="18">
        <v>1</v>
      </c>
      <c r="I12" s="18">
        <v>1.208</v>
      </c>
      <c r="J12" s="18">
        <v>13.362</v>
      </c>
      <c r="K12" s="21">
        <v>2</v>
      </c>
      <c r="L12" s="21">
        <v>2</v>
      </c>
      <c r="M12" s="21">
        <v>0</v>
      </c>
      <c r="N12" s="21">
        <v>0</v>
      </c>
      <c r="O12" s="21">
        <v>0</v>
      </c>
      <c r="P12" s="21">
        <v>3.121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399007</v>
      </c>
      <c r="B13" s="17" t="s">
        <v>246</v>
      </c>
      <c r="C13" s="17">
        <v>5428.163</v>
      </c>
      <c r="D13" s="17">
        <v>6067.403</v>
      </c>
      <c r="E13" s="17">
        <v>1</v>
      </c>
      <c r="F13" s="18">
        <v>0</v>
      </c>
      <c r="G13" s="18">
        <v>0</v>
      </c>
      <c r="H13" s="18">
        <v>1</v>
      </c>
      <c r="I13" s="18">
        <v>2.023</v>
      </c>
      <c r="J13" s="18">
        <v>12.346</v>
      </c>
      <c r="K13" s="21">
        <v>2</v>
      </c>
      <c r="L13" s="21">
        <v>2</v>
      </c>
      <c r="M13" s="21">
        <v>-1</v>
      </c>
      <c r="N13" s="21">
        <v>0</v>
      </c>
      <c r="O13" s="21">
        <v>0</v>
      </c>
      <c r="P13" s="21">
        <v>5.406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399011</v>
      </c>
      <c r="B14" s="17" t="s">
        <v>247</v>
      </c>
      <c r="C14" s="17">
        <v>6227.489</v>
      </c>
      <c r="D14" s="17">
        <v>7100.55</v>
      </c>
      <c r="E14" s="17">
        <v>1</v>
      </c>
      <c r="F14" s="18">
        <v>0</v>
      </c>
      <c r="G14" s="18">
        <v>0</v>
      </c>
      <c r="H14" s="18">
        <v>1</v>
      </c>
      <c r="I14" s="18">
        <v>0.227</v>
      </c>
      <c r="J14" s="18">
        <v>12.495</v>
      </c>
      <c r="K14" s="21">
        <v>3</v>
      </c>
      <c r="L14" s="21">
        <v>0</v>
      </c>
      <c r="M14" s="21">
        <v>-1</v>
      </c>
      <c r="N14" s="21">
        <v>1</v>
      </c>
      <c r="O14" s="21">
        <v>0</v>
      </c>
      <c r="P14" s="21">
        <v>0.002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399012</v>
      </c>
      <c r="B15" s="17" t="s">
        <v>248</v>
      </c>
      <c r="C15" s="17">
        <v>4277.069</v>
      </c>
      <c r="D15" s="17">
        <v>4905.941</v>
      </c>
      <c r="E15" s="17">
        <v>1</v>
      </c>
      <c r="F15" s="18">
        <v>0</v>
      </c>
      <c r="G15" s="18">
        <v>0</v>
      </c>
      <c r="H15" s="18">
        <v>1</v>
      </c>
      <c r="I15" s="18">
        <v>2.659</v>
      </c>
      <c r="J15" s="18">
        <v>15.136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-0.002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7">
        <v>399060</v>
      </c>
      <c r="B16" s="17" t="s">
        <v>249</v>
      </c>
      <c r="C16" s="17">
        <v>3314.748</v>
      </c>
      <c r="D16" s="17">
        <v>3688.145</v>
      </c>
      <c r="E16" s="17">
        <v>1</v>
      </c>
      <c r="F16" s="18">
        <v>0</v>
      </c>
      <c r="G16" s="18">
        <v>0</v>
      </c>
      <c r="H16" s="18">
        <v>1</v>
      </c>
      <c r="I16" s="18">
        <v>1.517</v>
      </c>
      <c r="J16" s="18">
        <v>11.487</v>
      </c>
      <c r="K16" s="21">
        <v>4</v>
      </c>
      <c r="L16" s="21">
        <v>2</v>
      </c>
      <c r="M16" s="21">
        <v>0</v>
      </c>
      <c r="N16" s="21">
        <v>1</v>
      </c>
      <c r="O16" s="21">
        <v>0</v>
      </c>
      <c r="P16" s="21">
        <v>2.693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399088</v>
      </c>
      <c r="B17" s="17" t="s">
        <v>250</v>
      </c>
      <c r="C17" s="17">
        <v>4752.955</v>
      </c>
      <c r="D17" s="17">
        <v>5362.631</v>
      </c>
      <c r="E17" s="17">
        <v>1</v>
      </c>
      <c r="F17" s="18">
        <v>0</v>
      </c>
      <c r="G17" s="18">
        <v>0</v>
      </c>
      <c r="H17" s="18">
        <v>1</v>
      </c>
      <c r="I17" s="18">
        <v>1.096</v>
      </c>
      <c r="J17" s="18">
        <v>12.34</v>
      </c>
      <c r="K17" s="21">
        <v>2</v>
      </c>
      <c r="L17" s="21">
        <v>2</v>
      </c>
      <c r="M17" s="21">
        <v>0</v>
      </c>
      <c r="N17" s="21">
        <v>0</v>
      </c>
      <c r="O17" s="21">
        <v>0</v>
      </c>
      <c r="P17" s="21">
        <v>0.417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399102</v>
      </c>
      <c r="B18" s="17" t="s">
        <v>251</v>
      </c>
      <c r="C18" s="17">
        <v>3728.579</v>
      </c>
      <c r="D18" s="17">
        <v>4279.319</v>
      </c>
      <c r="E18" s="17">
        <v>1</v>
      </c>
      <c r="F18" s="18">
        <v>0</v>
      </c>
      <c r="G18" s="18">
        <v>0</v>
      </c>
      <c r="H18" s="18">
        <v>1</v>
      </c>
      <c r="I18" s="18">
        <v>1.27</v>
      </c>
      <c r="J18" s="18">
        <v>13.977</v>
      </c>
      <c r="K18" s="21">
        <v>3</v>
      </c>
      <c r="L18" s="21">
        <v>2</v>
      </c>
      <c r="M18" s="21">
        <v>-1</v>
      </c>
      <c r="N18" s="21">
        <v>1</v>
      </c>
      <c r="O18" s="21">
        <v>0</v>
      </c>
      <c r="P18" s="21">
        <v>2.689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399233</v>
      </c>
      <c r="B19" s="17" t="s">
        <v>252</v>
      </c>
      <c r="C19" s="17">
        <v>3313.988</v>
      </c>
      <c r="D19" s="17">
        <v>3813.797</v>
      </c>
      <c r="E19" s="17">
        <v>1</v>
      </c>
      <c r="F19" s="18">
        <v>0</v>
      </c>
      <c r="G19" s="18">
        <v>0</v>
      </c>
      <c r="H19" s="18">
        <v>1</v>
      </c>
      <c r="I19" s="18">
        <v>1.382</v>
      </c>
      <c r="J19" s="18">
        <v>14.306</v>
      </c>
      <c r="K19" s="21">
        <v>1</v>
      </c>
      <c r="L19" s="21">
        <v>2</v>
      </c>
      <c r="M19" s="21">
        <v>0</v>
      </c>
      <c r="N19" s="21">
        <v>0</v>
      </c>
      <c r="O19" s="21">
        <v>0</v>
      </c>
      <c r="P19" s="21">
        <v>2.565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399249</v>
      </c>
      <c r="B20" s="17" t="s">
        <v>253</v>
      </c>
      <c r="C20" s="17">
        <v>2365.72</v>
      </c>
      <c r="D20" s="17">
        <v>3203.439</v>
      </c>
      <c r="E20" s="17">
        <v>1</v>
      </c>
      <c r="F20" s="18">
        <v>0</v>
      </c>
      <c r="G20" s="18">
        <v>0</v>
      </c>
      <c r="H20" s="18">
        <v>1</v>
      </c>
      <c r="I20" s="18">
        <v>0.588</v>
      </c>
      <c r="J20" s="18">
        <v>26.585</v>
      </c>
      <c r="K20" s="21">
        <v>2</v>
      </c>
      <c r="L20" s="21">
        <v>2</v>
      </c>
      <c r="M20" s="21">
        <v>0</v>
      </c>
      <c r="N20" s="21">
        <v>0</v>
      </c>
      <c r="O20" s="21">
        <v>0</v>
      </c>
      <c r="P20" s="21">
        <v>0.763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399267</v>
      </c>
      <c r="B21" s="17" t="s">
        <v>254</v>
      </c>
      <c r="C21" s="17">
        <v>2118.64</v>
      </c>
      <c r="D21" s="17">
        <v>2692.811</v>
      </c>
      <c r="E21" s="17">
        <v>1</v>
      </c>
      <c r="F21" s="18">
        <v>0</v>
      </c>
      <c r="G21" s="18">
        <v>0</v>
      </c>
      <c r="H21" s="18">
        <v>1</v>
      </c>
      <c r="I21" s="18">
        <v>0.054</v>
      </c>
      <c r="J21" s="18">
        <v>21.364</v>
      </c>
      <c r="K21" s="21">
        <v>4</v>
      </c>
      <c r="L21" s="21">
        <v>2</v>
      </c>
      <c r="M21" s="21">
        <v>-1</v>
      </c>
      <c r="N21" s="21">
        <v>1</v>
      </c>
      <c r="O21" s="21">
        <v>0</v>
      </c>
      <c r="P21" s="21">
        <v>2.359</v>
      </c>
      <c r="Q21" s="21">
        <v>1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399276</v>
      </c>
      <c r="B22" s="17" t="s">
        <v>255</v>
      </c>
      <c r="C22" s="17">
        <v>7609.893</v>
      </c>
      <c r="D22" s="17">
        <v>8890.65</v>
      </c>
      <c r="E22" s="17">
        <v>1</v>
      </c>
      <c r="F22" s="18">
        <v>0</v>
      </c>
      <c r="G22" s="18">
        <v>0</v>
      </c>
      <c r="H22" s="18">
        <v>1</v>
      </c>
      <c r="I22" s="18">
        <v>0.317</v>
      </c>
      <c r="J22" s="18">
        <v>14.677</v>
      </c>
      <c r="K22" s="21">
        <v>1</v>
      </c>
      <c r="L22" s="21">
        <v>2</v>
      </c>
      <c r="M22" s="21">
        <v>0</v>
      </c>
      <c r="N22" s="21">
        <v>0</v>
      </c>
      <c r="O22" s="21">
        <v>0</v>
      </c>
      <c r="P22" s="21">
        <v>0.609</v>
      </c>
      <c r="Q22" s="21">
        <v>0</v>
      </c>
      <c r="R22" s="21">
        <v>1</v>
      </c>
      <c r="S22" s="22"/>
      <c r="T22" s="22"/>
      <c r="U22" s="22"/>
      <c r="V22" s="22"/>
      <c r="W22" s="22"/>
    </row>
    <row r="23" ht="16.5" spans="1:23">
      <c r="A23" s="17">
        <v>399278</v>
      </c>
      <c r="B23" s="17" t="s">
        <v>256</v>
      </c>
      <c r="C23" s="17">
        <v>2036.786</v>
      </c>
      <c r="D23" s="17">
        <v>2302.05</v>
      </c>
      <c r="E23" s="17">
        <v>1</v>
      </c>
      <c r="F23" s="18">
        <v>0</v>
      </c>
      <c r="G23" s="18">
        <v>0</v>
      </c>
      <c r="H23" s="18">
        <v>1</v>
      </c>
      <c r="I23" s="18">
        <v>1.11</v>
      </c>
      <c r="J23" s="18">
        <v>12.505</v>
      </c>
      <c r="K23" s="21">
        <v>4</v>
      </c>
      <c r="L23" s="21">
        <v>1</v>
      </c>
      <c r="M23" s="21">
        <v>-1</v>
      </c>
      <c r="N23" s="21">
        <v>1</v>
      </c>
      <c r="O23" s="21">
        <v>0</v>
      </c>
      <c r="P23" s="21">
        <v>-0.001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399285</v>
      </c>
      <c r="B24" s="17" t="s">
        <v>257</v>
      </c>
      <c r="C24" s="17">
        <v>5820.347</v>
      </c>
      <c r="D24" s="17">
        <v>6956.539</v>
      </c>
      <c r="E24" s="17">
        <v>1</v>
      </c>
      <c r="F24" s="18">
        <v>0</v>
      </c>
      <c r="G24" s="18">
        <v>0</v>
      </c>
      <c r="H24" s="18">
        <v>1</v>
      </c>
      <c r="I24" s="18">
        <v>1.122</v>
      </c>
      <c r="J24" s="18">
        <v>17.272</v>
      </c>
      <c r="K24" s="21">
        <v>0</v>
      </c>
      <c r="L24" s="21">
        <v>2</v>
      </c>
      <c r="M24" s="21">
        <v>0</v>
      </c>
      <c r="N24" s="21">
        <v>0</v>
      </c>
      <c r="O24" s="21">
        <v>0</v>
      </c>
      <c r="P24" s="21">
        <v>2.222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7">
        <v>399292</v>
      </c>
      <c r="B25" s="17" t="s">
        <v>258</v>
      </c>
      <c r="C25" s="17">
        <v>1412.234</v>
      </c>
      <c r="D25" s="17">
        <v>1668.289</v>
      </c>
      <c r="E25" s="17">
        <v>1</v>
      </c>
      <c r="F25" s="18">
        <v>0</v>
      </c>
      <c r="G25" s="18">
        <v>0</v>
      </c>
      <c r="H25" s="18">
        <v>1</v>
      </c>
      <c r="I25" s="18">
        <v>0.744</v>
      </c>
      <c r="J25" s="18">
        <v>15.978</v>
      </c>
      <c r="K25" s="21">
        <v>3</v>
      </c>
      <c r="L25" s="21">
        <v>2</v>
      </c>
      <c r="M25" s="21">
        <v>0</v>
      </c>
      <c r="N25" s="21">
        <v>0</v>
      </c>
      <c r="O25" s="21">
        <v>0</v>
      </c>
      <c r="P25" s="21">
        <v>-1.498</v>
      </c>
      <c r="Q25" s="21">
        <v>0</v>
      </c>
      <c r="R25" s="21">
        <v>-1</v>
      </c>
      <c r="S25" s="22"/>
      <c r="T25" s="22"/>
      <c r="U25" s="22"/>
      <c r="V25" s="22"/>
      <c r="W25" s="22"/>
    </row>
    <row r="26" ht="16.5" spans="1:23">
      <c r="A26" s="17">
        <v>399328</v>
      </c>
      <c r="B26" s="17" t="s">
        <v>259</v>
      </c>
      <c r="C26" s="17">
        <v>10489.78</v>
      </c>
      <c r="D26" s="17">
        <v>11366.281</v>
      </c>
      <c r="E26" s="17">
        <v>1</v>
      </c>
      <c r="F26" s="18">
        <v>0</v>
      </c>
      <c r="G26" s="18">
        <v>0</v>
      </c>
      <c r="H26" s="18">
        <v>1</v>
      </c>
      <c r="I26" s="18">
        <v>1.145</v>
      </c>
      <c r="J26" s="18">
        <v>8.768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-0.421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7">
        <v>399333</v>
      </c>
      <c r="B27" s="17" t="s">
        <v>260</v>
      </c>
      <c r="C27" s="17">
        <v>9533.034</v>
      </c>
      <c r="D27" s="17">
        <v>10872.954</v>
      </c>
      <c r="E27" s="17">
        <v>1</v>
      </c>
      <c r="F27" s="18">
        <v>0</v>
      </c>
      <c r="G27" s="18">
        <v>0</v>
      </c>
      <c r="H27" s="18">
        <v>1</v>
      </c>
      <c r="I27" s="18">
        <v>1.252</v>
      </c>
      <c r="J27" s="18">
        <v>13.421</v>
      </c>
      <c r="K27" s="21">
        <v>2</v>
      </c>
      <c r="L27" s="21">
        <v>2</v>
      </c>
      <c r="M27" s="21">
        <v>0</v>
      </c>
      <c r="N27" s="21">
        <v>0</v>
      </c>
      <c r="O27" s="21">
        <v>0</v>
      </c>
      <c r="P27" s="21">
        <v>-0.68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7">
        <v>399358</v>
      </c>
      <c r="B28" s="17" t="s">
        <v>261</v>
      </c>
      <c r="C28" s="17">
        <v>5285.793</v>
      </c>
      <c r="D28" s="17">
        <v>5911.669</v>
      </c>
      <c r="E28" s="17">
        <v>1</v>
      </c>
      <c r="F28" s="18">
        <v>0</v>
      </c>
      <c r="G28" s="18">
        <v>0</v>
      </c>
      <c r="H28" s="18">
        <v>1</v>
      </c>
      <c r="I28" s="18">
        <v>1.391</v>
      </c>
      <c r="J28" s="18">
        <v>11.831</v>
      </c>
      <c r="K28" s="21">
        <v>3</v>
      </c>
      <c r="L28" s="21">
        <v>2</v>
      </c>
      <c r="M28" s="21">
        <v>0</v>
      </c>
      <c r="N28" s="21">
        <v>0</v>
      </c>
      <c r="O28" s="21">
        <v>0</v>
      </c>
      <c r="P28" s="21">
        <v>1.714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7">
        <v>399362</v>
      </c>
      <c r="B29" s="17" t="s">
        <v>262</v>
      </c>
      <c r="C29" s="17">
        <v>8142.552</v>
      </c>
      <c r="D29" s="17">
        <v>9069.447</v>
      </c>
      <c r="E29" s="17">
        <v>1</v>
      </c>
      <c r="F29" s="18">
        <v>0</v>
      </c>
      <c r="G29" s="18">
        <v>0</v>
      </c>
      <c r="H29" s="18">
        <v>1</v>
      </c>
      <c r="I29" s="18">
        <v>1.56</v>
      </c>
      <c r="J29" s="18">
        <v>11.621</v>
      </c>
      <c r="K29" s="21">
        <v>2</v>
      </c>
      <c r="L29" s="21">
        <v>1</v>
      </c>
      <c r="M29" s="21">
        <v>0</v>
      </c>
      <c r="N29" s="21">
        <v>0</v>
      </c>
      <c r="O29" s="21">
        <v>0</v>
      </c>
      <c r="P29" s="21">
        <v>0.44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7">
        <v>399370</v>
      </c>
      <c r="B30" s="17" t="s">
        <v>263</v>
      </c>
      <c r="C30" s="17">
        <v>4838.713</v>
      </c>
      <c r="D30" s="17">
        <v>5455.012</v>
      </c>
      <c r="E30" s="17">
        <v>1</v>
      </c>
      <c r="F30" s="18">
        <v>0</v>
      </c>
      <c r="G30" s="18">
        <v>0</v>
      </c>
      <c r="H30" s="18">
        <v>1</v>
      </c>
      <c r="I30" s="18">
        <v>0.75</v>
      </c>
      <c r="J30" s="18">
        <v>11.963</v>
      </c>
      <c r="K30" s="21">
        <v>4</v>
      </c>
      <c r="L30" s="21">
        <v>1</v>
      </c>
      <c r="M30" s="21">
        <v>0</v>
      </c>
      <c r="N30" s="21">
        <v>0</v>
      </c>
      <c r="O30" s="21">
        <v>0</v>
      </c>
      <c r="P30" s="21">
        <v>1.631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7">
        <v>399372</v>
      </c>
      <c r="B31" s="17" t="s">
        <v>264</v>
      </c>
      <c r="C31" s="17">
        <v>5037.42</v>
      </c>
      <c r="D31" s="17">
        <v>5508.589</v>
      </c>
      <c r="E31" s="17">
        <v>1</v>
      </c>
      <c r="F31" s="18">
        <v>0</v>
      </c>
      <c r="G31" s="18">
        <v>0</v>
      </c>
      <c r="H31" s="18">
        <v>1</v>
      </c>
      <c r="I31" s="18">
        <v>1.281</v>
      </c>
      <c r="J31" s="18">
        <v>9.724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-1.109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7">
        <v>399403</v>
      </c>
      <c r="B32" s="17" t="s">
        <v>265</v>
      </c>
      <c r="C32" s="17">
        <v>8459.296</v>
      </c>
      <c r="D32" s="17">
        <v>9173.344</v>
      </c>
      <c r="E32" s="17">
        <v>1</v>
      </c>
      <c r="F32" s="18">
        <v>0</v>
      </c>
      <c r="G32" s="18">
        <v>0</v>
      </c>
      <c r="H32" s="18">
        <v>1</v>
      </c>
      <c r="I32" s="18">
        <v>1.535</v>
      </c>
      <c r="J32" s="18">
        <v>9.2</v>
      </c>
      <c r="K32" s="21">
        <v>2</v>
      </c>
      <c r="L32" s="21">
        <v>0</v>
      </c>
      <c r="M32" s="21">
        <v>0</v>
      </c>
      <c r="N32" s="21">
        <v>0</v>
      </c>
      <c r="O32" s="21">
        <v>0</v>
      </c>
      <c r="P32" s="21">
        <v>1.086</v>
      </c>
      <c r="Q32" s="21">
        <v>0</v>
      </c>
      <c r="R32" s="21">
        <v>-1</v>
      </c>
      <c r="S32" s="22"/>
      <c r="T32" s="22"/>
      <c r="U32" s="22"/>
      <c r="V32" s="22"/>
      <c r="W32" s="22"/>
    </row>
    <row r="33" ht="16.5" spans="1:23">
      <c r="A33" s="17">
        <v>399417</v>
      </c>
      <c r="B33" s="17" t="s">
        <v>266</v>
      </c>
      <c r="C33" s="17">
        <v>3646.088</v>
      </c>
      <c r="D33" s="17">
        <v>4111.531</v>
      </c>
      <c r="E33" s="17">
        <v>1</v>
      </c>
      <c r="F33" s="18">
        <v>0</v>
      </c>
      <c r="G33" s="18">
        <v>0</v>
      </c>
      <c r="H33" s="18">
        <v>1</v>
      </c>
      <c r="I33" s="18">
        <v>1.305</v>
      </c>
      <c r="J33" s="18">
        <v>12.478</v>
      </c>
      <c r="K33" s="21">
        <v>1</v>
      </c>
      <c r="L33" s="21">
        <v>2</v>
      </c>
      <c r="M33" s="21">
        <v>0</v>
      </c>
      <c r="N33" s="21">
        <v>0</v>
      </c>
      <c r="O33" s="21">
        <v>0</v>
      </c>
      <c r="P33" s="21">
        <v>1.845</v>
      </c>
      <c r="Q33" s="21">
        <v>0</v>
      </c>
      <c r="R33" s="21">
        <v>-1</v>
      </c>
      <c r="S33" s="22"/>
      <c r="T33" s="22"/>
      <c r="U33" s="22"/>
      <c r="V33" s="22"/>
      <c r="W33" s="22"/>
    </row>
    <row r="34" ht="16.5" spans="1:23">
      <c r="A34" s="17">
        <v>399428</v>
      </c>
      <c r="B34" s="17" t="s">
        <v>267</v>
      </c>
      <c r="C34" s="17">
        <v>4094.843</v>
      </c>
      <c r="D34" s="17">
        <v>5007.827</v>
      </c>
      <c r="E34" s="17">
        <v>1</v>
      </c>
      <c r="F34" s="18">
        <v>0</v>
      </c>
      <c r="G34" s="18">
        <v>0</v>
      </c>
      <c r="H34" s="18">
        <v>1</v>
      </c>
      <c r="I34" s="18">
        <v>0.799</v>
      </c>
      <c r="J34" s="18">
        <v>18.885</v>
      </c>
      <c r="K34" s="21">
        <v>0</v>
      </c>
      <c r="L34" s="21">
        <v>2</v>
      </c>
      <c r="M34" s="21">
        <v>0</v>
      </c>
      <c r="N34" s="21">
        <v>0</v>
      </c>
      <c r="O34" s="21">
        <v>0</v>
      </c>
      <c r="P34" s="21">
        <v>3.078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7">
        <v>399602</v>
      </c>
      <c r="B35" s="17" t="s">
        <v>268</v>
      </c>
      <c r="C35" s="17">
        <v>1218.94</v>
      </c>
      <c r="D35" s="17">
        <v>1397.52</v>
      </c>
      <c r="E35" s="17">
        <v>1</v>
      </c>
      <c r="F35" s="18">
        <v>0</v>
      </c>
      <c r="G35" s="18">
        <v>0</v>
      </c>
      <c r="H35" s="18">
        <v>1</v>
      </c>
      <c r="I35" s="18">
        <v>1.151</v>
      </c>
      <c r="J35" s="18">
        <v>13.782</v>
      </c>
      <c r="K35" s="21">
        <v>0</v>
      </c>
      <c r="L35" s="21">
        <v>1</v>
      </c>
      <c r="M35" s="21">
        <v>0</v>
      </c>
      <c r="N35" s="21">
        <v>0</v>
      </c>
      <c r="O35" s="21">
        <v>0</v>
      </c>
      <c r="P35" s="21">
        <v>8.841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7">
        <v>399625</v>
      </c>
      <c r="B36" s="17" t="s">
        <v>269</v>
      </c>
      <c r="C36" s="17">
        <v>2302.679</v>
      </c>
      <c r="D36" s="17">
        <v>2641.562</v>
      </c>
      <c r="E36" s="17">
        <v>1</v>
      </c>
      <c r="F36" s="18">
        <v>0</v>
      </c>
      <c r="G36" s="18">
        <v>0</v>
      </c>
      <c r="H36" s="18">
        <v>1</v>
      </c>
      <c r="I36" s="18">
        <v>1.392</v>
      </c>
      <c r="J36" s="18">
        <v>14.042</v>
      </c>
      <c r="K36" s="21">
        <v>3</v>
      </c>
      <c r="L36" s="21">
        <v>2</v>
      </c>
      <c r="M36" s="21">
        <v>0</v>
      </c>
      <c r="N36" s="21">
        <v>0</v>
      </c>
      <c r="O36" s="21">
        <v>0</v>
      </c>
      <c r="P36" s="21">
        <v>-8.916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7">
        <v>399627</v>
      </c>
      <c r="B37" s="17" t="s">
        <v>270</v>
      </c>
      <c r="C37" s="17">
        <v>2427.827</v>
      </c>
      <c r="D37" s="17">
        <v>2700.124</v>
      </c>
      <c r="E37" s="17">
        <v>1</v>
      </c>
      <c r="F37" s="18">
        <v>0</v>
      </c>
      <c r="G37" s="18">
        <v>0</v>
      </c>
      <c r="H37" s="18">
        <v>1</v>
      </c>
      <c r="I37" s="18">
        <v>0.268</v>
      </c>
      <c r="J37" s="18">
        <v>10.325</v>
      </c>
      <c r="K37" s="21">
        <v>1</v>
      </c>
      <c r="L37" s="21">
        <v>2</v>
      </c>
      <c r="M37" s="21">
        <v>0</v>
      </c>
      <c r="N37" s="21">
        <v>0</v>
      </c>
      <c r="O37" s="21">
        <v>0</v>
      </c>
      <c r="P37" s="21">
        <v>3.552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7">
        <v>399640</v>
      </c>
      <c r="B38" s="17" t="s">
        <v>271</v>
      </c>
      <c r="C38" s="17">
        <v>2796.024</v>
      </c>
      <c r="D38" s="17">
        <v>3226.828</v>
      </c>
      <c r="E38" s="17">
        <v>1</v>
      </c>
      <c r="F38" s="18">
        <v>0</v>
      </c>
      <c r="G38" s="18">
        <v>0</v>
      </c>
      <c r="H38" s="18">
        <v>1</v>
      </c>
      <c r="I38" s="18">
        <v>1.213</v>
      </c>
      <c r="J38" s="18">
        <v>14.401</v>
      </c>
      <c r="K38" s="21">
        <v>3</v>
      </c>
      <c r="L38" s="21">
        <v>2</v>
      </c>
      <c r="M38" s="21">
        <v>-1</v>
      </c>
      <c r="N38" s="21">
        <v>0</v>
      </c>
      <c r="O38" s="21">
        <v>0</v>
      </c>
      <c r="P38" s="21">
        <v>5.583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7">
        <v>399642</v>
      </c>
      <c r="B39" s="17" t="s">
        <v>272</v>
      </c>
      <c r="C39" s="17">
        <v>2208.716</v>
      </c>
      <c r="D39" s="17">
        <v>2577.031</v>
      </c>
      <c r="E39" s="17">
        <v>1</v>
      </c>
      <c r="F39" s="18">
        <v>0</v>
      </c>
      <c r="G39" s="18">
        <v>0</v>
      </c>
      <c r="H39" s="18">
        <v>1</v>
      </c>
      <c r="I39" s="18">
        <v>0.808</v>
      </c>
      <c r="J39" s="18">
        <v>14.985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1.658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7">
        <v>399662</v>
      </c>
      <c r="B40" s="17" t="s">
        <v>273</v>
      </c>
      <c r="C40" s="17">
        <v>2297.322</v>
      </c>
      <c r="D40" s="17">
        <v>2781.993</v>
      </c>
      <c r="E40" s="17">
        <v>1</v>
      </c>
      <c r="F40" s="18">
        <v>0</v>
      </c>
      <c r="G40" s="18">
        <v>0</v>
      </c>
      <c r="H40" s="18">
        <v>1</v>
      </c>
      <c r="I40" s="18">
        <v>0.499</v>
      </c>
      <c r="J40" s="18">
        <v>17.834</v>
      </c>
      <c r="K40" s="21">
        <v>3</v>
      </c>
      <c r="L40" s="21">
        <v>1</v>
      </c>
      <c r="M40" s="21">
        <v>0</v>
      </c>
      <c r="N40" s="21">
        <v>0</v>
      </c>
      <c r="O40" s="21">
        <v>0</v>
      </c>
      <c r="P40" s="21">
        <v>4.797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17">
        <v>399671</v>
      </c>
      <c r="B41" s="17" t="s">
        <v>274</v>
      </c>
      <c r="C41" s="17">
        <v>9401.875</v>
      </c>
      <c r="D41" s="17">
        <v>10552.297</v>
      </c>
      <c r="E41" s="17">
        <v>1</v>
      </c>
      <c r="F41" s="18">
        <v>0</v>
      </c>
      <c r="G41" s="18">
        <v>0</v>
      </c>
      <c r="H41" s="18">
        <v>1</v>
      </c>
      <c r="I41" s="18">
        <v>1.648</v>
      </c>
      <c r="J41" s="18">
        <v>12.37</v>
      </c>
      <c r="K41" s="21">
        <v>4</v>
      </c>
      <c r="L41" s="21">
        <v>2</v>
      </c>
      <c r="M41" s="21">
        <v>0</v>
      </c>
      <c r="N41" s="21">
        <v>1</v>
      </c>
      <c r="O41" s="21">
        <v>0</v>
      </c>
      <c r="P41" s="21">
        <v>1.43</v>
      </c>
      <c r="Q41" s="21">
        <v>0</v>
      </c>
      <c r="R41" s="21">
        <v>1</v>
      </c>
      <c r="S41" s="22"/>
      <c r="T41" s="22"/>
      <c r="U41" s="22"/>
      <c r="V41" s="22"/>
      <c r="W41" s="22"/>
    </row>
    <row r="42" ht="16.5" spans="1:23">
      <c r="A42" s="17">
        <v>399682</v>
      </c>
      <c r="B42" s="17" t="s">
        <v>275</v>
      </c>
      <c r="C42" s="17">
        <v>1843.931</v>
      </c>
      <c r="D42" s="17">
        <v>2086.869</v>
      </c>
      <c r="E42" s="17">
        <v>1</v>
      </c>
      <c r="F42" s="18">
        <v>0</v>
      </c>
      <c r="G42" s="18">
        <v>0</v>
      </c>
      <c r="H42" s="18">
        <v>1</v>
      </c>
      <c r="I42" s="18">
        <v>1.567</v>
      </c>
      <c r="J42" s="18">
        <v>13.026</v>
      </c>
      <c r="K42" s="21">
        <v>4</v>
      </c>
      <c r="L42" s="21">
        <v>2</v>
      </c>
      <c r="M42" s="21">
        <v>-1</v>
      </c>
      <c r="N42" s="21">
        <v>1</v>
      </c>
      <c r="O42" s="21">
        <v>0</v>
      </c>
      <c r="P42" s="21">
        <v>-0.428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7">
        <v>399850</v>
      </c>
      <c r="B43" s="17" t="s">
        <v>276</v>
      </c>
      <c r="C43" s="17">
        <v>8632.636</v>
      </c>
      <c r="D43" s="17">
        <v>9441.476</v>
      </c>
      <c r="E43" s="17">
        <v>1</v>
      </c>
      <c r="F43" s="18">
        <v>0</v>
      </c>
      <c r="G43" s="18">
        <v>0</v>
      </c>
      <c r="H43" s="18">
        <v>1</v>
      </c>
      <c r="I43" s="18">
        <v>2.069</v>
      </c>
      <c r="J43" s="18">
        <v>10.459</v>
      </c>
      <c r="K43" s="21">
        <v>3</v>
      </c>
      <c r="L43" s="21">
        <v>0</v>
      </c>
      <c r="M43" s="21">
        <v>0</v>
      </c>
      <c r="N43" s="21">
        <v>0</v>
      </c>
      <c r="O43" s="21">
        <v>0</v>
      </c>
      <c r="P43" s="21">
        <v>2.939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17">
        <v>399976</v>
      </c>
      <c r="B44" s="17" t="s">
        <v>277</v>
      </c>
      <c r="C44" s="17">
        <v>4113.243</v>
      </c>
      <c r="D44" s="17">
        <v>4776.34</v>
      </c>
      <c r="E44" s="17">
        <v>1</v>
      </c>
      <c r="F44" s="18">
        <v>0</v>
      </c>
      <c r="G44" s="18">
        <v>0</v>
      </c>
      <c r="H44" s="18">
        <v>1</v>
      </c>
      <c r="I44" s="18">
        <v>1.291</v>
      </c>
      <c r="J44" s="18">
        <v>14.994</v>
      </c>
      <c r="K44" s="21">
        <v>3</v>
      </c>
      <c r="L44" s="21">
        <v>2</v>
      </c>
      <c r="M44" s="21">
        <v>-1</v>
      </c>
      <c r="N44" s="21">
        <v>0</v>
      </c>
      <c r="O44" s="21">
        <v>0</v>
      </c>
      <c r="P44" s="21">
        <v>7.223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7">
        <v>980027</v>
      </c>
      <c r="B45" s="17" t="s">
        <v>278</v>
      </c>
      <c r="C45" s="17">
        <v>3232.706</v>
      </c>
      <c r="D45" s="17">
        <v>3766.694</v>
      </c>
      <c r="E45" s="17">
        <v>1</v>
      </c>
      <c r="F45" s="18">
        <v>0</v>
      </c>
      <c r="G45" s="18">
        <v>0</v>
      </c>
      <c r="H45" s="18">
        <v>1</v>
      </c>
      <c r="I45" s="18">
        <v>0.302</v>
      </c>
      <c r="J45" s="18">
        <v>14.436</v>
      </c>
      <c r="K45" s="21">
        <v>3</v>
      </c>
      <c r="L45" s="21">
        <v>1</v>
      </c>
      <c r="M45" s="21">
        <v>-1</v>
      </c>
      <c r="N45" s="21">
        <v>0</v>
      </c>
      <c r="O45" s="21">
        <v>0</v>
      </c>
      <c r="P45" s="21">
        <v>4.824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5</v>
      </c>
      <c r="B46" s="19" t="s">
        <v>279</v>
      </c>
      <c r="C46" s="19">
        <v>2700.632</v>
      </c>
      <c r="D46" s="19">
        <v>2962.428</v>
      </c>
      <c r="E46" s="19">
        <v>0</v>
      </c>
      <c r="F46" s="19">
        <v>1</v>
      </c>
      <c r="G46" s="18">
        <v>0</v>
      </c>
      <c r="H46" s="18">
        <v>0</v>
      </c>
      <c r="I46" s="18">
        <v>0</v>
      </c>
      <c r="J46" s="18">
        <v>0.368</v>
      </c>
      <c r="K46" s="21">
        <v>3</v>
      </c>
      <c r="L46" s="21">
        <v>2</v>
      </c>
      <c r="M46" s="21">
        <v>0</v>
      </c>
      <c r="N46" s="21">
        <v>0</v>
      </c>
      <c r="O46" s="21">
        <v>0</v>
      </c>
      <c r="P46" s="21">
        <v>2.317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48</v>
      </c>
      <c r="B47" s="19" t="s">
        <v>280</v>
      </c>
      <c r="C47" s="19">
        <v>1410.294</v>
      </c>
      <c r="D47" s="19">
        <v>1524.444</v>
      </c>
      <c r="E47" s="19">
        <v>0</v>
      </c>
      <c r="F47" s="19">
        <v>1</v>
      </c>
      <c r="G47" s="18">
        <v>0</v>
      </c>
      <c r="H47" s="18">
        <v>0</v>
      </c>
      <c r="I47" s="18">
        <v>0</v>
      </c>
      <c r="J47" s="18">
        <v>0.17</v>
      </c>
      <c r="K47" s="21">
        <v>0</v>
      </c>
      <c r="L47" s="21">
        <v>2</v>
      </c>
      <c r="M47" s="21">
        <v>0</v>
      </c>
      <c r="N47" s="21">
        <v>0</v>
      </c>
      <c r="O47" s="21">
        <v>0</v>
      </c>
      <c r="P47" s="21">
        <v>0.815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9">
        <v>110</v>
      </c>
      <c r="B48" s="19" t="s">
        <v>281</v>
      </c>
      <c r="C48" s="19">
        <v>4032.3</v>
      </c>
      <c r="D48" s="19">
        <v>4445.639</v>
      </c>
      <c r="E48" s="19">
        <v>0</v>
      </c>
      <c r="F48" s="19">
        <v>1</v>
      </c>
      <c r="G48" s="18">
        <v>0</v>
      </c>
      <c r="H48" s="18">
        <v>0</v>
      </c>
      <c r="I48" s="18">
        <v>0</v>
      </c>
      <c r="J48" s="18">
        <v>0.029</v>
      </c>
      <c r="K48" s="21">
        <v>3</v>
      </c>
      <c r="L48" s="21">
        <v>2</v>
      </c>
      <c r="M48" s="21">
        <v>0</v>
      </c>
      <c r="N48" s="21">
        <v>0</v>
      </c>
      <c r="O48" s="21">
        <v>0</v>
      </c>
      <c r="P48" s="21">
        <v>2.196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9">
        <v>815</v>
      </c>
      <c r="B49" s="19" t="s">
        <v>282</v>
      </c>
      <c r="C49" s="19">
        <v>17653.127</v>
      </c>
      <c r="D49" s="19">
        <v>19859.57</v>
      </c>
      <c r="E49" s="19">
        <v>0</v>
      </c>
      <c r="F49" s="19">
        <v>1</v>
      </c>
      <c r="G49" s="18">
        <v>0</v>
      </c>
      <c r="H49" s="18">
        <v>0</v>
      </c>
      <c r="I49" s="18">
        <v>0</v>
      </c>
      <c r="J49" s="18">
        <v>0.227</v>
      </c>
      <c r="K49" s="21">
        <v>2</v>
      </c>
      <c r="L49" s="21">
        <v>2</v>
      </c>
      <c r="M49" s="21">
        <v>0</v>
      </c>
      <c r="N49" s="21">
        <v>0</v>
      </c>
      <c r="O49" s="21">
        <v>0</v>
      </c>
      <c r="P49" s="21">
        <v>-0.045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19">
        <v>911</v>
      </c>
      <c r="B50" s="19" t="s">
        <v>283</v>
      </c>
      <c r="C50" s="19">
        <v>6071.627</v>
      </c>
      <c r="D50" s="19">
        <v>6716.641</v>
      </c>
      <c r="E50" s="19">
        <v>0</v>
      </c>
      <c r="F50" s="19">
        <v>1</v>
      </c>
      <c r="G50" s="18">
        <v>0</v>
      </c>
      <c r="H50" s="18">
        <v>0</v>
      </c>
      <c r="I50" s="18">
        <v>0</v>
      </c>
      <c r="J50" s="18">
        <v>0.063</v>
      </c>
      <c r="K50" s="21">
        <v>3</v>
      </c>
      <c r="L50" s="21">
        <v>2</v>
      </c>
      <c r="M50" s="21">
        <v>0</v>
      </c>
      <c r="N50" s="21">
        <v>0</v>
      </c>
      <c r="O50" s="21">
        <v>0</v>
      </c>
      <c r="P50" s="21">
        <v>4.147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19">
        <v>914</v>
      </c>
      <c r="B51" s="19" t="s">
        <v>284</v>
      </c>
      <c r="C51" s="19">
        <v>6162.804</v>
      </c>
      <c r="D51" s="19">
        <v>6920.062</v>
      </c>
      <c r="E51" s="19">
        <v>0</v>
      </c>
      <c r="F51" s="19">
        <v>1</v>
      </c>
      <c r="G51" s="18">
        <v>0</v>
      </c>
      <c r="H51" s="18">
        <v>0</v>
      </c>
      <c r="I51" s="18">
        <v>0</v>
      </c>
      <c r="J51" s="18">
        <v>0.076</v>
      </c>
      <c r="K51" s="21">
        <v>2</v>
      </c>
      <c r="L51" s="21">
        <v>2</v>
      </c>
      <c r="M51" s="21">
        <v>0</v>
      </c>
      <c r="N51" s="21">
        <v>0</v>
      </c>
      <c r="O51" s="21">
        <v>0</v>
      </c>
      <c r="P51" s="21">
        <v>0.501</v>
      </c>
      <c r="Q51" s="21">
        <v>0</v>
      </c>
      <c r="R51" s="21">
        <v>1</v>
      </c>
      <c r="S51" s="22"/>
      <c r="T51" s="22"/>
      <c r="U51" s="22"/>
      <c r="V51" s="22"/>
      <c r="W51" s="22"/>
    </row>
    <row r="52" ht="16.5" spans="1:23">
      <c r="A52" s="19">
        <v>931</v>
      </c>
      <c r="B52" s="19" t="s">
        <v>285</v>
      </c>
      <c r="C52" s="19">
        <v>5718.943</v>
      </c>
      <c r="D52" s="19">
        <v>6376.607</v>
      </c>
      <c r="E52" s="19">
        <v>0</v>
      </c>
      <c r="F52" s="19">
        <v>1</v>
      </c>
      <c r="G52" s="18">
        <v>0</v>
      </c>
      <c r="H52" s="18">
        <v>0</v>
      </c>
      <c r="I52" s="18">
        <v>0</v>
      </c>
      <c r="J52" s="18">
        <v>0.854</v>
      </c>
      <c r="K52" s="21">
        <v>2</v>
      </c>
      <c r="L52" s="21">
        <v>2</v>
      </c>
      <c r="M52" s="21">
        <v>0</v>
      </c>
      <c r="N52" s="21">
        <v>0</v>
      </c>
      <c r="O52" s="21">
        <v>0</v>
      </c>
      <c r="P52" s="21">
        <v>5.387</v>
      </c>
      <c r="Q52" s="21">
        <v>0</v>
      </c>
      <c r="R52" s="21">
        <v>1</v>
      </c>
      <c r="S52" s="22"/>
      <c r="T52" s="22"/>
      <c r="U52" s="22"/>
      <c r="V52" s="22"/>
      <c r="W52" s="22"/>
    </row>
    <row r="53" ht="16.5" spans="1:23">
      <c r="A53" s="19">
        <v>942</v>
      </c>
      <c r="B53" s="19" t="s">
        <v>286</v>
      </c>
      <c r="C53" s="19">
        <v>9573.397</v>
      </c>
      <c r="D53" s="19">
        <v>10470.087</v>
      </c>
      <c r="E53" s="19">
        <v>0</v>
      </c>
      <c r="F53" s="19">
        <v>1</v>
      </c>
      <c r="G53" s="18">
        <v>0</v>
      </c>
      <c r="H53" s="18">
        <v>0</v>
      </c>
      <c r="I53" s="18">
        <v>0</v>
      </c>
      <c r="J53" s="18">
        <v>0.567</v>
      </c>
      <c r="K53" s="21">
        <v>1</v>
      </c>
      <c r="L53" s="21">
        <v>2</v>
      </c>
      <c r="M53" s="21">
        <v>0</v>
      </c>
      <c r="N53" s="21">
        <v>0</v>
      </c>
      <c r="O53" s="21">
        <v>0</v>
      </c>
      <c r="P53" s="21">
        <v>0.231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19">
        <v>399003</v>
      </c>
      <c r="B54" s="19" t="s">
        <v>287</v>
      </c>
      <c r="C54" s="19">
        <v>7858.805</v>
      </c>
      <c r="D54" s="19">
        <v>8526.253</v>
      </c>
      <c r="E54" s="19">
        <v>0</v>
      </c>
      <c r="F54" s="19">
        <v>1</v>
      </c>
      <c r="G54" s="18">
        <v>0</v>
      </c>
      <c r="H54" s="18">
        <v>0</v>
      </c>
      <c r="I54" s="18">
        <v>0</v>
      </c>
      <c r="J54" s="18">
        <v>0.667</v>
      </c>
      <c r="K54" s="21">
        <v>1</v>
      </c>
      <c r="L54" s="21">
        <v>0</v>
      </c>
      <c r="M54" s="21">
        <v>0</v>
      </c>
      <c r="N54" s="21">
        <v>0</v>
      </c>
      <c r="O54" s="21">
        <v>0</v>
      </c>
      <c r="P54" s="21">
        <v>0.331</v>
      </c>
      <c r="Q54" s="21">
        <v>0</v>
      </c>
      <c r="R54" s="21">
        <v>-1</v>
      </c>
      <c r="S54" s="22"/>
      <c r="T54" s="22"/>
      <c r="U54" s="22"/>
      <c r="V54" s="22"/>
      <c r="W54" s="22"/>
    </row>
    <row r="55" ht="16.5" spans="1:23">
      <c r="A55" s="19">
        <v>399240</v>
      </c>
      <c r="B55" s="19" t="s">
        <v>288</v>
      </c>
      <c r="C55" s="19">
        <v>1493.589</v>
      </c>
      <c r="D55" s="19">
        <v>1712.771</v>
      </c>
      <c r="E55" s="19">
        <v>0</v>
      </c>
      <c r="F55" s="19">
        <v>1</v>
      </c>
      <c r="G55" s="18">
        <v>0</v>
      </c>
      <c r="H55" s="18">
        <v>0</v>
      </c>
      <c r="I55" s="18">
        <v>0</v>
      </c>
      <c r="J55" s="18">
        <v>0.317</v>
      </c>
      <c r="K55" s="21">
        <v>2</v>
      </c>
      <c r="L55" s="21">
        <v>2</v>
      </c>
      <c r="M55" s="21">
        <v>0</v>
      </c>
      <c r="N55" s="21">
        <v>0</v>
      </c>
      <c r="O55" s="21">
        <v>0</v>
      </c>
      <c r="P55" s="21">
        <v>0.587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19">
        <v>399286</v>
      </c>
      <c r="B56" s="19" t="s">
        <v>119</v>
      </c>
      <c r="C56" s="19">
        <v>3759.891</v>
      </c>
      <c r="D56" s="19">
        <v>4744.36</v>
      </c>
      <c r="E56" s="19">
        <v>0</v>
      </c>
      <c r="F56" s="19">
        <v>1</v>
      </c>
      <c r="G56" s="18">
        <v>0</v>
      </c>
      <c r="H56" s="18">
        <v>0</v>
      </c>
      <c r="I56" s="18">
        <v>0</v>
      </c>
      <c r="J56" s="18">
        <v>1.218</v>
      </c>
      <c r="K56" s="21">
        <v>2</v>
      </c>
      <c r="L56" s="21">
        <v>2</v>
      </c>
      <c r="M56" s="21">
        <v>0</v>
      </c>
      <c r="N56" s="21">
        <v>0</v>
      </c>
      <c r="O56" s="21">
        <v>0</v>
      </c>
      <c r="P56" s="21">
        <v>0.915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19">
        <v>399686</v>
      </c>
      <c r="B57" s="19" t="s">
        <v>289</v>
      </c>
      <c r="C57" s="19">
        <v>2024.789</v>
      </c>
      <c r="D57" s="19">
        <v>2276.535</v>
      </c>
      <c r="E57" s="19">
        <v>0</v>
      </c>
      <c r="F57" s="19">
        <v>1</v>
      </c>
      <c r="G57" s="18">
        <v>0</v>
      </c>
      <c r="H57" s="18">
        <v>0</v>
      </c>
      <c r="I57" s="18">
        <v>0</v>
      </c>
      <c r="J57" s="18">
        <v>0.289</v>
      </c>
      <c r="K57" s="21">
        <v>2</v>
      </c>
      <c r="L57" s="21">
        <v>2</v>
      </c>
      <c r="M57" s="21">
        <v>0</v>
      </c>
      <c r="N57" s="21">
        <v>0</v>
      </c>
      <c r="O57" s="21">
        <v>0</v>
      </c>
      <c r="P57" s="21">
        <v>2.866</v>
      </c>
      <c r="Q57" s="21">
        <v>0</v>
      </c>
      <c r="R57" s="21">
        <v>1</v>
      </c>
      <c r="S57" s="22"/>
      <c r="T57" s="22"/>
      <c r="U57" s="22"/>
      <c r="V57" s="22"/>
      <c r="W57" s="22"/>
    </row>
    <row r="58" ht="16.5" spans="1:23">
      <c r="A58" s="19">
        <v>399699</v>
      </c>
      <c r="B58" s="19" t="s">
        <v>290</v>
      </c>
      <c r="C58" s="19">
        <v>3998.845</v>
      </c>
      <c r="D58" s="19">
        <v>5099.673</v>
      </c>
      <c r="E58" s="19">
        <v>0</v>
      </c>
      <c r="F58" s="19">
        <v>1</v>
      </c>
      <c r="G58" s="18">
        <v>0</v>
      </c>
      <c r="H58" s="18">
        <v>0</v>
      </c>
      <c r="I58" s="18">
        <v>0</v>
      </c>
      <c r="J58" s="18">
        <v>0.912</v>
      </c>
      <c r="K58" s="21">
        <v>3</v>
      </c>
      <c r="L58" s="21">
        <v>1</v>
      </c>
      <c r="M58" s="21">
        <v>0</v>
      </c>
      <c r="N58" s="21">
        <v>0</v>
      </c>
      <c r="O58" s="21">
        <v>0</v>
      </c>
      <c r="P58" s="21">
        <v>1.685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19">
        <v>399812</v>
      </c>
      <c r="B59" s="19" t="s">
        <v>291</v>
      </c>
      <c r="C59" s="19">
        <v>6025.863</v>
      </c>
      <c r="D59" s="19">
        <v>6744.438</v>
      </c>
      <c r="E59" s="19">
        <v>0</v>
      </c>
      <c r="F59" s="19">
        <v>1</v>
      </c>
      <c r="G59" s="18">
        <v>0</v>
      </c>
      <c r="H59" s="18">
        <v>0</v>
      </c>
      <c r="I59" s="18">
        <v>0</v>
      </c>
      <c r="J59" s="18">
        <v>0.436</v>
      </c>
      <c r="K59" s="21">
        <v>3</v>
      </c>
      <c r="L59" s="21">
        <v>2</v>
      </c>
      <c r="M59" s="21">
        <v>0</v>
      </c>
      <c r="N59" s="21">
        <v>1</v>
      </c>
      <c r="O59" s="21">
        <v>0</v>
      </c>
      <c r="P59" s="21">
        <v>3.001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19">
        <v>399914</v>
      </c>
      <c r="B60" s="19" t="s">
        <v>292</v>
      </c>
      <c r="C60" s="19">
        <v>6162.804</v>
      </c>
      <c r="D60" s="19">
        <v>6920.061</v>
      </c>
      <c r="E60" s="19">
        <v>0</v>
      </c>
      <c r="F60" s="19">
        <v>1</v>
      </c>
      <c r="G60" s="18">
        <v>0</v>
      </c>
      <c r="H60" s="18">
        <v>0</v>
      </c>
      <c r="I60" s="18">
        <v>0</v>
      </c>
      <c r="J60" s="18">
        <v>0.076</v>
      </c>
      <c r="K60" s="21">
        <v>3</v>
      </c>
      <c r="L60" s="21">
        <v>0</v>
      </c>
      <c r="M60" s="21">
        <v>-1</v>
      </c>
      <c r="N60" s="21">
        <v>1</v>
      </c>
      <c r="O60" s="21">
        <v>0</v>
      </c>
      <c r="P60" s="21">
        <v>-0.011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12</v>
      </c>
      <c r="B61" s="20" t="s">
        <v>293</v>
      </c>
      <c r="C61" s="20">
        <v>224.487</v>
      </c>
      <c r="D61" s="20">
        <v>226.012</v>
      </c>
      <c r="E61" s="20">
        <v>0</v>
      </c>
      <c r="F61" s="20">
        <v>0</v>
      </c>
      <c r="G61" s="20">
        <v>0</v>
      </c>
      <c r="H61" s="20">
        <v>1</v>
      </c>
      <c r="I61" s="18">
        <v>0.301</v>
      </c>
      <c r="J61" s="18">
        <v>0.974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-0.797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13</v>
      </c>
      <c r="B62" s="20" t="s">
        <v>294</v>
      </c>
      <c r="C62" s="20">
        <v>302.479</v>
      </c>
      <c r="D62" s="20">
        <v>304.356</v>
      </c>
      <c r="E62" s="20">
        <v>0</v>
      </c>
      <c r="F62" s="20">
        <v>0</v>
      </c>
      <c r="G62" s="20">
        <v>0</v>
      </c>
      <c r="H62" s="20">
        <v>1</v>
      </c>
      <c r="I62" s="18">
        <v>0.419</v>
      </c>
      <c r="J62" s="18">
        <v>1.033</v>
      </c>
      <c r="K62" s="21">
        <v>1</v>
      </c>
      <c r="L62" s="21">
        <v>0</v>
      </c>
      <c r="M62" s="21">
        <v>0</v>
      </c>
      <c r="N62" s="21">
        <v>0</v>
      </c>
      <c r="O62" s="21">
        <v>0</v>
      </c>
      <c r="P62" s="21">
        <v>1.317</v>
      </c>
      <c r="Q62" s="21">
        <v>0</v>
      </c>
      <c r="R62" s="21">
        <v>-1</v>
      </c>
      <c r="S62" s="22"/>
      <c r="T62" s="22"/>
      <c r="U62" s="22"/>
      <c r="V62" s="22"/>
      <c r="W62" s="22"/>
    </row>
    <row r="63" ht="16.5" spans="1:23">
      <c r="A63" s="20">
        <v>22</v>
      </c>
      <c r="B63" s="20" t="s">
        <v>295</v>
      </c>
      <c r="C63" s="20">
        <v>253.488</v>
      </c>
      <c r="D63" s="20">
        <v>254.885</v>
      </c>
      <c r="E63" s="20">
        <v>0</v>
      </c>
      <c r="F63" s="20">
        <v>0</v>
      </c>
      <c r="G63" s="20">
        <v>0</v>
      </c>
      <c r="H63" s="20">
        <v>1</v>
      </c>
      <c r="I63" s="18">
        <v>0.394</v>
      </c>
      <c r="J63" s="18">
        <v>0.94</v>
      </c>
      <c r="K63" s="21">
        <v>2</v>
      </c>
      <c r="L63" s="21">
        <v>2</v>
      </c>
      <c r="M63" s="21">
        <v>0</v>
      </c>
      <c r="N63" s="21">
        <v>0</v>
      </c>
      <c r="O63" s="21">
        <v>0</v>
      </c>
      <c r="P63" s="21">
        <v>2.128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61</v>
      </c>
      <c r="B64" s="20" t="s">
        <v>296</v>
      </c>
      <c r="C64" s="20">
        <v>177.591</v>
      </c>
      <c r="D64" s="20">
        <v>178.666</v>
      </c>
      <c r="E64" s="20">
        <v>0</v>
      </c>
      <c r="F64" s="20">
        <v>0</v>
      </c>
      <c r="G64" s="20">
        <v>0</v>
      </c>
      <c r="H64" s="20">
        <v>1</v>
      </c>
      <c r="I64" s="18">
        <v>0.487</v>
      </c>
      <c r="J64" s="18">
        <v>1.086</v>
      </c>
      <c r="K64" s="21">
        <v>3</v>
      </c>
      <c r="L64" s="21">
        <v>2</v>
      </c>
      <c r="M64" s="21">
        <v>0</v>
      </c>
      <c r="N64" s="21">
        <v>0</v>
      </c>
      <c r="O64" s="21">
        <v>0</v>
      </c>
      <c r="P64" s="21">
        <v>1.606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101</v>
      </c>
      <c r="B65" s="20" t="s">
        <v>297</v>
      </c>
      <c r="C65" s="20">
        <v>251.331</v>
      </c>
      <c r="D65" s="20">
        <v>252.851</v>
      </c>
      <c r="E65" s="20">
        <v>0</v>
      </c>
      <c r="F65" s="20">
        <v>0</v>
      </c>
      <c r="G65" s="20">
        <v>0</v>
      </c>
      <c r="H65" s="20">
        <v>1</v>
      </c>
      <c r="I65" s="18">
        <v>0.421</v>
      </c>
      <c r="J65" s="18">
        <v>1.02</v>
      </c>
      <c r="K65" s="21">
        <v>4</v>
      </c>
      <c r="L65" s="21">
        <v>0</v>
      </c>
      <c r="M65" s="21">
        <v>0</v>
      </c>
      <c r="N65" s="21">
        <v>0</v>
      </c>
      <c r="O65" s="21">
        <v>0</v>
      </c>
      <c r="P65" s="21">
        <v>3.058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116</v>
      </c>
      <c r="B66" s="20" t="s">
        <v>298</v>
      </c>
      <c r="C66" s="20">
        <v>198.594</v>
      </c>
      <c r="D66" s="20">
        <v>199.676</v>
      </c>
      <c r="E66" s="20">
        <v>0</v>
      </c>
      <c r="F66" s="20">
        <v>0</v>
      </c>
      <c r="G66" s="20">
        <v>0</v>
      </c>
      <c r="H66" s="20">
        <v>1</v>
      </c>
      <c r="I66" s="18">
        <v>0.932</v>
      </c>
      <c r="J66" s="18">
        <v>1.469</v>
      </c>
      <c r="K66" s="21">
        <v>3</v>
      </c>
      <c r="L66" s="21">
        <v>2</v>
      </c>
      <c r="M66" s="21">
        <v>0</v>
      </c>
      <c r="N66" s="21">
        <v>0</v>
      </c>
      <c r="O66" s="21">
        <v>0</v>
      </c>
      <c r="P66" s="21">
        <v>0.466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171</v>
      </c>
      <c r="B67" s="20" t="s">
        <v>299</v>
      </c>
      <c r="C67" s="20">
        <v>1714.689</v>
      </c>
      <c r="D67" s="20">
        <v>1984.136</v>
      </c>
      <c r="E67" s="20">
        <v>0</v>
      </c>
      <c r="F67" s="20">
        <v>0</v>
      </c>
      <c r="G67" s="20">
        <v>0</v>
      </c>
      <c r="H67" s="20">
        <v>1</v>
      </c>
      <c r="I67" s="18">
        <v>3.387</v>
      </c>
      <c r="J67" s="18">
        <v>16.507</v>
      </c>
      <c r="K67" s="21">
        <v>3</v>
      </c>
      <c r="L67" s="21">
        <v>2</v>
      </c>
      <c r="M67" s="21">
        <v>0</v>
      </c>
      <c r="N67" s="21">
        <v>0</v>
      </c>
      <c r="O67" s="21">
        <v>0</v>
      </c>
      <c r="P67" s="21">
        <v>2.271</v>
      </c>
      <c r="Q67" s="21">
        <v>-1</v>
      </c>
      <c r="R67" s="21">
        <v>-1</v>
      </c>
      <c r="S67" s="22"/>
      <c r="T67" s="22"/>
      <c r="U67" s="22"/>
      <c r="V67" s="22"/>
      <c r="W67" s="22"/>
    </row>
    <row r="68" ht="16.5" spans="1:23">
      <c r="A68" s="20">
        <v>690</v>
      </c>
      <c r="B68" s="20" t="s">
        <v>300</v>
      </c>
      <c r="C68" s="20">
        <v>1732.038</v>
      </c>
      <c r="D68" s="20">
        <v>2110.676</v>
      </c>
      <c r="E68" s="20">
        <v>0</v>
      </c>
      <c r="F68" s="20">
        <v>0</v>
      </c>
      <c r="G68" s="20">
        <v>0</v>
      </c>
      <c r="H68" s="20">
        <v>1</v>
      </c>
      <c r="I68" s="18">
        <v>3.511</v>
      </c>
      <c r="J68" s="18">
        <v>20.82</v>
      </c>
      <c r="K68" s="21">
        <v>1</v>
      </c>
      <c r="L68" s="21">
        <v>2</v>
      </c>
      <c r="M68" s="21">
        <v>0</v>
      </c>
      <c r="N68" s="21">
        <v>0</v>
      </c>
      <c r="O68" s="21">
        <v>0</v>
      </c>
      <c r="P68" s="21">
        <v>-0.554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869</v>
      </c>
      <c r="B69" s="20" t="s">
        <v>301</v>
      </c>
      <c r="C69" s="20">
        <v>4221.288</v>
      </c>
      <c r="D69" s="20">
        <v>4656.177</v>
      </c>
      <c r="E69" s="20">
        <v>0</v>
      </c>
      <c r="F69" s="20">
        <v>0</v>
      </c>
      <c r="G69" s="20">
        <v>0</v>
      </c>
      <c r="H69" s="20">
        <v>1</v>
      </c>
      <c r="I69" s="18">
        <v>2.851</v>
      </c>
      <c r="J69" s="18">
        <v>11.925</v>
      </c>
      <c r="K69" s="21">
        <v>4</v>
      </c>
      <c r="L69" s="21">
        <v>0</v>
      </c>
      <c r="M69" s="21">
        <v>-1</v>
      </c>
      <c r="N69" s="21">
        <v>1</v>
      </c>
      <c r="O69" s="21">
        <v>0</v>
      </c>
      <c r="P69" s="21">
        <v>0.091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916</v>
      </c>
      <c r="B70" s="20" t="s">
        <v>302</v>
      </c>
      <c r="C70" s="20">
        <v>5211.688</v>
      </c>
      <c r="D70" s="20">
        <v>6346.48</v>
      </c>
      <c r="E70" s="20">
        <v>0</v>
      </c>
      <c r="F70" s="20">
        <v>0</v>
      </c>
      <c r="G70" s="20">
        <v>0</v>
      </c>
      <c r="H70" s="20">
        <v>1</v>
      </c>
      <c r="I70" s="18">
        <v>10.758</v>
      </c>
      <c r="J70" s="18">
        <v>26.715</v>
      </c>
      <c r="K70" s="21">
        <v>2</v>
      </c>
      <c r="L70" s="21">
        <v>0</v>
      </c>
      <c r="M70" s="21">
        <v>0</v>
      </c>
      <c r="N70" s="21">
        <v>0</v>
      </c>
      <c r="O70" s="21">
        <v>0</v>
      </c>
      <c r="P70" s="21">
        <v>6.327</v>
      </c>
      <c r="Q70" s="21">
        <v>0</v>
      </c>
      <c r="R70" s="21">
        <v>-1</v>
      </c>
      <c r="S70" s="22"/>
      <c r="T70" s="22"/>
      <c r="U70" s="22"/>
      <c r="V70" s="22"/>
      <c r="W70" s="22"/>
    </row>
    <row r="71" ht="16.5" spans="1:23">
      <c r="A71" s="20">
        <v>923</v>
      </c>
      <c r="B71" s="20" t="s">
        <v>303</v>
      </c>
      <c r="C71" s="20">
        <v>253.859</v>
      </c>
      <c r="D71" s="20">
        <v>255.282</v>
      </c>
      <c r="E71" s="20">
        <v>0</v>
      </c>
      <c r="F71" s="20">
        <v>0</v>
      </c>
      <c r="G71" s="20">
        <v>0</v>
      </c>
      <c r="H71" s="20">
        <v>1</v>
      </c>
      <c r="I71" s="18">
        <v>0.409</v>
      </c>
      <c r="J71" s="18">
        <v>0.964</v>
      </c>
      <c r="K71" s="21">
        <v>2</v>
      </c>
      <c r="L71" s="21">
        <v>2</v>
      </c>
      <c r="M71" s="21">
        <v>0</v>
      </c>
      <c r="N71" s="21">
        <v>0</v>
      </c>
      <c r="O71" s="21">
        <v>0</v>
      </c>
      <c r="P71" s="21">
        <v>4.294</v>
      </c>
      <c r="Q71" s="21">
        <v>0</v>
      </c>
      <c r="R71" s="21">
        <v>-1</v>
      </c>
      <c r="S71" s="22"/>
      <c r="T71" s="22"/>
      <c r="U71" s="22"/>
      <c r="V71" s="22"/>
      <c r="W71" s="22"/>
    </row>
    <row r="72" ht="16.5" spans="1:23">
      <c r="A72" s="20">
        <v>936</v>
      </c>
      <c r="B72" s="20" t="s">
        <v>304</v>
      </c>
      <c r="C72" s="20">
        <v>9257.744</v>
      </c>
      <c r="D72" s="20">
        <v>11368.95</v>
      </c>
      <c r="E72" s="20">
        <v>0</v>
      </c>
      <c r="F72" s="20">
        <v>0</v>
      </c>
      <c r="G72" s="20">
        <v>0</v>
      </c>
      <c r="H72" s="20">
        <v>1</v>
      </c>
      <c r="I72" s="18">
        <v>5.598</v>
      </c>
      <c r="J72" s="18">
        <v>23.128</v>
      </c>
      <c r="K72" s="21">
        <v>0</v>
      </c>
      <c r="L72" s="21">
        <v>2</v>
      </c>
      <c r="M72" s="21">
        <v>0</v>
      </c>
      <c r="N72" s="21">
        <v>0</v>
      </c>
      <c r="O72" s="21">
        <v>0</v>
      </c>
      <c r="P72" s="21">
        <v>3.414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994</v>
      </c>
      <c r="B73" s="20" t="s">
        <v>305</v>
      </c>
      <c r="C73" s="20">
        <v>10408.745</v>
      </c>
      <c r="D73" s="20">
        <v>12669.27</v>
      </c>
      <c r="E73" s="20">
        <v>0</v>
      </c>
      <c r="F73" s="20">
        <v>0</v>
      </c>
      <c r="G73" s="20">
        <v>0</v>
      </c>
      <c r="H73" s="20">
        <v>1</v>
      </c>
      <c r="I73" s="18">
        <v>6.46</v>
      </c>
      <c r="J73" s="18">
        <v>23.15</v>
      </c>
      <c r="K73" s="21">
        <v>1</v>
      </c>
      <c r="L73" s="21">
        <v>1</v>
      </c>
      <c r="M73" s="21">
        <v>0</v>
      </c>
      <c r="N73" s="21">
        <v>0</v>
      </c>
      <c r="O73" s="21">
        <v>0</v>
      </c>
      <c r="P73" s="21">
        <v>3.91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399004</v>
      </c>
      <c r="B74" s="20" t="s">
        <v>306</v>
      </c>
      <c r="C74" s="20">
        <v>7945.613</v>
      </c>
      <c r="D74" s="20">
        <v>8629.318</v>
      </c>
      <c r="E74" s="20">
        <v>0</v>
      </c>
      <c r="F74" s="20">
        <v>0</v>
      </c>
      <c r="G74" s="20">
        <v>0</v>
      </c>
      <c r="H74" s="20">
        <v>1</v>
      </c>
      <c r="I74" s="18">
        <v>3.645</v>
      </c>
      <c r="J74" s="18">
        <v>11.279</v>
      </c>
      <c r="K74" s="21">
        <v>4</v>
      </c>
      <c r="L74" s="21">
        <v>2</v>
      </c>
      <c r="M74" s="21">
        <v>0</v>
      </c>
      <c r="N74" s="21">
        <v>1</v>
      </c>
      <c r="O74" s="21">
        <v>0</v>
      </c>
      <c r="P74" s="21">
        <v>-0.583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399006</v>
      </c>
      <c r="B75" s="20" t="s">
        <v>307</v>
      </c>
      <c r="C75" s="20">
        <v>3027.344</v>
      </c>
      <c r="D75" s="20">
        <v>3431.483</v>
      </c>
      <c r="E75" s="20">
        <v>0</v>
      </c>
      <c r="F75" s="20">
        <v>0</v>
      </c>
      <c r="G75" s="20">
        <v>0</v>
      </c>
      <c r="H75" s="20">
        <v>1</v>
      </c>
      <c r="I75" s="18">
        <v>5.372</v>
      </c>
      <c r="J75" s="18">
        <v>16.516</v>
      </c>
      <c r="K75" s="21">
        <v>2</v>
      </c>
      <c r="L75" s="21">
        <v>2</v>
      </c>
      <c r="M75" s="21">
        <v>0</v>
      </c>
      <c r="N75" s="21">
        <v>0</v>
      </c>
      <c r="O75" s="21">
        <v>0</v>
      </c>
      <c r="P75" s="21">
        <v>2.729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399260</v>
      </c>
      <c r="B76" s="20" t="s">
        <v>308</v>
      </c>
      <c r="C76" s="20">
        <v>3578.649</v>
      </c>
      <c r="D76" s="20">
        <v>3958.126</v>
      </c>
      <c r="E76" s="20">
        <v>0</v>
      </c>
      <c r="F76" s="20">
        <v>0</v>
      </c>
      <c r="G76" s="20">
        <v>0</v>
      </c>
      <c r="H76" s="20">
        <v>1</v>
      </c>
      <c r="I76" s="18">
        <v>5.834</v>
      </c>
      <c r="J76" s="18">
        <v>14.862</v>
      </c>
      <c r="K76" s="21">
        <v>3</v>
      </c>
      <c r="L76" s="21">
        <v>2</v>
      </c>
      <c r="M76" s="21">
        <v>0</v>
      </c>
      <c r="N76" s="21">
        <v>0</v>
      </c>
      <c r="O76" s="21">
        <v>0</v>
      </c>
      <c r="P76" s="21">
        <v>6.586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399261</v>
      </c>
      <c r="B77" s="20" t="s">
        <v>309</v>
      </c>
      <c r="C77" s="20">
        <v>5844.691</v>
      </c>
      <c r="D77" s="20">
        <v>6767.796</v>
      </c>
      <c r="E77" s="20">
        <v>0</v>
      </c>
      <c r="F77" s="20">
        <v>0</v>
      </c>
      <c r="G77" s="20">
        <v>0</v>
      </c>
      <c r="H77" s="20">
        <v>1</v>
      </c>
      <c r="I77" s="18">
        <v>5.049</v>
      </c>
      <c r="J77" s="18">
        <v>18</v>
      </c>
      <c r="K77" s="21">
        <v>4</v>
      </c>
      <c r="L77" s="21">
        <v>2</v>
      </c>
      <c r="M77" s="21">
        <v>-1</v>
      </c>
      <c r="N77" s="21">
        <v>0</v>
      </c>
      <c r="O77" s="21">
        <v>0</v>
      </c>
      <c r="P77" s="21">
        <v>3.001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399262</v>
      </c>
      <c r="B78" s="20" t="s">
        <v>310</v>
      </c>
      <c r="C78" s="20">
        <v>2662.193</v>
      </c>
      <c r="D78" s="20">
        <v>3122.709</v>
      </c>
      <c r="E78" s="20">
        <v>0</v>
      </c>
      <c r="F78" s="20">
        <v>0</v>
      </c>
      <c r="G78" s="20">
        <v>0</v>
      </c>
      <c r="H78" s="20">
        <v>1</v>
      </c>
      <c r="I78" s="18">
        <v>5.228</v>
      </c>
      <c r="J78" s="18">
        <v>19.204</v>
      </c>
      <c r="K78" s="21">
        <v>3</v>
      </c>
      <c r="L78" s="21">
        <v>1</v>
      </c>
      <c r="M78" s="21">
        <v>0</v>
      </c>
      <c r="N78" s="21">
        <v>0</v>
      </c>
      <c r="O78" s="21">
        <v>0</v>
      </c>
      <c r="P78" s="21">
        <v>6.211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399263</v>
      </c>
      <c r="B79" s="20" t="s">
        <v>311</v>
      </c>
      <c r="C79" s="20">
        <v>3100.292</v>
      </c>
      <c r="D79" s="20">
        <v>3811.832</v>
      </c>
      <c r="E79" s="20">
        <v>0</v>
      </c>
      <c r="F79" s="20">
        <v>0</v>
      </c>
      <c r="G79" s="20">
        <v>0</v>
      </c>
      <c r="H79" s="20">
        <v>1</v>
      </c>
      <c r="I79" s="18">
        <v>4.654</v>
      </c>
      <c r="J79" s="18">
        <v>22.452</v>
      </c>
      <c r="K79" s="21">
        <v>3</v>
      </c>
      <c r="L79" s="21">
        <v>2</v>
      </c>
      <c r="M79" s="21">
        <v>-1</v>
      </c>
      <c r="N79" s="21">
        <v>0</v>
      </c>
      <c r="O79" s="21">
        <v>0</v>
      </c>
      <c r="P79" s="21">
        <v>1.215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399268</v>
      </c>
      <c r="B80" s="20" t="s">
        <v>312</v>
      </c>
      <c r="C80" s="20">
        <v>1979.094</v>
      </c>
      <c r="D80" s="20">
        <v>2489.371</v>
      </c>
      <c r="E80" s="20">
        <v>0</v>
      </c>
      <c r="F80" s="20">
        <v>0</v>
      </c>
      <c r="G80" s="20">
        <v>0</v>
      </c>
      <c r="H80" s="20">
        <v>1</v>
      </c>
      <c r="I80" s="18">
        <v>3.134</v>
      </c>
      <c r="J80" s="18">
        <v>22.99</v>
      </c>
      <c r="K80" s="21">
        <v>3</v>
      </c>
      <c r="L80" s="21">
        <v>2</v>
      </c>
      <c r="M80" s="21">
        <v>-1</v>
      </c>
      <c r="N80" s="21">
        <v>1</v>
      </c>
      <c r="O80" s="21">
        <v>0</v>
      </c>
      <c r="P80" s="21">
        <v>37.593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399269</v>
      </c>
      <c r="B81" s="20" t="s">
        <v>313</v>
      </c>
      <c r="C81" s="20">
        <v>7563.595</v>
      </c>
      <c r="D81" s="20">
        <v>8870.898</v>
      </c>
      <c r="E81" s="20">
        <v>0</v>
      </c>
      <c r="F81" s="20">
        <v>0</v>
      </c>
      <c r="G81" s="20">
        <v>0</v>
      </c>
      <c r="H81" s="20">
        <v>1</v>
      </c>
      <c r="I81" s="18">
        <v>5.856</v>
      </c>
      <c r="J81" s="18">
        <v>19.73</v>
      </c>
      <c r="K81" s="21">
        <v>4</v>
      </c>
      <c r="L81" s="21">
        <v>2</v>
      </c>
      <c r="M81" s="21">
        <v>0</v>
      </c>
      <c r="N81" s="21">
        <v>0</v>
      </c>
      <c r="O81" s="21">
        <v>0</v>
      </c>
      <c r="P81" s="21">
        <v>0.271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399274</v>
      </c>
      <c r="B82" s="20" t="s">
        <v>314</v>
      </c>
      <c r="C82" s="20">
        <v>5683.118</v>
      </c>
      <c r="D82" s="20">
        <v>6598.592</v>
      </c>
      <c r="E82" s="20">
        <v>0</v>
      </c>
      <c r="F82" s="20">
        <v>0</v>
      </c>
      <c r="G82" s="20">
        <v>0</v>
      </c>
      <c r="H82" s="20">
        <v>1</v>
      </c>
      <c r="I82" s="18">
        <v>6.068</v>
      </c>
      <c r="J82" s="18">
        <v>19.1</v>
      </c>
      <c r="K82" s="21">
        <v>3</v>
      </c>
      <c r="L82" s="21">
        <v>2</v>
      </c>
      <c r="M82" s="21">
        <v>0</v>
      </c>
      <c r="N82" s="21">
        <v>0</v>
      </c>
      <c r="O82" s="21">
        <v>0</v>
      </c>
      <c r="P82" s="21">
        <v>6.019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399281</v>
      </c>
      <c r="B83" s="20" t="s">
        <v>315</v>
      </c>
      <c r="C83" s="20">
        <v>4210.147</v>
      </c>
      <c r="D83" s="20">
        <v>4950.631</v>
      </c>
      <c r="E83" s="20">
        <v>0</v>
      </c>
      <c r="F83" s="20">
        <v>0</v>
      </c>
      <c r="G83" s="20">
        <v>0</v>
      </c>
      <c r="H83" s="20">
        <v>1</v>
      </c>
      <c r="I83" s="18">
        <v>2.612</v>
      </c>
      <c r="J83" s="18">
        <v>17.179</v>
      </c>
      <c r="K83" s="21">
        <v>2</v>
      </c>
      <c r="L83" s="21">
        <v>2</v>
      </c>
      <c r="M83" s="21">
        <v>0</v>
      </c>
      <c r="N83" s="21">
        <v>0</v>
      </c>
      <c r="O83" s="21">
        <v>0</v>
      </c>
      <c r="P83" s="21">
        <v>1.889</v>
      </c>
      <c r="Q83" s="21">
        <v>0</v>
      </c>
      <c r="R83" s="21">
        <v>-1</v>
      </c>
      <c r="S83" s="22"/>
      <c r="T83" s="22"/>
      <c r="U83" s="22"/>
      <c r="V83" s="22"/>
      <c r="W83" s="22"/>
    </row>
    <row r="84" ht="16.5" spans="1:23">
      <c r="A84" s="20">
        <v>399289</v>
      </c>
      <c r="B84" s="20" t="s">
        <v>316</v>
      </c>
      <c r="C84" s="20">
        <v>120.816</v>
      </c>
      <c r="D84" s="20">
        <v>121.568</v>
      </c>
      <c r="E84" s="20">
        <v>0</v>
      </c>
      <c r="F84" s="20">
        <v>0</v>
      </c>
      <c r="G84" s="20">
        <v>0</v>
      </c>
      <c r="H84" s="20">
        <v>1</v>
      </c>
      <c r="I84" s="18">
        <v>0.361</v>
      </c>
      <c r="J84" s="18">
        <v>0.977</v>
      </c>
      <c r="K84" s="21">
        <v>3</v>
      </c>
      <c r="L84" s="21">
        <v>1</v>
      </c>
      <c r="M84" s="21">
        <v>-1</v>
      </c>
      <c r="N84" s="21">
        <v>0</v>
      </c>
      <c r="O84" s="21">
        <v>0</v>
      </c>
      <c r="P84" s="21">
        <v>2.759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399293</v>
      </c>
      <c r="B85" s="20" t="s">
        <v>317</v>
      </c>
      <c r="C85" s="20">
        <v>6000.687</v>
      </c>
      <c r="D85" s="20">
        <v>6819.891</v>
      </c>
      <c r="E85" s="20">
        <v>0</v>
      </c>
      <c r="F85" s="20">
        <v>0</v>
      </c>
      <c r="G85" s="20">
        <v>0</v>
      </c>
      <c r="H85" s="20">
        <v>1</v>
      </c>
      <c r="I85" s="18">
        <v>5.049</v>
      </c>
      <c r="J85" s="18">
        <v>16.455</v>
      </c>
      <c r="K85" s="21">
        <v>0</v>
      </c>
      <c r="L85" s="21">
        <v>2</v>
      </c>
      <c r="M85" s="21">
        <v>0</v>
      </c>
      <c r="N85" s="21">
        <v>0</v>
      </c>
      <c r="O85" s="21">
        <v>0</v>
      </c>
      <c r="P85" s="21">
        <v>1.927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399294</v>
      </c>
      <c r="B86" s="20" t="s">
        <v>318</v>
      </c>
      <c r="C86" s="20">
        <v>3512.858</v>
      </c>
      <c r="D86" s="20">
        <v>3896.015</v>
      </c>
      <c r="E86" s="20">
        <v>0</v>
      </c>
      <c r="F86" s="20">
        <v>0</v>
      </c>
      <c r="G86" s="20">
        <v>0</v>
      </c>
      <c r="H86" s="20">
        <v>1</v>
      </c>
      <c r="I86" s="18">
        <v>4.614</v>
      </c>
      <c r="J86" s="18">
        <v>13.995</v>
      </c>
      <c r="K86" s="21">
        <v>4</v>
      </c>
      <c r="L86" s="21">
        <v>2</v>
      </c>
      <c r="M86" s="21">
        <v>0</v>
      </c>
      <c r="N86" s="21">
        <v>0</v>
      </c>
      <c r="O86" s="21">
        <v>0</v>
      </c>
      <c r="P86" s="21">
        <v>17.229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399296</v>
      </c>
      <c r="B87" s="20" t="s">
        <v>319</v>
      </c>
      <c r="C87" s="20">
        <v>5602.817</v>
      </c>
      <c r="D87" s="20">
        <v>6581.42</v>
      </c>
      <c r="E87" s="20">
        <v>0</v>
      </c>
      <c r="F87" s="20">
        <v>0</v>
      </c>
      <c r="G87" s="20">
        <v>0</v>
      </c>
      <c r="H87" s="20">
        <v>1</v>
      </c>
      <c r="I87" s="18">
        <v>11.287</v>
      </c>
      <c r="J87" s="18">
        <v>24.478</v>
      </c>
      <c r="K87" s="21">
        <v>3</v>
      </c>
      <c r="L87" s="21">
        <v>2</v>
      </c>
      <c r="M87" s="21">
        <v>0</v>
      </c>
      <c r="N87" s="21">
        <v>0</v>
      </c>
      <c r="O87" s="21">
        <v>0</v>
      </c>
      <c r="P87" s="21">
        <v>3.089</v>
      </c>
      <c r="Q87" s="21">
        <v>0</v>
      </c>
      <c r="R87" s="21">
        <v>1</v>
      </c>
      <c r="S87" s="22"/>
      <c r="T87" s="22"/>
      <c r="U87" s="22"/>
      <c r="V87" s="22"/>
      <c r="W87" s="22"/>
    </row>
    <row r="88" ht="16.5" spans="1:23">
      <c r="A88" s="20">
        <v>399298</v>
      </c>
      <c r="B88" s="20" t="s">
        <v>320</v>
      </c>
      <c r="C88" s="20">
        <v>213.726</v>
      </c>
      <c r="D88" s="20">
        <v>215.254</v>
      </c>
      <c r="E88" s="20">
        <v>0</v>
      </c>
      <c r="F88" s="20">
        <v>0</v>
      </c>
      <c r="G88" s="20">
        <v>0</v>
      </c>
      <c r="H88" s="20">
        <v>1</v>
      </c>
      <c r="I88" s="18">
        <v>0.43</v>
      </c>
      <c r="J88" s="18">
        <v>1.137</v>
      </c>
      <c r="K88" s="21">
        <v>2</v>
      </c>
      <c r="L88" s="21">
        <v>1</v>
      </c>
      <c r="M88" s="21">
        <v>0</v>
      </c>
      <c r="N88" s="21">
        <v>0</v>
      </c>
      <c r="O88" s="21">
        <v>0</v>
      </c>
      <c r="P88" s="21">
        <v>10.009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399299</v>
      </c>
      <c r="B89" s="20" t="s">
        <v>321</v>
      </c>
      <c r="C89" s="20">
        <v>245.99</v>
      </c>
      <c r="D89" s="20">
        <v>247.823</v>
      </c>
      <c r="E89" s="20">
        <v>0</v>
      </c>
      <c r="F89" s="20">
        <v>0</v>
      </c>
      <c r="G89" s="20">
        <v>0</v>
      </c>
      <c r="H89" s="20">
        <v>1</v>
      </c>
      <c r="I89" s="18">
        <v>0.451</v>
      </c>
      <c r="J89" s="18">
        <v>1.187</v>
      </c>
      <c r="K89" s="21">
        <v>3</v>
      </c>
      <c r="L89" s="21">
        <v>2</v>
      </c>
      <c r="M89" s="21">
        <v>0</v>
      </c>
      <c r="N89" s="21">
        <v>0</v>
      </c>
      <c r="O89" s="21">
        <v>0</v>
      </c>
      <c r="P89" s="21">
        <v>4.036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399301</v>
      </c>
      <c r="B90" s="20" t="s">
        <v>322</v>
      </c>
      <c r="C90" s="20">
        <v>217.583</v>
      </c>
      <c r="D90" s="20">
        <v>219.139</v>
      </c>
      <c r="E90" s="20">
        <v>0</v>
      </c>
      <c r="F90" s="20">
        <v>0</v>
      </c>
      <c r="G90" s="20">
        <v>0</v>
      </c>
      <c r="H90" s="20">
        <v>1</v>
      </c>
      <c r="I90" s="18">
        <v>0.43</v>
      </c>
      <c r="J90" s="18">
        <v>1.137</v>
      </c>
      <c r="K90" s="21">
        <v>4</v>
      </c>
      <c r="L90" s="21">
        <v>2</v>
      </c>
      <c r="M90" s="21">
        <v>-1</v>
      </c>
      <c r="N90" s="21">
        <v>1</v>
      </c>
      <c r="O90" s="21">
        <v>0</v>
      </c>
      <c r="P90" s="21">
        <v>-0.002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399302</v>
      </c>
      <c r="B91" s="20" t="s">
        <v>323</v>
      </c>
      <c r="C91" s="20">
        <v>220.361</v>
      </c>
      <c r="D91" s="20">
        <v>221.852</v>
      </c>
      <c r="E91" s="20">
        <v>0</v>
      </c>
      <c r="F91" s="20">
        <v>0</v>
      </c>
      <c r="G91" s="20">
        <v>0</v>
      </c>
      <c r="H91" s="20">
        <v>1</v>
      </c>
      <c r="I91" s="18">
        <v>0.484</v>
      </c>
      <c r="J91" s="18">
        <v>1.152</v>
      </c>
      <c r="K91" s="21">
        <v>2</v>
      </c>
      <c r="L91" s="21">
        <v>2</v>
      </c>
      <c r="M91" s="21">
        <v>0</v>
      </c>
      <c r="N91" s="21">
        <v>0</v>
      </c>
      <c r="O91" s="21">
        <v>0</v>
      </c>
      <c r="P91" s="21">
        <v>8.763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399326</v>
      </c>
      <c r="B92" s="20" t="s">
        <v>324</v>
      </c>
      <c r="C92" s="20">
        <v>5861.849</v>
      </c>
      <c r="D92" s="20">
        <v>7083.343</v>
      </c>
      <c r="E92" s="20">
        <v>0</v>
      </c>
      <c r="F92" s="20">
        <v>0</v>
      </c>
      <c r="G92" s="20">
        <v>0</v>
      </c>
      <c r="H92" s="20">
        <v>1</v>
      </c>
      <c r="I92" s="18">
        <v>8.459</v>
      </c>
      <c r="J92" s="18">
        <v>24.245</v>
      </c>
      <c r="K92" s="21">
        <v>1</v>
      </c>
      <c r="L92" s="21">
        <v>2</v>
      </c>
      <c r="M92" s="21">
        <v>0</v>
      </c>
      <c r="N92" s="21">
        <v>0</v>
      </c>
      <c r="O92" s="21">
        <v>0</v>
      </c>
      <c r="P92" s="21">
        <v>0.596</v>
      </c>
      <c r="Q92" s="21">
        <v>0</v>
      </c>
      <c r="R92" s="21">
        <v>1</v>
      </c>
      <c r="S92" s="22"/>
      <c r="T92" s="22"/>
      <c r="U92" s="22"/>
      <c r="V92" s="22"/>
      <c r="W92" s="22"/>
    </row>
    <row r="93" ht="16.5" spans="1:23">
      <c r="A93" s="20">
        <v>399330</v>
      </c>
      <c r="B93" s="20" t="s">
        <v>325</v>
      </c>
      <c r="C93" s="20">
        <v>5588.285</v>
      </c>
      <c r="D93" s="20">
        <v>6068.37</v>
      </c>
      <c r="E93" s="20">
        <v>0</v>
      </c>
      <c r="F93" s="20">
        <v>0</v>
      </c>
      <c r="G93" s="20">
        <v>0</v>
      </c>
      <c r="H93" s="20">
        <v>1</v>
      </c>
      <c r="I93" s="18">
        <v>3.547</v>
      </c>
      <c r="J93" s="18">
        <v>11.178</v>
      </c>
      <c r="K93" s="21">
        <v>4</v>
      </c>
      <c r="L93" s="21">
        <v>0</v>
      </c>
      <c r="M93" s="21">
        <v>-1</v>
      </c>
      <c r="N93" s="21">
        <v>1</v>
      </c>
      <c r="O93" s="21">
        <v>0</v>
      </c>
      <c r="P93" s="21">
        <v>1.778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399337</v>
      </c>
      <c r="B94" s="20" t="s">
        <v>326</v>
      </c>
      <c r="C94" s="20">
        <v>6273.214</v>
      </c>
      <c r="D94" s="20">
        <v>6970.129</v>
      </c>
      <c r="E94" s="20">
        <v>0</v>
      </c>
      <c r="F94" s="20">
        <v>0</v>
      </c>
      <c r="G94" s="20">
        <v>0</v>
      </c>
      <c r="H94" s="20">
        <v>1</v>
      </c>
      <c r="I94" s="18">
        <v>5.241</v>
      </c>
      <c r="J94" s="18">
        <v>14.715</v>
      </c>
      <c r="K94" s="21">
        <v>2</v>
      </c>
      <c r="L94" s="21">
        <v>0</v>
      </c>
      <c r="M94" s="21">
        <v>0</v>
      </c>
      <c r="N94" s="21">
        <v>0</v>
      </c>
      <c r="O94" s="21">
        <v>0</v>
      </c>
      <c r="P94" s="21">
        <v>10.084</v>
      </c>
      <c r="Q94" s="21">
        <v>0</v>
      </c>
      <c r="R94" s="21">
        <v>-1</v>
      </c>
      <c r="S94" s="22"/>
      <c r="T94" s="22"/>
      <c r="U94" s="22"/>
      <c r="V94" s="22"/>
      <c r="W94" s="22"/>
    </row>
    <row r="95" ht="16.5" spans="1:23">
      <c r="A95" s="20">
        <v>399339</v>
      </c>
      <c r="B95" s="20" t="s">
        <v>327</v>
      </c>
      <c r="C95" s="20">
        <v>8560.769</v>
      </c>
      <c r="D95" s="20">
        <v>9566.393</v>
      </c>
      <c r="E95" s="20">
        <v>0</v>
      </c>
      <c r="F95" s="20">
        <v>0</v>
      </c>
      <c r="G95" s="20">
        <v>0</v>
      </c>
      <c r="H95" s="20">
        <v>1</v>
      </c>
      <c r="I95" s="18">
        <v>3.457</v>
      </c>
      <c r="J95" s="18">
        <v>13.605</v>
      </c>
      <c r="K95" s="21">
        <v>3</v>
      </c>
      <c r="L95" s="21">
        <v>2</v>
      </c>
      <c r="M95" s="21">
        <v>0</v>
      </c>
      <c r="N95" s="21">
        <v>0</v>
      </c>
      <c r="O95" s="21">
        <v>0</v>
      </c>
      <c r="P95" s="21">
        <v>9.294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399344</v>
      </c>
      <c r="B96" s="20" t="s">
        <v>328</v>
      </c>
      <c r="C96" s="20">
        <v>7164.448</v>
      </c>
      <c r="D96" s="20">
        <v>8013.478</v>
      </c>
      <c r="E96" s="20">
        <v>0</v>
      </c>
      <c r="F96" s="20">
        <v>0</v>
      </c>
      <c r="G96" s="20">
        <v>0</v>
      </c>
      <c r="H96" s="20">
        <v>1</v>
      </c>
      <c r="I96" s="18">
        <v>2.059</v>
      </c>
      <c r="J96" s="18">
        <v>12.436</v>
      </c>
      <c r="K96" s="21">
        <v>0</v>
      </c>
      <c r="L96" s="21">
        <v>2</v>
      </c>
      <c r="M96" s="21">
        <v>0</v>
      </c>
      <c r="N96" s="21">
        <v>0</v>
      </c>
      <c r="O96" s="21">
        <v>0</v>
      </c>
      <c r="P96" s="21">
        <v>9.575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0">
        <v>399346</v>
      </c>
      <c r="B97" s="20" t="s">
        <v>329</v>
      </c>
      <c r="C97" s="20">
        <v>4260.335</v>
      </c>
      <c r="D97" s="20">
        <v>4738.629</v>
      </c>
      <c r="E97" s="20">
        <v>0</v>
      </c>
      <c r="F97" s="20">
        <v>0</v>
      </c>
      <c r="G97" s="20">
        <v>0</v>
      </c>
      <c r="H97" s="20">
        <v>1</v>
      </c>
      <c r="I97" s="18">
        <v>6.232</v>
      </c>
      <c r="J97" s="18">
        <v>15.696</v>
      </c>
      <c r="K97" s="21">
        <v>2</v>
      </c>
      <c r="L97" s="21">
        <v>0</v>
      </c>
      <c r="M97" s="21">
        <v>0</v>
      </c>
      <c r="N97" s="21">
        <v>-1</v>
      </c>
      <c r="O97" s="21">
        <v>0</v>
      </c>
      <c r="P97" s="21">
        <v>0.783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399363</v>
      </c>
      <c r="B98" s="20" t="s">
        <v>330</v>
      </c>
      <c r="C98" s="20">
        <v>8621.209</v>
      </c>
      <c r="D98" s="20">
        <v>10390.362</v>
      </c>
      <c r="E98" s="20">
        <v>0</v>
      </c>
      <c r="F98" s="20">
        <v>0</v>
      </c>
      <c r="G98" s="20">
        <v>0</v>
      </c>
      <c r="H98" s="20">
        <v>1</v>
      </c>
      <c r="I98" s="18">
        <v>6.873</v>
      </c>
      <c r="J98" s="18">
        <v>22.73</v>
      </c>
      <c r="K98" s="21">
        <v>1</v>
      </c>
      <c r="L98" s="21">
        <v>2</v>
      </c>
      <c r="M98" s="21">
        <v>0</v>
      </c>
      <c r="N98" s="21">
        <v>0</v>
      </c>
      <c r="O98" s="21">
        <v>0</v>
      </c>
      <c r="P98" s="21">
        <v>-0.63</v>
      </c>
      <c r="Q98" s="21">
        <v>0</v>
      </c>
      <c r="R98" s="21">
        <v>1</v>
      </c>
      <c r="S98" s="22"/>
      <c r="T98" s="22"/>
      <c r="U98" s="22"/>
      <c r="V98" s="22"/>
      <c r="W98" s="22"/>
    </row>
    <row r="99" ht="16.5" spans="1:23">
      <c r="A99" s="20">
        <v>399389</v>
      </c>
      <c r="B99" s="20" t="s">
        <v>331</v>
      </c>
      <c r="C99" s="20">
        <v>7526.594</v>
      </c>
      <c r="D99" s="20">
        <v>9353.977</v>
      </c>
      <c r="E99" s="20">
        <v>0</v>
      </c>
      <c r="F99" s="20">
        <v>0</v>
      </c>
      <c r="G99" s="20">
        <v>0</v>
      </c>
      <c r="H99" s="20">
        <v>1</v>
      </c>
      <c r="I99" s="18">
        <v>7.511</v>
      </c>
      <c r="J99" s="18">
        <v>25.58</v>
      </c>
      <c r="K99" s="21">
        <v>2</v>
      </c>
      <c r="L99" s="21">
        <v>0</v>
      </c>
      <c r="M99" s="21">
        <v>0</v>
      </c>
      <c r="N99" s="21">
        <v>0</v>
      </c>
      <c r="O99" s="21">
        <v>0</v>
      </c>
      <c r="P99" s="21">
        <v>-0.291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399404</v>
      </c>
      <c r="B100" s="20" t="s">
        <v>332</v>
      </c>
      <c r="C100" s="20">
        <v>6073.034</v>
      </c>
      <c r="D100" s="20">
        <v>6681.427</v>
      </c>
      <c r="E100" s="20">
        <v>0</v>
      </c>
      <c r="F100" s="20">
        <v>0</v>
      </c>
      <c r="G100" s="20">
        <v>0</v>
      </c>
      <c r="H100" s="20">
        <v>1</v>
      </c>
      <c r="I100" s="18">
        <v>1.799</v>
      </c>
      <c r="J100" s="18">
        <v>10.741</v>
      </c>
      <c r="K100" s="21">
        <v>3</v>
      </c>
      <c r="L100" s="21">
        <v>2</v>
      </c>
      <c r="M100" s="21">
        <v>0</v>
      </c>
      <c r="N100" s="21">
        <v>0</v>
      </c>
      <c r="O100" s="21">
        <v>0</v>
      </c>
      <c r="P100" s="21">
        <v>16.636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399410</v>
      </c>
      <c r="B101" s="20" t="s">
        <v>333</v>
      </c>
      <c r="C101" s="20">
        <v>2734.869</v>
      </c>
      <c r="D101" s="20">
        <v>3615.571</v>
      </c>
      <c r="E101" s="20">
        <v>0</v>
      </c>
      <c r="F101" s="20">
        <v>0</v>
      </c>
      <c r="G101" s="20">
        <v>0</v>
      </c>
      <c r="H101" s="20">
        <v>1</v>
      </c>
      <c r="I101" s="18">
        <v>9.899</v>
      </c>
      <c r="J101" s="18">
        <v>31.846</v>
      </c>
      <c r="K101" s="21">
        <v>4</v>
      </c>
      <c r="L101" s="21">
        <v>0</v>
      </c>
      <c r="M101" s="21">
        <v>0</v>
      </c>
      <c r="N101" s="21">
        <v>0</v>
      </c>
      <c r="O101" s="21">
        <v>0</v>
      </c>
      <c r="P101" s="21">
        <v>5.442</v>
      </c>
      <c r="Q101" s="21">
        <v>0</v>
      </c>
      <c r="R101" s="21">
        <v>-1</v>
      </c>
      <c r="S101" s="22"/>
      <c r="T101" s="22"/>
      <c r="U101" s="22"/>
      <c r="V101" s="22"/>
      <c r="W101" s="22"/>
    </row>
    <row r="102" ht="16.5" spans="1:23">
      <c r="A102" s="20">
        <v>399427</v>
      </c>
      <c r="B102" s="20" t="s">
        <v>334</v>
      </c>
      <c r="C102" s="20">
        <v>2139.628</v>
      </c>
      <c r="D102" s="20">
        <v>2475.492</v>
      </c>
      <c r="E102" s="20">
        <v>0</v>
      </c>
      <c r="F102" s="20">
        <v>0</v>
      </c>
      <c r="G102" s="20">
        <v>0</v>
      </c>
      <c r="H102" s="20">
        <v>1</v>
      </c>
      <c r="I102" s="18">
        <v>1.685</v>
      </c>
      <c r="J102" s="18">
        <v>15.024</v>
      </c>
      <c r="K102" s="21">
        <v>2</v>
      </c>
      <c r="L102" s="21">
        <v>0</v>
      </c>
      <c r="M102" s="21">
        <v>0</v>
      </c>
      <c r="N102" s="21">
        <v>0</v>
      </c>
      <c r="O102" s="21">
        <v>0</v>
      </c>
      <c r="P102" s="21">
        <v>8.948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399481</v>
      </c>
      <c r="B103" s="20" t="s">
        <v>294</v>
      </c>
      <c r="C103" s="20">
        <v>127.666</v>
      </c>
      <c r="D103" s="20">
        <v>127.79</v>
      </c>
      <c r="E103" s="20">
        <v>0</v>
      </c>
      <c r="F103" s="20">
        <v>0</v>
      </c>
      <c r="G103" s="20">
        <v>0</v>
      </c>
      <c r="H103" s="20">
        <v>1</v>
      </c>
      <c r="I103" s="18">
        <v>0.045</v>
      </c>
      <c r="J103" s="18">
        <v>0.142</v>
      </c>
      <c r="K103" s="21">
        <v>2</v>
      </c>
      <c r="L103" s="21">
        <v>0</v>
      </c>
      <c r="M103" s="21">
        <v>0</v>
      </c>
      <c r="N103" s="21">
        <v>0</v>
      </c>
      <c r="O103" s="21">
        <v>0</v>
      </c>
      <c r="P103" s="21">
        <v>3.615</v>
      </c>
      <c r="Q103" s="21">
        <v>0</v>
      </c>
      <c r="R103" s="21">
        <v>1</v>
      </c>
      <c r="S103" s="22"/>
      <c r="T103" s="22"/>
      <c r="U103" s="22"/>
      <c r="V103" s="22"/>
      <c r="W103" s="22"/>
    </row>
    <row r="104" ht="16.5" spans="1:23">
      <c r="A104" s="20">
        <v>399606</v>
      </c>
      <c r="B104" s="20" t="s">
        <v>335</v>
      </c>
      <c r="C104" s="20">
        <v>3356.26</v>
      </c>
      <c r="D104" s="20">
        <v>3804.449</v>
      </c>
      <c r="E104" s="20">
        <v>0</v>
      </c>
      <c r="F104" s="20">
        <v>0</v>
      </c>
      <c r="G104" s="20">
        <v>0</v>
      </c>
      <c r="H104" s="20">
        <v>1</v>
      </c>
      <c r="I104" s="18">
        <v>5.412</v>
      </c>
      <c r="J104" s="18">
        <v>16.555</v>
      </c>
      <c r="K104" s="21">
        <v>3</v>
      </c>
      <c r="L104" s="21">
        <v>2</v>
      </c>
      <c r="M104" s="21">
        <v>0</v>
      </c>
      <c r="N104" s="21">
        <v>0</v>
      </c>
      <c r="O104" s="21">
        <v>0</v>
      </c>
      <c r="P104" s="21">
        <v>10.358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399608</v>
      </c>
      <c r="B105" s="20" t="s">
        <v>336</v>
      </c>
      <c r="C105" s="20">
        <v>4014.968</v>
      </c>
      <c r="D105" s="20">
        <v>4525.165</v>
      </c>
      <c r="E105" s="20">
        <v>0</v>
      </c>
      <c r="F105" s="20">
        <v>0</v>
      </c>
      <c r="G105" s="20">
        <v>0</v>
      </c>
      <c r="H105" s="20">
        <v>1</v>
      </c>
      <c r="I105" s="18">
        <v>3.952</v>
      </c>
      <c r="J105" s="18">
        <v>14.781</v>
      </c>
      <c r="K105" s="21">
        <v>4</v>
      </c>
      <c r="L105" s="21">
        <v>0</v>
      </c>
      <c r="M105" s="21">
        <v>-1</v>
      </c>
      <c r="N105" s="21">
        <v>1</v>
      </c>
      <c r="O105" s="21">
        <v>0</v>
      </c>
      <c r="P105" s="21">
        <v>-0.018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399610</v>
      </c>
      <c r="B106" s="20" t="s">
        <v>337</v>
      </c>
      <c r="C106" s="20">
        <v>8883.353</v>
      </c>
      <c r="D106" s="20">
        <v>10389.343</v>
      </c>
      <c r="E106" s="20">
        <v>0</v>
      </c>
      <c r="F106" s="20">
        <v>0</v>
      </c>
      <c r="G106" s="20">
        <v>0</v>
      </c>
      <c r="H106" s="20">
        <v>1</v>
      </c>
      <c r="I106" s="18">
        <v>3.404</v>
      </c>
      <c r="J106" s="18">
        <v>17.406</v>
      </c>
      <c r="K106" s="21">
        <v>3</v>
      </c>
      <c r="L106" s="21">
        <v>2</v>
      </c>
      <c r="M106" s="21">
        <v>0</v>
      </c>
      <c r="N106" s="21">
        <v>0</v>
      </c>
      <c r="O106" s="21">
        <v>0</v>
      </c>
      <c r="P106" s="21">
        <v>5.375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399611</v>
      </c>
      <c r="B107" s="20" t="s">
        <v>338</v>
      </c>
      <c r="C107" s="20">
        <v>3081.503</v>
      </c>
      <c r="D107" s="20">
        <v>3446.384</v>
      </c>
      <c r="E107" s="20">
        <v>0</v>
      </c>
      <c r="F107" s="20">
        <v>0</v>
      </c>
      <c r="G107" s="20">
        <v>0</v>
      </c>
      <c r="H107" s="20">
        <v>1</v>
      </c>
      <c r="I107" s="18">
        <v>3.573</v>
      </c>
      <c r="J107" s="18">
        <v>13.782</v>
      </c>
      <c r="K107" s="21">
        <v>2</v>
      </c>
      <c r="L107" s="21">
        <v>0</v>
      </c>
      <c r="M107" s="21">
        <v>0</v>
      </c>
      <c r="N107" s="21">
        <v>0</v>
      </c>
      <c r="O107" s="21">
        <v>0</v>
      </c>
      <c r="P107" s="21">
        <v>11.122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399612</v>
      </c>
      <c r="B108" s="20" t="s">
        <v>339</v>
      </c>
      <c r="C108" s="20">
        <v>2609.279</v>
      </c>
      <c r="D108" s="20">
        <v>2918</v>
      </c>
      <c r="E108" s="20">
        <v>0</v>
      </c>
      <c r="F108" s="20">
        <v>0</v>
      </c>
      <c r="G108" s="20">
        <v>0</v>
      </c>
      <c r="H108" s="20">
        <v>1</v>
      </c>
      <c r="I108" s="18">
        <v>3.513</v>
      </c>
      <c r="J108" s="18">
        <v>13.721</v>
      </c>
      <c r="K108" s="21">
        <v>3</v>
      </c>
      <c r="L108" s="21">
        <v>2</v>
      </c>
      <c r="M108" s="21">
        <v>0</v>
      </c>
      <c r="N108" s="21">
        <v>0</v>
      </c>
      <c r="O108" s="21">
        <v>0</v>
      </c>
      <c r="P108" s="21">
        <v>6.057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399621</v>
      </c>
      <c r="B109" s="20" t="s">
        <v>340</v>
      </c>
      <c r="C109" s="20">
        <v>11180.308</v>
      </c>
      <c r="D109" s="20">
        <v>14416.28</v>
      </c>
      <c r="E109" s="20">
        <v>0</v>
      </c>
      <c r="F109" s="20">
        <v>0</v>
      </c>
      <c r="G109" s="20">
        <v>0</v>
      </c>
      <c r="H109" s="20">
        <v>1</v>
      </c>
      <c r="I109" s="18">
        <v>9.642</v>
      </c>
      <c r="J109" s="18">
        <v>29.924</v>
      </c>
      <c r="K109" s="21">
        <v>2</v>
      </c>
      <c r="L109" s="21">
        <v>2</v>
      </c>
      <c r="M109" s="21">
        <v>0</v>
      </c>
      <c r="N109" s="21">
        <v>0</v>
      </c>
      <c r="O109" s="21">
        <v>0</v>
      </c>
      <c r="P109" s="21">
        <v>11.771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399626</v>
      </c>
      <c r="B110" s="20" t="s">
        <v>341</v>
      </c>
      <c r="C110" s="20">
        <v>1979.835</v>
      </c>
      <c r="D110" s="20">
        <v>2230.658</v>
      </c>
      <c r="E110" s="20">
        <v>0</v>
      </c>
      <c r="F110" s="20">
        <v>0</v>
      </c>
      <c r="G110" s="20">
        <v>0</v>
      </c>
      <c r="H110" s="20">
        <v>1</v>
      </c>
      <c r="I110" s="18">
        <v>6.267</v>
      </c>
      <c r="J110" s="18">
        <v>16.807</v>
      </c>
      <c r="K110" s="21">
        <v>2</v>
      </c>
      <c r="L110" s="21">
        <v>2</v>
      </c>
      <c r="M110" s="21">
        <v>0</v>
      </c>
      <c r="N110" s="21">
        <v>0</v>
      </c>
      <c r="O110" s="21">
        <v>0</v>
      </c>
      <c r="P110" s="21">
        <v>-0.94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399630</v>
      </c>
      <c r="B111" s="20" t="s">
        <v>342</v>
      </c>
      <c r="C111" s="20">
        <v>1707.524</v>
      </c>
      <c r="D111" s="20">
        <v>1918.434</v>
      </c>
      <c r="E111" s="20">
        <v>0</v>
      </c>
      <c r="F111" s="20">
        <v>0</v>
      </c>
      <c r="G111" s="20">
        <v>0</v>
      </c>
      <c r="H111" s="20">
        <v>1</v>
      </c>
      <c r="I111" s="18">
        <v>4.597</v>
      </c>
      <c r="J111" s="18">
        <v>15.085</v>
      </c>
      <c r="K111" s="21">
        <v>3</v>
      </c>
      <c r="L111" s="21">
        <v>0</v>
      </c>
      <c r="M111" s="21">
        <v>0</v>
      </c>
      <c r="N111" s="21">
        <v>0</v>
      </c>
      <c r="O111" s="21">
        <v>0</v>
      </c>
      <c r="P111" s="21">
        <v>0.71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399636</v>
      </c>
      <c r="B112" s="20" t="s">
        <v>343</v>
      </c>
      <c r="C112" s="20">
        <v>7691.893</v>
      </c>
      <c r="D112" s="20">
        <v>8824.353</v>
      </c>
      <c r="E112" s="20">
        <v>0</v>
      </c>
      <c r="F112" s="20">
        <v>0</v>
      </c>
      <c r="G112" s="20">
        <v>0</v>
      </c>
      <c r="H112" s="20">
        <v>1</v>
      </c>
      <c r="I112" s="18">
        <v>7.759</v>
      </c>
      <c r="J112" s="18">
        <v>19.596</v>
      </c>
      <c r="K112" s="21">
        <v>2</v>
      </c>
      <c r="L112" s="21">
        <v>0</v>
      </c>
      <c r="M112" s="21">
        <v>0</v>
      </c>
      <c r="N112" s="21">
        <v>0</v>
      </c>
      <c r="O112" s="21">
        <v>0</v>
      </c>
      <c r="P112" s="21">
        <v>2.773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399638</v>
      </c>
      <c r="B113" s="20" t="s">
        <v>344</v>
      </c>
      <c r="C113" s="20">
        <v>7166.333</v>
      </c>
      <c r="D113" s="20">
        <v>8081.107</v>
      </c>
      <c r="E113" s="20">
        <v>0</v>
      </c>
      <c r="F113" s="20">
        <v>0</v>
      </c>
      <c r="G113" s="20">
        <v>0</v>
      </c>
      <c r="H113" s="20">
        <v>1</v>
      </c>
      <c r="I113" s="18">
        <v>3.704</v>
      </c>
      <c r="J113" s="18">
        <v>14.604</v>
      </c>
      <c r="K113" s="21">
        <v>4</v>
      </c>
      <c r="L113" s="21">
        <v>2</v>
      </c>
      <c r="M113" s="21">
        <v>0</v>
      </c>
      <c r="N113" s="21">
        <v>1</v>
      </c>
      <c r="O113" s="21">
        <v>0</v>
      </c>
      <c r="P113" s="21">
        <v>3.819</v>
      </c>
      <c r="Q113" s="21">
        <v>0</v>
      </c>
      <c r="R113" s="21">
        <v>1</v>
      </c>
      <c r="S113" s="22"/>
      <c r="T113" s="22"/>
      <c r="U113" s="22"/>
      <c r="V113" s="22"/>
      <c r="W113" s="22"/>
    </row>
    <row r="114" ht="16.5" spans="1:23">
      <c r="A114" s="20">
        <v>399641</v>
      </c>
      <c r="B114" s="20" t="s">
        <v>345</v>
      </c>
      <c r="C114" s="20">
        <v>2687.078</v>
      </c>
      <c r="D114" s="20">
        <v>3030.913</v>
      </c>
      <c r="E114" s="20">
        <v>0</v>
      </c>
      <c r="F114" s="20">
        <v>0</v>
      </c>
      <c r="G114" s="20">
        <v>0</v>
      </c>
      <c r="H114" s="20">
        <v>1</v>
      </c>
      <c r="I114" s="18">
        <v>2.84</v>
      </c>
      <c r="J114" s="18">
        <v>13.862</v>
      </c>
      <c r="K114" s="21">
        <v>0</v>
      </c>
      <c r="L114" s="21">
        <v>2</v>
      </c>
      <c r="M114" s="21">
        <v>0</v>
      </c>
      <c r="N114" s="21">
        <v>0</v>
      </c>
      <c r="O114" s="21">
        <v>0</v>
      </c>
      <c r="P114" s="21">
        <v>7.655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399643</v>
      </c>
      <c r="B115" s="20" t="s">
        <v>346</v>
      </c>
      <c r="C115" s="20">
        <v>3717.956</v>
      </c>
      <c r="D115" s="20">
        <v>4233.283</v>
      </c>
      <c r="E115" s="20">
        <v>0</v>
      </c>
      <c r="F115" s="20">
        <v>0</v>
      </c>
      <c r="G115" s="20">
        <v>0</v>
      </c>
      <c r="H115" s="20">
        <v>1</v>
      </c>
      <c r="I115" s="18">
        <v>5.203</v>
      </c>
      <c r="J115" s="18">
        <v>16.743</v>
      </c>
      <c r="K115" s="21">
        <v>2</v>
      </c>
      <c r="L115" s="21">
        <v>2</v>
      </c>
      <c r="M115" s="21">
        <v>0</v>
      </c>
      <c r="N115" s="21">
        <v>0</v>
      </c>
      <c r="O115" s="21">
        <v>0</v>
      </c>
      <c r="P115" s="21">
        <v>11.591</v>
      </c>
      <c r="Q115" s="21">
        <v>0</v>
      </c>
      <c r="R115" s="21">
        <v>1</v>
      </c>
      <c r="S115" s="22"/>
      <c r="T115" s="22"/>
      <c r="U115" s="22"/>
      <c r="V115" s="22"/>
      <c r="W115" s="22"/>
    </row>
    <row r="116" ht="16.5" spans="1:23">
      <c r="A116" s="20">
        <v>399653</v>
      </c>
      <c r="B116" s="20" t="s">
        <v>347</v>
      </c>
      <c r="C116" s="20">
        <v>2826.472</v>
      </c>
      <c r="D116" s="20">
        <v>3094.217</v>
      </c>
      <c r="E116" s="20">
        <v>0</v>
      </c>
      <c r="F116" s="20">
        <v>0</v>
      </c>
      <c r="G116" s="20">
        <v>0</v>
      </c>
      <c r="H116" s="20">
        <v>1</v>
      </c>
      <c r="I116" s="18">
        <v>2.565</v>
      </c>
      <c r="J116" s="18">
        <v>10.996</v>
      </c>
      <c r="K116" s="21">
        <v>3</v>
      </c>
      <c r="L116" s="21">
        <v>2</v>
      </c>
      <c r="M116" s="21">
        <v>0</v>
      </c>
      <c r="N116" s="21">
        <v>0</v>
      </c>
      <c r="O116" s="21">
        <v>0</v>
      </c>
      <c r="P116" s="21">
        <v>6.798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399667</v>
      </c>
      <c r="B117" s="20" t="s">
        <v>348</v>
      </c>
      <c r="C117" s="20">
        <v>5142.655</v>
      </c>
      <c r="D117" s="20">
        <v>5953.233</v>
      </c>
      <c r="E117" s="20">
        <v>0</v>
      </c>
      <c r="F117" s="20">
        <v>0</v>
      </c>
      <c r="G117" s="20">
        <v>0</v>
      </c>
      <c r="H117" s="20">
        <v>1</v>
      </c>
      <c r="I117" s="18">
        <v>6.617</v>
      </c>
      <c r="J117" s="18">
        <v>19.332</v>
      </c>
      <c r="K117" s="21">
        <v>2</v>
      </c>
      <c r="L117" s="21">
        <v>0</v>
      </c>
      <c r="M117" s="21">
        <v>0</v>
      </c>
      <c r="N117" s="21">
        <v>0</v>
      </c>
      <c r="O117" s="21">
        <v>0</v>
      </c>
      <c r="P117" s="21">
        <v>14.79</v>
      </c>
      <c r="Q117" s="21">
        <v>0</v>
      </c>
      <c r="R117" s="21">
        <v>1</v>
      </c>
      <c r="S117" s="22"/>
      <c r="T117" s="22"/>
      <c r="U117" s="22"/>
      <c r="V117" s="22"/>
      <c r="W117" s="22"/>
    </row>
    <row r="118" ht="16.5" spans="1:23">
      <c r="A118" s="20">
        <v>399670</v>
      </c>
      <c r="B118" s="20" t="s">
        <v>349</v>
      </c>
      <c r="C118" s="20">
        <v>4099.54</v>
      </c>
      <c r="D118" s="20">
        <v>4532.733</v>
      </c>
      <c r="E118" s="20">
        <v>0</v>
      </c>
      <c r="F118" s="20">
        <v>0</v>
      </c>
      <c r="G118" s="20">
        <v>0</v>
      </c>
      <c r="H118" s="20">
        <v>1</v>
      </c>
      <c r="I118" s="18">
        <v>2.41</v>
      </c>
      <c r="J118" s="18">
        <v>11.737</v>
      </c>
      <c r="K118" s="21">
        <v>4</v>
      </c>
      <c r="L118" s="21">
        <v>2</v>
      </c>
      <c r="M118" s="21">
        <v>-1</v>
      </c>
      <c r="N118" s="21">
        <v>1</v>
      </c>
      <c r="O118" s="21">
        <v>0</v>
      </c>
      <c r="P118" s="21">
        <v>5.683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0">
        <v>399673</v>
      </c>
      <c r="B119" s="20" t="s">
        <v>350</v>
      </c>
      <c r="C119" s="20">
        <v>3180.115</v>
      </c>
      <c r="D119" s="20">
        <v>3614.546</v>
      </c>
      <c r="E119" s="20">
        <v>0</v>
      </c>
      <c r="F119" s="20">
        <v>0</v>
      </c>
      <c r="G119" s="20">
        <v>0</v>
      </c>
      <c r="H119" s="20">
        <v>1</v>
      </c>
      <c r="I119" s="18">
        <v>6.502</v>
      </c>
      <c r="J119" s="18">
        <v>17.739</v>
      </c>
      <c r="K119" s="21">
        <v>2</v>
      </c>
      <c r="L119" s="21">
        <v>2</v>
      </c>
      <c r="M119" s="21">
        <v>0</v>
      </c>
      <c r="N119" s="21">
        <v>0</v>
      </c>
      <c r="O119" s="21">
        <v>0</v>
      </c>
      <c r="P119" s="21">
        <v>6.982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399688</v>
      </c>
      <c r="B120" s="20" t="s">
        <v>351</v>
      </c>
      <c r="C120" s="20">
        <v>5767.097</v>
      </c>
      <c r="D120" s="20">
        <v>7488.002</v>
      </c>
      <c r="E120" s="20">
        <v>0</v>
      </c>
      <c r="F120" s="20">
        <v>0</v>
      </c>
      <c r="G120" s="20">
        <v>0</v>
      </c>
      <c r="H120" s="20">
        <v>1</v>
      </c>
      <c r="I120" s="18">
        <v>12.728</v>
      </c>
      <c r="J120" s="18">
        <v>32.785</v>
      </c>
      <c r="K120" s="21">
        <v>4</v>
      </c>
      <c r="L120" s="21">
        <v>2</v>
      </c>
      <c r="M120" s="21">
        <v>-1</v>
      </c>
      <c r="N120" s="21">
        <v>0</v>
      </c>
      <c r="O120" s="21">
        <v>0</v>
      </c>
      <c r="P120" s="21">
        <v>8.557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399696</v>
      </c>
      <c r="B121" s="20" t="s">
        <v>352</v>
      </c>
      <c r="C121" s="20">
        <v>4087.341</v>
      </c>
      <c r="D121" s="20">
        <v>4949.205</v>
      </c>
      <c r="E121" s="20">
        <v>0</v>
      </c>
      <c r="F121" s="20">
        <v>0</v>
      </c>
      <c r="G121" s="20">
        <v>0</v>
      </c>
      <c r="H121" s="20">
        <v>1</v>
      </c>
      <c r="I121" s="18">
        <v>5.966</v>
      </c>
      <c r="J121" s="18">
        <v>22.341</v>
      </c>
      <c r="K121" s="21">
        <v>4</v>
      </c>
      <c r="L121" s="21">
        <v>2</v>
      </c>
      <c r="M121" s="21">
        <v>0</v>
      </c>
      <c r="N121" s="21">
        <v>0</v>
      </c>
      <c r="O121" s="21">
        <v>0</v>
      </c>
      <c r="P121" s="21">
        <v>0.775</v>
      </c>
      <c r="Q121" s="21">
        <v>0</v>
      </c>
      <c r="R121" s="21">
        <v>1</v>
      </c>
      <c r="S121" s="22"/>
      <c r="T121" s="22"/>
      <c r="U121" s="22"/>
      <c r="V121" s="22"/>
      <c r="W121" s="22"/>
    </row>
    <row r="122" ht="16.5" spans="1:23">
      <c r="A122" s="20">
        <v>399705</v>
      </c>
      <c r="B122" s="20" t="s">
        <v>353</v>
      </c>
      <c r="C122" s="20">
        <v>4095.016</v>
      </c>
      <c r="D122" s="20">
        <v>4682.53</v>
      </c>
      <c r="E122" s="20">
        <v>0</v>
      </c>
      <c r="F122" s="20">
        <v>0</v>
      </c>
      <c r="G122" s="20">
        <v>0</v>
      </c>
      <c r="H122" s="20">
        <v>1</v>
      </c>
      <c r="I122" s="18">
        <v>5.973</v>
      </c>
      <c r="J122" s="18">
        <v>17.771</v>
      </c>
      <c r="K122" s="21">
        <v>2</v>
      </c>
      <c r="L122" s="21">
        <v>1</v>
      </c>
      <c r="M122" s="21">
        <v>0</v>
      </c>
      <c r="N122" s="21">
        <v>0</v>
      </c>
      <c r="O122" s="21">
        <v>0</v>
      </c>
      <c r="P122" s="21">
        <v>5.104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399972</v>
      </c>
      <c r="B123" s="20" t="s">
        <v>354</v>
      </c>
      <c r="C123" s="20">
        <v>5417.394</v>
      </c>
      <c r="D123" s="20">
        <v>5911.021</v>
      </c>
      <c r="E123" s="20">
        <v>0</v>
      </c>
      <c r="F123" s="20">
        <v>0</v>
      </c>
      <c r="G123" s="20">
        <v>0</v>
      </c>
      <c r="H123" s="20">
        <v>1</v>
      </c>
      <c r="I123" s="18">
        <v>3.627</v>
      </c>
      <c r="J123" s="18">
        <v>11.675</v>
      </c>
      <c r="K123" s="21">
        <v>4</v>
      </c>
      <c r="L123" s="21">
        <v>2</v>
      </c>
      <c r="M123" s="21">
        <v>0</v>
      </c>
      <c r="N123" s="21">
        <v>0</v>
      </c>
      <c r="O123" s="21">
        <v>0</v>
      </c>
      <c r="P123" s="21">
        <v>9.669</v>
      </c>
      <c r="Q123" s="21">
        <v>0</v>
      </c>
      <c r="R123" s="21">
        <v>1</v>
      </c>
      <c r="S123" s="22"/>
      <c r="T123" s="22"/>
      <c r="U123" s="22"/>
      <c r="V123" s="22"/>
      <c r="W123" s="22"/>
    </row>
    <row r="124" ht="16.5" spans="1:23">
      <c r="A124" s="20">
        <v>980032</v>
      </c>
      <c r="B124" s="20" t="s">
        <v>355</v>
      </c>
      <c r="C124" s="20">
        <v>14768.738</v>
      </c>
      <c r="D124" s="20">
        <v>16928.863</v>
      </c>
      <c r="E124" s="20">
        <v>0</v>
      </c>
      <c r="F124" s="20">
        <v>0</v>
      </c>
      <c r="G124" s="20">
        <v>0</v>
      </c>
      <c r="H124" s="20">
        <v>1</v>
      </c>
      <c r="I124" s="18">
        <v>3.692</v>
      </c>
      <c r="J124" s="18">
        <v>15.981</v>
      </c>
      <c r="K124" s="21">
        <v>3</v>
      </c>
      <c r="L124" s="21">
        <v>2</v>
      </c>
      <c r="M124" s="21">
        <v>0</v>
      </c>
      <c r="N124" s="21">
        <v>0</v>
      </c>
      <c r="O124" s="21">
        <v>0</v>
      </c>
      <c r="P124" s="21">
        <v>5.906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988006</v>
      </c>
      <c r="B125" s="20" t="s">
        <v>356</v>
      </c>
      <c r="C125" s="20">
        <v>2947.732</v>
      </c>
      <c r="D125" s="20">
        <v>3394.432</v>
      </c>
      <c r="E125" s="20">
        <v>0</v>
      </c>
      <c r="F125" s="20">
        <v>0</v>
      </c>
      <c r="G125" s="20">
        <v>0</v>
      </c>
      <c r="H125" s="20">
        <v>1</v>
      </c>
      <c r="I125" s="18">
        <v>7.079</v>
      </c>
      <c r="J125" s="18">
        <v>19.307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9.111</v>
      </c>
      <c r="Q125" s="21">
        <v>-1</v>
      </c>
      <c r="R125" s="21">
        <v>1</v>
      </c>
      <c r="S125" s="22"/>
      <c r="T125" s="22"/>
      <c r="U125" s="22"/>
      <c r="V125" s="22"/>
      <c r="W125" s="22"/>
    </row>
    <row r="126" ht="16.5" spans="1:23">
      <c r="A126" s="20">
        <v>988007</v>
      </c>
      <c r="B126" s="20" t="s">
        <v>357</v>
      </c>
      <c r="C126" s="20">
        <v>2944.611</v>
      </c>
      <c r="D126" s="20">
        <v>3380.411</v>
      </c>
      <c r="E126" s="20">
        <v>0</v>
      </c>
      <c r="F126" s="20">
        <v>0</v>
      </c>
      <c r="G126" s="20">
        <v>0</v>
      </c>
      <c r="H126" s="20">
        <v>1</v>
      </c>
      <c r="I126" s="18">
        <v>6.958</v>
      </c>
      <c r="J126" s="18">
        <v>18.952</v>
      </c>
      <c r="K126" s="21">
        <v>2</v>
      </c>
      <c r="L126" s="21">
        <v>2</v>
      </c>
      <c r="M126" s="21">
        <v>0</v>
      </c>
      <c r="N126" s="21">
        <v>0</v>
      </c>
      <c r="O126" s="21">
        <v>0</v>
      </c>
      <c r="P126" s="21">
        <v>0.357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988106</v>
      </c>
      <c r="B127" s="20" t="s">
        <v>358</v>
      </c>
      <c r="C127" s="20">
        <v>3267.984</v>
      </c>
      <c r="D127" s="20">
        <v>3763.446</v>
      </c>
      <c r="E127" s="20">
        <v>0</v>
      </c>
      <c r="F127" s="20">
        <v>0</v>
      </c>
      <c r="G127" s="20">
        <v>0</v>
      </c>
      <c r="H127" s="20">
        <v>1</v>
      </c>
      <c r="I127" s="18">
        <v>7.116</v>
      </c>
      <c r="J127" s="18">
        <v>19.344</v>
      </c>
      <c r="K127" s="21">
        <v>3</v>
      </c>
      <c r="L127" s="21">
        <v>2</v>
      </c>
      <c r="M127" s="21">
        <v>-1</v>
      </c>
      <c r="N127" s="21">
        <v>0</v>
      </c>
      <c r="O127" s="21">
        <v>0</v>
      </c>
      <c r="P127" s="21">
        <v>5.193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988107</v>
      </c>
      <c r="B128" s="20" t="s">
        <v>359</v>
      </c>
      <c r="C128" s="20">
        <v>3264.512</v>
      </c>
      <c r="D128" s="20">
        <v>3747.883</v>
      </c>
      <c r="E128" s="20">
        <v>0</v>
      </c>
      <c r="F128" s="20">
        <v>0</v>
      </c>
      <c r="G128" s="20">
        <v>0</v>
      </c>
      <c r="H128" s="20">
        <v>1</v>
      </c>
      <c r="I128" s="18">
        <v>6.995</v>
      </c>
      <c r="J128" s="18">
        <v>18.99</v>
      </c>
      <c r="K128" s="21">
        <v>2</v>
      </c>
      <c r="L128" s="21">
        <v>1</v>
      </c>
      <c r="M128" s="21">
        <v>0</v>
      </c>
      <c r="N128" s="21">
        <v>0</v>
      </c>
      <c r="O128" s="21">
        <v>0</v>
      </c>
      <c r="P128" s="21">
        <v>13.445</v>
      </c>
      <c r="Q128" s="21">
        <v>0</v>
      </c>
      <c r="R128" s="21">
        <v>1</v>
      </c>
      <c r="S128" s="22"/>
      <c r="T128" s="22"/>
      <c r="U128" s="22"/>
      <c r="V128" s="22"/>
      <c r="W128" s="22"/>
    </row>
    <row r="129" ht="16.5" spans="1:23">
      <c r="A129" s="23">
        <v>35</v>
      </c>
      <c r="B129" s="23" t="s">
        <v>360</v>
      </c>
      <c r="C129" s="23">
        <v>2709.563</v>
      </c>
      <c r="D129" s="23">
        <v>3094.366</v>
      </c>
      <c r="E129" s="23">
        <v>0</v>
      </c>
      <c r="F129" s="23">
        <v>0</v>
      </c>
      <c r="G129" s="23">
        <v>1</v>
      </c>
      <c r="H129" s="18">
        <v>0</v>
      </c>
      <c r="I129" s="18">
        <v>0</v>
      </c>
      <c r="J129" s="18">
        <v>0</v>
      </c>
      <c r="K129" s="21">
        <v>3</v>
      </c>
      <c r="L129" s="21">
        <v>2</v>
      </c>
      <c r="M129" s="21">
        <v>0</v>
      </c>
      <c r="N129" s="21">
        <v>0</v>
      </c>
      <c r="O129" s="21">
        <v>0</v>
      </c>
      <c r="P129" s="21">
        <v>6.837</v>
      </c>
      <c r="Q129" s="21">
        <v>-1</v>
      </c>
      <c r="R129" s="21">
        <v>-1</v>
      </c>
      <c r="S129" s="22"/>
      <c r="T129" s="22"/>
      <c r="U129" s="22"/>
      <c r="V129" s="22"/>
      <c r="W129" s="22"/>
    </row>
    <row r="130" ht="16.5" spans="1:23">
      <c r="A130" s="23">
        <v>36</v>
      </c>
      <c r="B130" s="23" t="s">
        <v>361</v>
      </c>
      <c r="C130" s="23">
        <v>10342.096</v>
      </c>
      <c r="D130" s="23">
        <v>11416.283</v>
      </c>
      <c r="E130" s="23">
        <v>0</v>
      </c>
      <c r="F130" s="23">
        <v>0</v>
      </c>
      <c r="G130" s="23">
        <v>1</v>
      </c>
      <c r="H130" s="18">
        <v>0</v>
      </c>
      <c r="I130" s="18">
        <v>0</v>
      </c>
      <c r="J130" s="18">
        <v>0</v>
      </c>
      <c r="K130" s="21">
        <v>3</v>
      </c>
      <c r="L130" s="21">
        <v>2</v>
      </c>
      <c r="M130" s="21">
        <v>0</v>
      </c>
      <c r="N130" s="21">
        <v>0</v>
      </c>
      <c r="O130" s="21">
        <v>0</v>
      </c>
      <c r="P130" s="21">
        <v>13.267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3">
        <v>73</v>
      </c>
      <c r="B131" s="23" t="s">
        <v>362</v>
      </c>
      <c r="C131" s="23">
        <v>3208.17</v>
      </c>
      <c r="D131" s="23">
        <v>3685.387</v>
      </c>
      <c r="E131" s="23">
        <v>0</v>
      </c>
      <c r="F131" s="23">
        <v>0</v>
      </c>
      <c r="G131" s="23">
        <v>1</v>
      </c>
      <c r="H131" s="18">
        <v>0</v>
      </c>
      <c r="I131" s="18">
        <v>0</v>
      </c>
      <c r="J131" s="18">
        <v>0</v>
      </c>
      <c r="K131" s="21">
        <v>1</v>
      </c>
      <c r="L131" s="21">
        <v>2</v>
      </c>
      <c r="M131" s="21">
        <v>0</v>
      </c>
      <c r="N131" s="21">
        <v>0</v>
      </c>
      <c r="O131" s="21">
        <v>0</v>
      </c>
      <c r="P131" s="21">
        <v>2.648</v>
      </c>
      <c r="Q131" s="21">
        <v>1</v>
      </c>
      <c r="R131" s="21">
        <v>0</v>
      </c>
      <c r="S131" s="22"/>
      <c r="T131" s="22"/>
      <c r="U131" s="22"/>
      <c r="V131" s="22"/>
      <c r="W131" s="22"/>
    </row>
    <row r="132" ht="16.5" spans="1:23">
      <c r="A132" s="23">
        <v>74</v>
      </c>
      <c r="B132" s="23" t="s">
        <v>363</v>
      </c>
      <c r="C132" s="23">
        <v>6755.913</v>
      </c>
      <c r="D132" s="23">
        <v>7511.287</v>
      </c>
      <c r="E132" s="23">
        <v>0</v>
      </c>
      <c r="F132" s="23">
        <v>0</v>
      </c>
      <c r="G132" s="23">
        <v>1</v>
      </c>
      <c r="H132" s="18">
        <v>0</v>
      </c>
      <c r="I132" s="18">
        <v>0</v>
      </c>
      <c r="J132" s="18">
        <v>0</v>
      </c>
      <c r="K132" s="21">
        <v>2</v>
      </c>
      <c r="L132" s="21">
        <v>2</v>
      </c>
      <c r="M132" s="21">
        <v>0</v>
      </c>
      <c r="N132" s="21">
        <v>1</v>
      </c>
      <c r="O132" s="21">
        <v>0</v>
      </c>
      <c r="P132" s="21">
        <v>2.198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3">
        <v>107</v>
      </c>
      <c r="B133" s="23" t="s">
        <v>364</v>
      </c>
      <c r="C133" s="23">
        <v>5177.01</v>
      </c>
      <c r="D133" s="23">
        <v>5968.345</v>
      </c>
      <c r="E133" s="23">
        <v>0</v>
      </c>
      <c r="F133" s="23">
        <v>0</v>
      </c>
      <c r="G133" s="23">
        <v>1</v>
      </c>
      <c r="H133" s="18">
        <v>0</v>
      </c>
      <c r="I133" s="18">
        <v>0</v>
      </c>
      <c r="J133" s="18">
        <v>0</v>
      </c>
      <c r="K133" s="21">
        <v>4</v>
      </c>
      <c r="L133" s="21">
        <v>2</v>
      </c>
      <c r="M133" s="21">
        <v>0</v>
      </c>
      <c r="N133" s="21">
        <v>0</v>
      </c>
      <c r="O133" s="21">
        <v>0</v>
      </c>
      <c r="P133" s="21">
        <v>0.656</v>
      </c>
      <c r="Q133" s="21">
        <v>0</v>
      </c>
      <c r="R133" s="21">
        <v>1</v>
      </c>
      <c r="S133" s="22"/>
      <c r="T133" s="22"/>
      <c r="U133" s="22"/>
      <c r="V133" s="22"/>
      <c r="W133" s="22"/>
    </row>
    <row r="134" ht="16.5" spans="1:23">
      <c r="A134" s="23">
        <v>126</v>
      </c>
      <c r="B134" s="23" t="s">
        <v>365</v>
      </c>
      <c r="C134" s="23">
        <v>7661.619</v>
      </c>
      <c r="D134" s="23">
        <v>8500.018</v>
      </c>
      <c r="E134" s="23">
        <v>0</v>
      </c>
      <c r="F134" s="23">
        <v>0</v>
      </c>
      <c r="G134" s="23">
        <v>1</v>
      </c>
      <c r="H134" s="18">
        <v>0</v>
      </c>
      <c r="I134" s="18">
        <v>0</v>
      </c>
      <c r="J134" s="18">
        <v>0</v>
      </c>
      <c r="K134" s="21">
        <v>4</v>
      </c>
      <c r="L134" s="21">
        <v>1</v>
      </c>
      <c r="M134" s="21">
        <v>0</v>
      </c>
      <c r="N134" s="21">
        <v>0</v>
      </c>
      <c r="O134" s="21">
        <v>0</v>
      </c>
      <c r="P134" s="21">
        <v>19.021</v>
      </c>
      <c r="Q134" s="21">
        <v>0</v>
      </c>
      <c r="R134" s="21">
        <v>1</v>
      </c>
      <c r="S134" s="22"/>
      <c r="T134" s="22"/>
      <c r="U134" s="22"/>
      <c r="V134" s="22"/>
      <c r="W134" s="22"/>
    </row>
    <row r="135" ht="16.5" spans="1:23">
      <c r="A135" s="23">
        <v>849</v>
      </c>
      <c r="B135" s="23" t="s">
        <v>366</v>
      </c>
      <c r="C135" s="23">
        <v>9858.328</v>
      </c>
      <c r="D135" s="23">
        <v>11929.488</v>
      </c>
      <c r="E135" s="23">
        <v>0</v>
      </c>
      <c r="F135" s="23">
        <v>0</v>
      </c>
      <c r="G135" s="23">
        <v>1</v>
      </c>
      <c r="H135" s="18">
        <v>0</v>
      </c>
      <c r="I135" s="18">
        <v>0</v>
      </c>
      <c r="J135" s="18">
        <v>0</v>
      </c>
      <c r="K135" s="21">
        <v>4</v>
      </c>
      <c r="L135" s="21">
        <v>1</v>
      </c>
      <c r="M135" s="21">
        <v>0</v>
      </c>
      <c r="N135" s="21">
        <v>1</v>
      </c>
      <c r="O135" s="21">
        <v>0</v>
      </c>
      <c r="P135" s="21">
        <v>1.066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3">
        <v>934</v>
      </c>
      <c r="B136" s="23" t="s">
        <v>367</v>
      </c>
      <c r="C136" s="23">
        <v>5786.451</v>
      </c>
      <c r="D136" s="23">
        <v>6463.471</v>
      </c>
      <c r="E136" s="23">
        <v>0</v>
      </c>
      <c r="F136" s="23">
        <v>0</v>
      </c>
      <c r="G136" s="23">
        <v>1</v>
      </c>
      <c r="H136" s="18">
        <v>0</v>
      </c>
      <c r="I136" s="18">
        <v>0</v>
      </c>
      <c r="J136" s="18">
        <v>0</v>
      </c>
      <c r="K136" s="21">
        <v>4</v>
      </c>
      <c r="L136" s="21">
        <v>2</v>
      </c>
      <c r="M136" s="21">
        <v>0</v>
      </c>
      <c r="N136" s="21">
        <v>0</v>
      </c>
      <c r="O136" s="21">
        <v>0</v>
      </c>
      <c r="P136" s="21">
        <v>0.168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3">
        <v>948</v>
      </c>
      <c r="B137" s="23" t="s">
        <v>368</v>
      </c>
      <c r="C137" s="23">
        <v>2412.182</v>
      </c>
      <c r="D137" s="23">
        <v>2850.541</v>
      </c>
      <c r="E137" s="23">
        <v>0</v>
      </c>
      <c r="F137" s="23">
        <v>0</v>
      </c>
      <c r="G137" s="23">
        <v>1</v>
      </c>
      <c r="H137" s="18">
        <v>0</v>
      </c>
      <c r="I137" s="18">
        <v>0</v>
      </c>
      <c r="J137" s="18">
        <v>0</v>
      </c>
      <c r="K137" s="21">
        <v>3</v>
      </c>
      <c r="L137" s="21">
        <v>1</v>
      </c>
      <c r="M137" s="21">
        <v>0</v>
      </c>
      <c r="N137" s="21">
        <v>0</v>
      </c>
      <c r="O137" s="21">
        <v>0</v>
      </c>
      <c r="P137" s="21">
        <v>4.516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3">
        <v>952</v>
      </c>
      <c r="B138" s="23" t="s">
        <v>369</v>
      </c>
      <c r="C138" s="23">
        <v>2301.753</v>
      </c>
      <c r="D138" s="23">
        <v>2796.133</v>
      </c>
      <c r="E138" s="23">
        <v>0</v>
      </c>
      <c r="F138" s="23">
        <v>0</v>
      </c>
      <c r="G138" s="23">
        <v>1</v>
      </c>
      <c r="H138" s="18">
        <v>0</v>
      </c>
      <c r="I138" s="18">
        <v>0</v>
      </c>
      <c r="J138" s="18">
        <v>0</v>
      </c>
      <c r="K138" s="21">
        <v>2</v>
      </c>
      <c r="L138" s="21">
        <v>2</v>
      </c>
      <c r="M138" s="21">
        <v>0</v>
      </c>
      <c r="N138" s="21">
        <v>0</v>
      </c>
      <c r="O138" s="21">
        <v>0</v>
      </c>
      <c r="P138" s="21">
        <v>1.193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3">
        <v>992</v>
      </c>
      <c r="B139" s="23" t="s">
        <v>5</v>
      </c>
      <c r="C139" s="23">
        <v>5541.391</v>
      </c>
      <c r="D139" s="23">
        <v>6172.342</v>
      </c>
      <c r="E139" s="23">
        <v>0</v>
      </c>
      <c r="F139" s="23">
        <v>0</v>
      </c>
      <c r="G139" s="23">
        <v>1</v>
      </c>
      <c r="H139" s="18">
        <v>0</v>
      </c>
      <c r="I139" s="18">
        <v>0</v>
      </c>
      <c r="J139" s="18">
        <v>0</v>
      </c>
      <c r="K139" s="21">
        <v>2</v>
      </c>
      <c r="L139" s="21">
        <v>0</v>
      </c>
      <c r="M139" s="21">
        <v>0</v>
      </c>
      <c r="N139" s="21">
        <v>0</v>
      </c>
      <c r="O139" s="21">
        <v>0</v>
      </c>
      <c r="P139" s="21">
        <v>3.977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3">
        <v>399108</v>
      </c>
      <c r="B140" s="23" t="s">
        <v>105</v>
      </c>
      <c r="C140" s="23">
        <v>1204.163</v>
      </c>
      <c r="D140" s="23">
        <v>1294.936</v>
      </c>
      <c r="E140" s="23">
        <v>0</v>
      </c>
      <c r="F140" s="23">
        <v>0</v>
      </c>
      <c r="G140" s="23">
        <v>1</v>
      </c>
      <c r="H140" s="18">
        <v>0</v>
      </c>
      <c r="I140" s="18">
        <v>0</v>
      </c>
      <c r="J140" s="18">
        <v>0</v>
      </c>
      <c r="K140" s="21">
        <v>3</v>
      </c>
      <c r="L140" s="21">
        <v>2</v>
      </c>
      <c r="M140" s="21">
        <v>-1</v>
      </c>
      <c r="N140" s="21">
        <v>0</v>
      </c>
      <c r="O140" s="21">
        <v>0</v>
      </c>
      <c r="P140" s="21">
        <v>2.836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3">
        <v>399241</v>
      </c>
      <c r="B141" s="23" t="s">
        <v>370</v>
      </c>
      <c r="C141" s="23">
        <v>1133.362</v>
      </c>
      <c r="D141" s="23">
        <v>1344.251</v>
      </c>
      <c r="E141" s="23">
        <v>0</v>
      </c>
      <c r="F141" s="23">
        <v>0</v>
      </c>
      <c r="G141" s="23">
        <v>1</v>
      </c>
      <c r="H141" s="18">
        <v>0</v>
      </c>
      <c r="I141" s="18">
        <v>0</v>
      </c>
      <c r="J141" s="18">
        <v>0</v>
      </c>
      <c r="K141" s="21">
        <v>3</v>
      </c>
      <c r="L141" s="21">
        <v>0</v>
      </c>
      <c r="M141" s="21">
        <v>0</v>
      </c>
      <c r="N141" s="21">
        <v>0</v>
      </c>
      <c r="O141" s="21">
        <v>0</v>
      </c>
      <c r="P141" s="21">
        <v>0.276</v>
      </c>
      <c r="Q141" s="21">
        <v>0</v>
      </c>
      <c r="R141" s="21">
        <v>-1</v>
      </c>
      <c r="S141" s="22"/>
      <c r="T141" s="22"/>
      <c r="U141" s="22"/>
      <c r="V141" s="22"/>
      <c r="W141" s="22"/>
    </row>
    <row r="142" ht="16.5" spans="1:23">
      <c r="A142" s="23">
        <v>399367</v>
      </c>
      <c r="B142" s="23" t="s">
        <v>371</v>
      </c>
      <c r="C142" s="23">
        <v>2382.878</v>
      </c>
      <c r="D142" s="23">
        <v>2816.323</v>
      </c>
      <c r="E142" s="23">
        <v>0</v>
      </c>
      <c r="F142" s="23">
        <v>0</v>
      </c>
      <c r="G142" s="23">
        <v>1</v>
      </c>
      <c r="H142" s="18">
        <v>0</v>
      </c>
      <c r="I142" s="18">
        <v>0</v>
      </c>
      <c r="J142" s="18">
        <v>0</v>
      </c>
      <c r="K142" s="21">
        <v>3</v>
      </c>
      <c r="L142" s="21">
        <v>2</v>
      </c>
      <c r="M142" s="21">
        <v>-1</v>
      </c>
      <c r="N142" s="21">
        <v>0</v>
      </c>
      <c r="O142" s="21">
        <v>0</v>
      </c>
      <c r="P142" s="21">
        <v>2.244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3">
        <v>399393</v>
      </c>
      <c r="B143" s="23" t="s">
        <v>372</v>
      </c>
      <c r="C143" s="23">
        <v>2940.963</v>
      </c>
      <c r="D143" s="23">
        <v>3449.681</v>
      </c>
      <c r="E143" s="23">
        <v>0</v>
      </c>
      <c r="F143" s="23">
        <v>0</v>
      </c>
      <c r="G143" s="23">
        <v>1</v>
      </c>
      <c r="H143" s="18">
        <v>0</v>
      </c>
      <c r="I143" s="18">
        <v>0</v>
      </c>
      <c r="J143" s="18">
        <v>0</v>
      </c>
      <c r="K143" s="21">
        <v>2</v>
      </c>
      <c r="L143" s="21">
        <v>2</v>
      </c>
      <c r="M143" s="21">
        <v>-1</v>
      </c>
      <c r="N143" s="21">
        <v>0</v>
      </c>
      <c r="O143" s="21">
        <v>0</v>
      </c>
      <c r="P143" s="21">
        <v>4.763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3">
        <v>399420</v>
      </c>
      <c r="B144" s="23" t="s">
        <v>373</v>
      </c>
      <c r="C144" s="23">
        <v>1406.134</v>
      </c>
      <c r="D144" s="23">
        <v>1686.89</v>
      </c>
      <c r="E144" s="23">
        <v>0</v>
      </c>
      <c r="F144" s="23">
        <v>0</v>
      </c>
      <c r="G144" s="23">
        <v>1</v>
      </c>
      <c r="H144" s="18">
        <v>0</v>
      </c>
      <c r="I144" s="18">
        <v>0</v>
      </c>
      <c r="J144" s="18">
        <v>0</v>
      </c>
      <c r="K144" s="21">
        <v>0</v>
      </c>
      <c r="L144" s="21">
        <v>2</v>
      </c>
      <c r="M144" s="21">
        <v>0</v>
      </c>
      <c r="N144" s="21">
        <v>0</v>
      </c>
      <c r="O144" s="21">
        <v>0</v>
      </c>
      <c r="P144" s="21">
        <v>0.255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3">
        <v>399437</v>
      </c>
      <c r="B145" s="23" t="s">
        <v>374</v>
      </c>
      <c r="C145" s="23">
        <v>6118.392</v>
      </c>
      <c r="D145" s="23">
        <v>7209.821</v>
      </c>
      <c r="E145" s="23">
        <v>0</v>
      </c>
      <c r="F145" s="23">
        <v>0</v>
      </c>
      <c r="G145" s="23">
        <v>1</v>
      </c>
      <c r="H145" s="18">
        <v>0</v>
      </c>
      <c r="I145" s="18">
        <v>0</v>
      </c>
      <c r="J145" s="18">
        <v>0</v>
      </c>
      <c r="K145" s="21">
        <v>4</v>
      </c>
      <c r="L145" s="21">
        <v>1</v>
      </c>
      <c r="M145" s="21">
        <v>-1</v>
      </c>
      <c r="N145" s="21">
        <v>0</v>
      </c>
      <c r="O145" s="21">
        <v>0</v>
      </c>
      <c r="P145" s="21">
        <v>1.897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3">
        <v>399637</v>
      </c>
      <c r="B146" s="23" t="s">
        <v>375</v>
      </c>
      <c r="C146" s="23">
        <v>1646.504</v>
      </c>
      <c r="D146" s="23">
        <v>1985.304</v>
      </c>
      <c r="E146" s="23">
        <v>0</v>
      </c>
      <c r="F146" s="23">
        <v>0</v>
      </c>
      <c r="G146" s="23">
        <v>1</v>
      </c>
      <c r="H146" s="18">
        <v>0</v>
      </c>
      <c r="I146" s="18">
        <v>0</v>
      </c>
      <c r="J146" s="18">
        <v>0</v>
      </c>
      <c r="K146" s="21">
        <v>3</v>
      </c>
      <c r="L146" s="21">
        <v>2</v>
      </c>
      <c r="M146" s="21">
        <v>-1</v>
      </c>
      <c r="N146" s="21">
        <v>0</v>
      </c>
      <c r="O146" s="21">
        <v>0</v>
      </c>
      <c r="P146" s="21">
        <v>4.014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3">
        <v>399707</v>
      </c>
      <c r="B147" s="23" t="s">
        <v>376</v>
      </c>
      <c r="C147" s="23">
        <v>5932.008</v>
      </c>
      <c r="D147" s="23">
        <v>6914.82</v>
      </c>
      <c r="E147" s="23">
        <v>0</v>
      </c>
      <c r="F147" s="23">
        <v>0</v>
      </c>
      <c r="G147" s="23">
        <v>1</v>
      </c>
      <c r="H147" s="18">
        <v>0</v>
      </c>
      <c r="I147" s="18">
        <v>0</v>
      </c>
      <c r="J147" s="18">
        <v>0</v>
      </c>
      <c r="K147" s="21">
        <v>3</v>
      </c>
      <c r="L147" s="21">
        <v>2</v>
      </c>
      <c r="M147" s="21">
        <v>-1</v>
      </c>
      <c r="N147" s="21">
        <v>0</v>
      </c>
      <c r="O147" s="21">
        <v>0</v>
      </c>
      <c r="P147" s="21">
        <v>5.805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3">
        <v>399805</v>
      </c>
      <c r="B148" s="23" t="s">
        <v>377</v>
      </c>
      <c r="C148" s="23">
        <v>3444.294</v>
      </c>
      <c r="D148" s="23">
        <v>4384.798</v>
      </c>
      <c r="E148" s="23">
        <v>0</v>
      </c>
      <c r="F148" s="23">
        <v>0</v>
      </c>
      <c r="G148" s="23">
        <v>1</v>
      </c>
      <c r="H148" s="18">
        <v>0</v>
      </c>
      <c r="I148" s="18">
        <v>0</v>
      </c>
      <c r="J148" s="18">
        <v>0</v>
      </c>
      <c r="K148" s="21">
        <v>4</v>
      </c>
      <c r="L148" s="21">
        <v>2</v>
      </c>
      <c r="M148" s="21">
        <v>-1</v>
      </c>
      <c r="N148" s="21">
        <v>0</v>
      </c>
      <c r="O148" s="21">
        <v>0</v>
      </c>
      <c r="P148" s="21">
        <v>3.257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3">
        <v>399809</v>
      </c>
      <c r="B149" s="23" t="s">
        <v>378</v>
      </c>
      <c r="C149" s="23">
        <v>2372.212</v>
      </c>
      <c r="D149" s="23">
        <v>2922.399</v>
      </c>
      <c r="E149" s="23">
        <v>0</v>
      </c>
      <c r="F149" s="23">
        <v>0</v>
      </c>
      <c r="G149" s="23">
        <v>1</v>
      </c>
      <c r="H149" s="18">
        <v>0</v>
      </c>
      <c r="I149" s="18">
        <v>0</v>
      </c>
      <c r="J149" s="18">
        <v>0</v>
      </c>
      <c r="K149" s="21">
        <v>4</v>
      </c>
      <c r="L149" s="21">
        <v>2</v>
      </c>
      <c r="M149" s="21">
        <v>-1</v>
      </c>
      <c r="N149" s="21">
        <v>0</v>
      </c>
      <c r="O149" s="21">
        <v>0</v>
      </c>
      <c r="P149" s="21">
        <v>3.143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3">
        <v>399934</v>
      </c>
      <c r="B150" s="23" t="s">
        <v>367</v>
      </c>
      <c r="C150" s="23">
        <v>5786.451</v>
      </c>
      <c r="D150" s="23">
        <v>6463.471</v>
      </c>
      <c r="E150" s="23">
        <v>0</v>
      </c>
      <c r="F150" s="23">
        <v>0</v>
      </c>
      <c r="G150" s="23">
        <v>1</v>
      </c>
      <c r="H150" s="18">
        <v>0</v>
      </c>
      <c r="I150" s="18">
        <v>0</v>
      </c>
      <c r="J150" s="18">
        <v>0</v>
      </c>
      <c r="K150" s="21">
        <v>3</v>
      </c>
      <c r="L150" s="21">
        <v>2</v>
      </c>
      <c r="M150" s="21">
        <v>0</v>
      </c>
      <c r="N150" s="21">
        <v>0</v>
      </c>
      <c r="O150" s="21">
        <v>0</v>
      </c>
      <c r="P150" s="21">
        <v>2.616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3">
        <v>399965</v>
      </c>
      <c r="B151" s="23" t="s">
        <v>379</v>
      </c>
      <c r="C151" s="23">
        <v>2465.32</v>
      </c>
      <c r="D151" s="23">
        <v>2912.52</v>
      </c>
      <c r="E151" s="23">
        <v>0</v>
      </c>
      <c r="F151" s="23">
        <v>0</v>
      </c>
      <c r="G151" s="23">
        <v>1</v>
      </c>
      <c r="H151" s="18">
        <v>0</v>
      </c>
      <c r="I151" s="18">
        <v>0</v>
      </c>
      <c r="J151" s="18">
        <v>0</v>
      </c>
      <c r="K151" s="21">
        <v>2</v>
      </c>
      <c r="L151" s="21">
        <v>2</v>
      </c>
      <c r="M151" s="21">
        <v>0</v>
      </c>
      <c r="N151" s="21">
        <v>0</v>
      </c>
      <c r="O151" s="21">
        <v>0</v>
      </c>
      <c r="P151" s="21">
        <v>-0.144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3">
        <v>399966</v>
      </c>
      <c r="B152" s="23" t="s">
        <v>380</v>
      </c>
      <c r="C152" s="23">
        <v>5919.682</v>
      </c>
      <c r="D152" s="23">
        <v>7053.788</v>
      </c>
      <c r="E152" s="23">
        <v>0</v>
      </c>
      <c r="F152" s="23">
        <v>0</v>
      </c>
      <c r="G152" s="23">
        <v>1</v>
      </c>
      <c r="H152" s="18">
        <v>0</v>
      </c>
      <c r="I152" s="18">
        <v>0</v>
      </c>
      <c r="J152" s="18">
        <v>0</v>
      </c>
      <c r="K152" s="21">
        <v>3</v>
      </c>
      <c r="L152" s="21">
        <v>2</v>
      </c>
      <c r="M152" s="21">
        <v>0</v>
      </c>
      <c r="N152" s="21">
        <v>0</v>
      </c>
      <c r="O152" s="21">
        <v>0</v>
      </c>
      <c r="P152" s="21">
        <v>2.706</v>
      </c>
      <c r="Q152" s="21">
        <v>1</v>
      </c>
      <c r="R152" s="21">
        <v>0</v>
      </c>
      <c r="S152" s="22"/>
      <c r="T152" s="22"/>
      <c r="U152" s="22"/>
      <c r="V152" s="22"/>
      <c r="W152" s="22"/>
    </row>
    <row r="153" ht="16.5" spans="1:23">
      <c r="A153" s="23">
        <v>399975</v>
      </c>
      <c r="B153" s="23" t="s">
        <v>381</v>
      </c>
      <c r="C153" s="23">
        <v>772.863</v>
      </c>
      <c r="D153" s="23">
        <v>901.186</v>
      </c>
      <c r="E153" s="23">
        <v>0</v>
      </c>
      <c r="F153" s="23">
        <v>0</v>
      </c>
      <c r="G153" s="23">
        <v>1</v>
      </c>
      <c r="H153" s="18">
        <v>0</v>
      </c>
      <c r="I153" s="18">
        <v>0</v>
      </c>
      <c r="J153" s="18">
        <v>0</v>
      </c>
      <c r="K153" s="21">
        <v>3</v>
      </c>
      <c r="L153" s="21">
        <v>1</v>
      </c>
      <c r="M153" s="21">
        <v>0</v>
      </c>
      <c r="N153" s="21">
        <v>0</v>
      </c>
      <c r="O153" s="21">
        <v>0</v>
      </c>
      <c r="P153" s="21">
        <v>1.045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3">
        <v>399983</v>
      </c>
      <c r="B154" s="23" t="s">
        <v>382</v>
      </c>
      <c r="C154" s="23">
        <v>1875.971</v>
      </c>
      <c r="D154" s="23">
        <v>2272.457</v>
      </c>
      <c r="E154" s="23">
        <v>0</v>
      </c>
      <c r="F154" s="23">
        <v>0</v>
      </c>
      <c r="G154" s="23">
        <v>1</v>
      </c>
      <c r="H154" s="18">
        <v>0</v>
      </c>
      <c r="I154" s="18">
        <v>0</v>
      </c>
      <c r="J154" s="18">
        <v>0</v>
      </c>
      <c r="K154" s="21">
        <v>2</v>
      </c>
      <c r="L154" s="21">
        <v>2</v>
      </c>
      <c r="M154" s="21">
        <v>0</v>
      </c>
      <c r="N154" s="21">
        <v>0</v>
      </c>
      <c r="O154" s="21">
        <v>0</v>
      </c>
      <c r="P154" s="21">
        <v>1.809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3">
        <v>399987</v>
      </c>
      <c r="B155" s="23" t="s">
        <v>383</v>
      </c>
      <c r="C155" s="23">
        <v>4664.607</v>
      </c>
      <c r="D155" s="23">
        <v>5456.586</v>
      </c>
      <c r="E155" s="23">
        <v>0</v>
      </c>
      <c r="F155" s="23">
        <v>0</v>
      </c>
      <c r="G155" s="23">
        <v>1</v>
      </c>
      <c r="H155" s="18">
        <v>0</v>
      </c>
      <c r="I155" s="18">
        <v>0</v>
      </c>
      <c r="J155" s="18">
        <v>0</v>
      </c>
      <c r="K155" s="21">
        <v>3</v>
      </c>
      <c r="L155" s="21">
        <v>2</v>
      </c>
      <c r="M155" s="21">
        <v>0</v>
      </c>
      <c r="N155" s="21">
        <v>0</v>
      </c>
      <c r="O155" s="21">
        <v>0</v>
      </c>
      <c r="P155" s="21">
        <v>1.151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3">
        <v>399997</v>
      </c>
      <c r="B156" s="23" t="s">
        <v>384</v>
      </c>
      <c r="C156" s="23">
        <v>8024.603</v>
      </c>
      <c r="D156" s="23">
        <v>9584.189</v>
      </c>
      <c r="E156" s="23">
        <v>0</v>
      </c>
      <c r="F156" s="23">
        <v>0</v>
      </c>
      <c r="G156" s="23">
        <v>1</v>
      </c>
      <c r="H156" s="18">
        <v>0</v>
      </c>
      <c r="I156" s="18">
        <v>0</v>
      </c>
      <c r="J156" s="18">
        <v>0</v>
      </c>
      <c r="K156" s="21">
        <v>4</v>
      </c>
      <c r="L156" s="21">
        <v>2</v>
      </c>
      <c r="M156" s="21">
        <v>-1</v>
      </c>
      <c r="N156" s="21">
        <v>1</v>
      </c>
      <c r="O156" s="21">
        <v>0</v>
      </c>
      <c r="P156" s="21">
        <v>2.809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5"/>
      <c r="L157" s="25"/>
      <c r="M157" s="25"/>
      <c r="N157" s="25"/>
      <c r="O157" s="25"/>
      <c r="P157" s="25"/>
      <c r="Q157" s="25"/>
      <c r="R157" s="25"/>
      <c r="S157" s="22"/>
      <c r="T157" s="22"/>
      <c r="U157" s="22"/>
      <c r="V157" s="22"/>
      <c r="W157" s="22"/>
    </row>
    <row r="158" ht="16.5" spans="1:23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5"/>
      <c r="L158" s="25"/>
      <c r="M158" s="25"/>
      <c r="N158" s="25"/>
      <c r="O158" s="25"/>
      <c r="P158" s="25"/>
      <c r="Q158" s="25"/>
      <c r="R158" s="25"/>
      <c r="S158" s="22"/>
      <c r="T158" s="22"/>
      <c r="U158" s="22"/>
      <c r="V158" s="22"/>
      <c r="W158" s="22"/>
    </row>
    <row r="159" ht="16.5" spans="1:23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5"/>
      <c r="L159" s="25"/>
      <c r="M159" s="25"/>
      <c r="N159" s="25"/>
      <c r="O159" s="25"/>
      <c r="P159" s="25"/>
      <c r="Q159" s="25"/>
      <c r="R159" s="25"/>
      <c r="S159" s="22"/>
      <c r="T159" s="22"/>
      <c r="U159" s="22"/>
      <c r="V159" s="22"/>
      <c r="W159" s="22"/>
    </row>
    <row r="160" ht="16.5" spans="1:23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5"/>
      <c r="L160" s="25"/>
      <c r="M160" s="25"/>
      <c r="N160" s="25"/>
      <c r="O160" s="25"/>
      <c r="P160" s="25"/>
      <c r="Q160" s="25"/>
      <c r="R160" s="25"/>
      <c r="S160" s="22"/>
      <c r="T160" s="22"/>
      <c r="U160" s="22"/>
      <c r="V160" s="22"/>
      <c r="W160" s="22"/>
    </row>
    <row r="161" ht="16.5" spans="1:23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5"/>
      <c r="L161" s="25"/>
      <c r="M161" s="25"/>
      <c r="N161" s="25"/>
      <c r="O161" s="25"/>
      <c r="P161" s="25"/>
      <c r="Q161" s="25"/>
      <c r="R161" s="25"/>
      <c r="S161" s="22"/>
      <c r="T161" s="22"/>
      <c r="U161" s="22"/>
      <c r="V161" s="22"/>
      <c r="W161" s="22"/>
    </row>
    <row r="162" ht="16.5" spans="1:23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5"/>
      <c r="L162" s="25"/>
      <c r="M162" s="25"/>
      <c r="N162" s="25"/>
      <c r="O162" s="25"/>
      <c r="P162" s="25"/>
      <c r="Q162" s="25"/>
      <c r="R162" s="25"/>
      <c r="S162" s="22"/>
      <c r="T162" s="22"/>
      <c r="U162" s="22"/>
      <c r="V162" s="22"/>
      <c r="W162" s="22"/>
    </row>
    <row r="163" ht="16.5" spans="1:2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5"/>
      <c r="L163" s="25"/>
      <c r="M163" s="25"/>
      <c r="N163" s="25"/>
      <c r="O163" s="25"/>
      <c r="P163" s="25"/>
      <c r="Q163" s="25"/>
      <c r="R163" s="25"/>
      <c r="S163" s="22"/>
      <c r="T163" s="22"/>
      <c r="U163" s="22"/>
      <c r="V163" s="22"/>
      <c r="W163" s="22"/>
    </row>
    <row r="164" ht="16.5" spans="1:2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  <c r="S164" s="22"/>
      <c r="T164" s="22"/>
      <c r="U164" s="22"/>
      <c r="V164" s="22"/>
      <c r="W164" s="22"/>
    </row>
    <row r="165" ht="16.5" spans="1:2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5"/>
      <c r="O165" s="25"/>
      <c r="P165" s="25"/>
      <c r="Q165" s="25"/>
      <c r="R165" s="25"/>
      <c r="S165" s="22"/>
      <c r="T165" s="22"/>
      <c r="U165" s="22"/>
      <c r="V165" s="22"/>
      <c r="W165" s="22"/>
    </row>
    <row r="166" ht="16.5" spans="1:2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5"/>
      <c r="O166" s="25"/>
      <c r="P166" s="25"/>
      <c r="Q166" s="25"/>
      <c r="R166" s="25"/>
      <c r="S166" s="22"/>
      <c r="T166" s="22"/>
      <c r="U166" s="22"/>
      <c r="V166" s="22"/>
      <c r="W166" s="22"/>
    </row>
    <row r="167" ht="16.5" spans="1:2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5"/>
      <c r="O167" s="25"/>
      <c r="P167" s="25"/>
      <c r="Q167" s="25"/>
      <c r="R167" s="25"/>
      <c r="S167" s="22"/>
      <c r="T167" s="22"/>
      <c r="U167" s="22"/>
      <c r="V167" s="22"/>
      <c r="W167" s="22"/>
    </row>
    <row r="168" ht="16.5" spans="1:2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5"/>
      <c r="O168" s="25"/>
      <c r="P168" s="25"/>
      <c r="Q168" s="25"/>
      <c r="R168" s="25"/>
      <c r="S168" s="22"/>
      <c r="T168" s="22"/>
      <c r="U168" s="22"/>
      <c r="V168" s="22"/>
      <c r="W168" s="22"/>
    </row>
    <row r="169" ht="16.5" spans="1:2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5"/>
      <c r="O169" s="25"/>
      <c r="P169" s="25"/>
      <c r="Q169" s="25"/>
      <c r="R169" s="25"/>
      <c r="S169" s="22"/>
      <c r="T169" s="22"/>
      <c r="U169" s="22"/>
      <c r="V169" s="22"/>
      <c r="W169" s="22"/>
    </row>
    <row r="170" ht="16.5" spans="1:2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5"/>
      <c r="O170" s="25"/>
      <c r="P170" s="25"/>
      <c r="Q170" s="25"/>
      <c r="R170" s="25"/>
      <c r="S170" s="22"/>
      <c r="T170" s="22"/>
      <c r="U170" s="22"/>
      <c r="V170" s="22"/>
      <c r="W170" s="22"/>
    </row>
    <row r="171" ht="16.5" spans="1:2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5"/>
      <c r="O171" s="25"/>
      <c r="P171" s="25"/>
      <c r="Q171" s="25"/>
      <c r="R171" s="25"/>
      <c r="S171" s="22"/>
      <c r="T171" s="22"/>
      <c r="U171" s="22"/>
      <c r="V171" s="22"/>
      <c r="W171" s="22"/>
    </row>
    <row r="172" ht="16.5" spans="1:2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5"/>
      <c r="O172" s="25"/>
      <c r="P172" s="25"/>
      <c r="Q172" s="25"/>
      <c r="R172" s="25"/>
      <c r="S172" s="22"/>
      <c r="T172" s="22"/>
      <c r="U172" s="22"/>
      <c r="V172" s="22"/>
      <c r="W172" s="22"/>
    </row>
    <row r="173" ht="16.5" spans="1:2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5"/>
      <c r="O173" s="25"/>
      <c r="P173" s="25"/>
      <c r="Q173" s="25"/>
      <c r="R173" s="25"/>
      <c r="S173" s="22"/>
      <c r="T173" s="22"/>
      <c r="U173" s="22"/>
      <c r="V173" s="22"/>
      <c r="W173" s="22"/>
    </row>
    <row r="174" ht="16.5" spans="1:2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5"/>
      <c r="O174" s="25"/>
      <c r="P174" s="25"/>
      <c r="Q174" s="25"/>
      <c r="R174" s="25"/>
      <c r="S174" s="22"/>
      <c r="T174" s="22"/>
      <c r="U174" s="22"/>
      <c r="V174" s="22"/>
      <c r="W174" s="22"/>
    </row>
    <row r="175" ht="16.5" spans="1:2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5"/>
      <c r="O175" s="25"/>
      <c r="P175" s="25"/>
      <c r="Q175" s="25"/>
      <c r="R175" s="25"/>
      <c r="S175" s="22"/>
      <c r="T175" s="22"/>
      <c r="U175" s="22"/>
      <c r="V175" s="22"/>
      <c r="W175" s="22"/>
    </row>
    <row r="176" ht="16.5" spans="1:2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5"/>
      <c r="O176" s="25"/>
      <c r="P176" s="25"/>
      <c r="Q176" s="25"/>
      <c r="R176" s="25"/>
      <c r="S176" s="22"/>
      <c r="T176" s="22"/>
      <c r="U176" s="22"/>
      <c r="V176" s="22"/>
      <c r="W176" s="22"/>
    </row>
    <row r="177" ht="16.5" spans="1:2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5"/>
      <c r="O177" s="25"/>
      <c r="P177" s="25"/>
      <c r="Q177" s="25"/>
      <c r="R177" s="25"/>
      <c r="S177" s="22"/>
      <c r="T177" s="22"/>
      <c r="U177" s="22"/>
      <c r="V177" s="22"/>
      <c r="W177" s="22"/>
    </row>
    <row r="178" ht="16.5" spans="1:2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5"/>
      <c r="O178" s="25"/>
      <c r="P178" s="25"/>
      <c r="Q178" s="25"/>
      <c r="R178" s="25"/>
      <c r="S178" s="22"/>
      <c r="T178" s="22"/>
      <c r="U178" s="22"/>
      <c r="V178" s="22"/>
      <c r="W178" s="22"/>
    </row>
    <row r="179" ht="16.5" spans="1:2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5"/>
      <c r="O179" s="25"/>
      <c r="P179" s="25"/>
      <c r="Q179" s="25"/>
      <c r="R179" s="25"/>
      <c r="S179" s="22"/>
      <c r="T179" s="22"/>
      <c r="U179" s="22"/>
      <c r="V179" s="22"/>
      <c r="W179" s="22"/>
    </row>
    <row r="180" ht="16.5" spans="1:2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5"/>
      <c r="O180" s="25"/>
      <c r="P180" s="25"/>
      <c r="Q180" s="25"/>
      <c r="R180" s="25"/>
      <c r="S180" s="22"/>
      <c r="T180" s="22"/>
      <c r="U180" s="22"/>
      <c r="V180" s="22"/>
      <c r="W180" s="22"/>
    </row>
    <row r="181" ht="16.5" spans="1:2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  <c r="S181" s="22"/>
      <c r="T181" s="22"/>
      <c r="U181" s="22"/>
      <c r="V181" s="22"/>
      <c r="W181" s="22"/>
    </row>
    <row r="182" ht="16.5" spans="1:2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5"/>
      <c r="O182" s="25"/>
      <c r="P182" s="25"/>
      <c r="Q182" s="25"/>
      <c r="R182" s="25"/>
      <c r="S182" s="22"/>
      <c r="T182" s="22"/>
      <c r="U182" s="22"/>
      <c r="V182" s="22"/>
      <c r="W182" s="22"/>
    </row>
    <row r="183" ht="16.5" spans="1:2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  <c r="S183" s="22"/>
      <c r="T183" s="22"/>
      <c r="U183" s="22"/>
      <c r="V183" s="22"/>
      <c r="W183" s="22"/>
    </row>
    <row r="184" ht="16.5" spans="1:2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  <c r="S184" s="22"/>
      <c r="T184" s="22"/>
      <c r="U184" s="22"/>
      <c r="V184" s="22"/>
      <c r="W184" s="22"/>
    </row>
    <row r="185" ht="16.5" spans="1:2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  <c r="S185" s="22"/>
      <c r="T185" s="22"/>
      <c r="U185" s="22"/>
      <c r="V185" s="22"/>
      <c r="W185" s="22"/>
    </row>
    <row r="186" ht="16.5" spans="1:2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  <c r="S186" s="22"/>
      <c r="T186" s="22"/>
      <c r="U186" s="22"/>
      <c r="V186" s="22"/>
      <c r="W186" s="22"/>
    </row>
    <row r="187" ht="16.5" spans="1:2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  <c r="S187" s="22"/>
      <c r="T187" s="22"/>
      <c r="U187" s="22"/>
      <c r="V187" s="22"/>
      <c r="W187" s="22"/>
    </row>
    <row r="188" ht="16.5" spans="1:2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  <c r="S188" s="22"/>
      <c r="T188" s="22"/>
      <c r="U188" s="22"/>
      <c r="V188" s="22"/>
      <c r="W188" s="22"/>
    </row>
    <row r="189" ht="16.5" spans="1:2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  <c r="S189" s="22"/>
      <c r="T189" s="22"/>
      <c r="U189" s="22"/>
      <c r="V189" s="22"/>
      <c r="W189" s="22"/>
    </row>
    <row r="190" ht="16.5" spans="1:2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  <c r="S190" s="22"/>
      <c r="T190" s="22"/>
      <c r="U190" s="22"/>
      <c r="V190" s="22"/>
      <c r="W190" s="22"/>
    </row>
    <row r="191" ht="16.5" spans="1:2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  <c r="S191" s="22"/>
      <c r="T191" s="22"/>
      <c r="U191" s="22"/>
      <c r="V191" s="22"/>
      <c r="W191" s="22"/>
    </row>
    <row r="192" ht="16.5" spans="1:2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  <c r="S192" s="22"/>
      <c r="T192" s="22"/>
      <c r="U192" s="22"/>
      <c r="V192" s="22"/>
      <c r="W192" s="22"/>
    </row>
    <row r="193" ht="16.5" spans="1:2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  <c r="S193" s="22"/>
      <c r="T193" s="22"/>
      <c r="U193" s="22"/>
      <c r="V193" s="22"/>
      <c r="W193" s="22"/>
    </row>
    <row r="194" ht="16.5" spans="1:2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  <c r="S194" s="22"/>
      <c r="T194" s="22"/>
      <c r="U194" s="22"/>
      <c r="V194" s="22"/>
      <c r="W194" s="22"/>
    </row>
    <row r="195" ht="16.5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  <c r="S195" s="22"/>
      <c r="T195" s="22"/>
      <c r="U195" s="22"/>
      <c r="V195" s="22"/>
      <c r="W195" s="22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2"/>
      <c r="T196" s="22"/>
      <c r="U196" s="22"/>
      <c r="V196" s="22"/>
      <c r="W196" s="22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2"/>
      <c r="T197" s="22"/>
      <c r="U197" s="22"/>
      <c r="V197" s="22"/>
      <c r="W197" s="22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2"/>
      <c r="T198" s="22"/>
      <c r="U198" s="22"/>
      <c r="V198" s="22"/>
      <c r="W198" s="22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2"/>
      <c r="T199" s="22"/>
      <c r="U199" s="22"/>
      <c r="V199" s="22"/>
      <c r="W199" s="22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2"/>
      <c r="T200" s="22"/>
      <c r="U200" s="22"/>
      <c r="V200" s="22"/>
      <c r="W200" s="22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2"/>
      <c r="T201" s="22"/>
      <c r="U201" s="22"/>
      <c r="V201" s="22"/>
      <c r="W201" s="22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2"/>
      <c r="T202" s="22"/>
      <c r="U202" s="22"/>
      <c r="V202" s="22"/>
      <c r="W202" s="22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2"/>
      <c r="T203" s="22"/>
      <c r="U203" s="22"/>
      <c r="V203" s="22"/>
      <c r="W203" s="22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2"/>
      <c r="T204" s="22"/>
      <c r="U204" s="22"/>
      <c r="V204" s="22"/>
      <c r="W204" s="22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2"/>
      <c r="T205" s="22"/>
      <c r="U205" s="22"/>
      <c r="V205" s="22"/>
      <c r="W205" s="22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2"/>
      <c r="T206" s="22"/>
      <c r="U206" s="22"/>
      <c r="V206" s="22"/>
      <c r="W206" s="22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2"/>
      <c r="T207" s="22"/>
      <c r="U207" s="22"/>
      <c r="V207" s="22"/>
      <c r="W207" s="22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2"/>
      <c r="T208" s="22"/>
      <c r="U208" s="22"/>
      <c r="V208" s="22"/>
      <c r="W208" s="22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2"/>
      <c r="T209" s="22"/>
      <c r="U209" s="22"/>
      <c r="V209" s="22"/>
      <c r="W209" s="22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2"/>
      <c r="T210" s="22"/>
      <c r="U210" s="22"/>
      <c r="V210" s="22"/>
      <c r="W210" s="22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2"/>
      <c r="T211" s="22"/>
      <c r="U211" s="22"/>
      <c r="V211" s="22"/>
      <c r="W211" s="22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2"/>
      <c r="T212" s="22"/>
      <c r="U212" s="22"/>
      <c r="V212" s="22"/>
      <c r="W212" s="22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2"/>
      <c r="T213" s="22"/>
      <c r="U213" s="22"/>
      <c r="V213" s="22"/>
      <c r="W213" s="22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2"/>
      <c r="T214" s="22"/>
      <c r="U214" s="22"/>
      <c r="V214" s="22"/>
      <c r="W214" s="22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2"/>
      <c r="T215" s="22"/>
      <c r="U215" s="22"/>
      <c r="V215" s="22"/>
      <c r="W215" s="22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2"/>
      <c r="T216" s="22"/>
      <c r="U216" s="22"/>
      <c r="V216" s="22"/>
      <c r="W216" s="22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2"/>
      <c r="T217" s="22"/>
      <c r="U217" s="22"/>
      <c r="V217" s="22"/>
      <c r="W217" s="22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2"/>
      <c r="T218" s="22"/>
      <c r="U218" s="22"/>
      <c r="V218" s="22"/>
      <c r="W218" s="22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2"/>
      <c r="T219" s="22"/>
      <c r="U219" s="22"/>
      <c r="V219" s="22"/>
      <c r="W219" s="22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2"/>
      <c r="T220" s="22"/>
      <c r="U220" s="22"/>
      <c r="V220" s="22"/>
      <c r="W220" s="22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2"/>
      <c r="T221" s="22"/>
      <c r="U221" s="22"/>
      <c r="V221" s="22"/>
      <c r="W221" s="22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2"/>
      <c r="T222" s="22"/>
      <c r="U222" s="22"/>
      <c r="V222" s="22"/>
      <c r="W222" s="22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2"/>
      <c r="T223" s="22"/>
      <c r="U223" s="22"/>
      <c r="V223" s="22"/>
      <c r="W223" s="22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2"/>
      <c r="T224" s="22"/>
      <c r="U224" s="22"/>
      <c r="V224" s="22"/>
      <c r="W224" s="22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2"/>
      <c r="T225" s="22"/>
      <c r="U225" s="22"/>
      <c r="V225" s="22"/>
      <c r="W225" s="22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2"/>
      <c r="T226" s="22"/>
      <c r="U226" s="22"/>
      <c r="V226" s="22"/>
      <c r="W226" s="22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2"/>
      <c r="T227" s="22"/>
      <c r="U227" s="22"/>
      <c r="V227" s="22"/>
      <c r="W227" s="22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2"/>
      <c r="T228" s="22"/>
      <c r="U228" s="22"/>
      <c r="V228" s="22"/>
      <c r="W228" s="22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2"/>
      <c r="T229" s="22"/>
      <c r="U229" s="22"/>
      <c r="V229" s="22"/>
      <c r="W229" s="22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2"/>
      <c r="T230" s="22"/>
      <c r="U230" s="22"/>
      <c r="V230" s="22"/>
      <c r="W230" s="22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2"/>
      <c r="T231" s="22"/>
      <c r="U231" s="22"/>
      <c r="V231" s="22"/>
      <c r="W231" s="22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2"/>
      <c r="T232" s="22"/>
      <c r="U232" s="22"/>
      <c r="V232" s="22"/>
      <c r="W232" s="22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2"/>
      <c r="T233" s="22"/>
      <c r="U233" s="22"/>
      <c r="V233" s="22"/>
      <c r="W233" s="22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2"/>
      <c r="T234" s="22"/>
      <c r="U234" s="22"/>
      <c r="V234" s="22"/>
      <c r="W234" s="22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2"/>
      <c r="T235" s="22"/>
      <c r="U235" s="22"/>
      <c r="V235" s="22"/>
      <c r="W235" s="22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2"/>
      <c r="T236" s="22"/>
      <c r="U236" s="22"/>
      <c r="V236" s="22"/>
      <c r="W236" s="22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2"/>
      <c r="T237" s="22"/>
      <c r="U237" s="22"/>
      <c r="V237" s="22"/>
      <c r="W237" s="22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2"/>
      <c r="T238" s="22"/>
      <c r="U238" s="22"/>
      <c r="V238" s="22"/>
      <c r="W238" s="22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2"/>
      <c r="T239" s="22"/>
      <c r="U239" s="22"/>
      <c r="V239" s="22"/>
      <c r="W239" s="22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2"/>
      <c r="T240" s="22"/>
      <c r="U240" s="22"/>
      <c r="V240" s="22"/>
      <c r="W240" s="22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2"/>
      <c r="T241" s="22"/>
      <c r="U241" s="22"/>
      <c r="V241" s="22"/>
      <c r="W241" s="22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2"/>
      <c r="T242" s="22"/>
      <c r="U242" s="22"/>
      <c r="V242" s="22"/>
      <c r="W242" s="22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2"/>
      <c r="T243" s="22"/>
      <c r="U243" s="22"/>
      <c r="V243" s="22"/>
      <c r="W243" s="22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2"/>
      <c r="T244" s="22"/>
      <c r="U244" s="22"/>
      <c r="V244" s="22"/>
      <c r="W244" s="22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2"/>
      <c r="T245" s="22"/>
      <c r="U245" s="22"/>
      <c r="V245" s="22"/>
      <c r="W245" s="22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2"/>
      <c r="T246" s="22"/>
      <c r="U246" s="22"/>
      <c r="V246" s="22"/>
      <c r="W246" s="22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2"/>
      <c r="T247" s="22"/>
      <c r="U247" s="22"/>
      <c r="V247" s="22"/>
      <c r="W247" s="22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2"/>
      <c r="T248" s="22"/>
      <c r="U248" s="22"/>
      <c r="V248" s="22"/>
      <c r="W248" s="22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2"/>
      <c r="T249" s="22"/>
      <c r="U249" s="22"/>
      <c r="V249" s="22"/>
      <c r="W249" s="22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2"/>
      <c r="T250" s="22"/>
      <c r="U250" s="22"/>
      <c r="V250" s="22"/>
      <c r="W250" s="22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2"/>
      <c r="T251" s="22"/>
      <c r="U251" s="22"/>
      <c r="V251" s="22"/>
      <c r="W251" s="22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2"/>
      <c r="T252" s="22"/>
      <c r="U252" s="22"/>
      <c r="V252" s="22"/>
      <c r="W252" s="22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2"/>
      <c r="T253" s="22"/>
      <c r="U253" s="22"/>
      <c r="V253" s="22"/>
      <c r="W253" s="22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2"/>
      <c r="T254" s="22"/>
      <c r="U254" s="22"/>
      <c r="V254" s="22"/>
      <c r="W254" s="22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2"/>
      <c r="T255" s="22"/>
      <c r="U255" s="22"/>
      <c r="V255" s="22"/>
      <c r="W255" s="22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2"/>
      <c r="T256" s="22"/>
      <c r="U256" s="22"/>
      <c r="V256" s="22"/>
      <c r="W256" s="22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2"/>
      <c r="T257" s="22"/>
      <c r="U257" s="22"/>
      <c r="V257" s="22"/>
      <c r="W257" s="22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2"/>
      <c r="T258" s="22"/>
      <c r="U258" s="22"/>
      <c r="V258" s="22"/>
      <c r="W258" s="22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2"/>
      <c r="T259" s="22"/>
      <c r="U259" s="22"/>
      <c r="V259" s="22"/>
      <c r="W259" s="22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2"/>
      <c r="T260" s="22"/>
      <c r="U260" s="22"/>
      <c r="V260" s="22"/>
      <c r="W260" s="22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2"/>
      <c r="T261" s="22"/>
      <c r="U261" s="22"/>
      <c r="V261" s="22"/>
      <c r="W261" s="22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2"/>
      <c r="T262" s="22"/>
      <c r="U262" s="22"/>
      <c r="V262" s="22"/>
      <c r="W262" s="22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2"/>
      <c r="T263" s="22"/>
      <c r="U263" s="22"/>
      <c r="V263" s="22"/>
      <c r="W263" s="22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2"/>
      <c r="T264" s="22"/>
      <c r="U264" s="22"/>
      <c r="V264" s="22"/>
      <c r="W264" s="22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2"/>
      <c r="T265" s="22"/>
      <c r="U265" s="22"/>
      <c r="V265" s="22"/>
      <c r="W265" s="22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2"/>
      <c r="T266" s="22"/>
      <c r="U266" s="22"/>
      <c r="V266" s="22"/>
      <c r="W266" s="22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2"/>
      <c r="T267" s="22"/>
      <c r="U267" s="22"/>
      <c r="V267" s="22"/>
      <c r="W267" s="22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2"/>
      <c r="T268" s="22"/>
      <c r="U268" s="22"/>
      <c r="V268" s="22"/>
      <c r="W268" s="22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2"/>
      <c r="T269" s="22"/>
      <c r="U269" s="22"/>
      <c r="V269" s="22"/>
      <c r="W269" s="22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2"/>
      <c r="T270" s="22"/>
      <c r="U270" s="22"/>
      <c r="V270" s="22"/>
      <c r="W270" s="22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2"/>
      <c r="T271" s="22"/>
      <c r="U271" s="22"/>
      <c r="V271" s="22"/>
      <c r="W271" s="22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2"/>
      <c r="T272" s="22"/>
      <c r="U272" s="22"/>
      <c r="V272" s="22"/>
      <c r="W272" s="22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2"/>
      <c r="T273" s="22"/>
      <c r="U273" s="22"/>
      <c r="V273" s="22"/>
      <c r="W273" s="22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2"/>
      <c r="T274" s="22"/>
      <c r="U274" s="22"/>
      <c r="V274" s="22"/>
      <c r="W274" s="22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2"/>
      <c r="T275" s="22"/>
      <c r="U275" s="22"/>
      <c r="V275" s="22"/>
      <c r="W275" s="22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2"/>
      <c r="T276" s="22"/>
      <c r="U276" s="22"/>
      <c r="V276" s="22"/>
      <c r="W276" s="22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2"/>
      <c r="T277" s="22"/>
      <c r="U277" s="22"/>
      <c r="V277" s="22"/>
      <c r="W277" s="22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2"/>
      <c r="T278" s="22"/>
      <c r="U278" s="22"/>
      <c r="V278" s="22"/>
      <c r="W278" s="22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2"/>
      <c r="T279" s="22"/>
      <c r="U279" s="22"/>
      <c r="V279" s="22"/>
      <c r="W279" s="22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2"/>
      <c r="T280" s="22"/>
      <c r="U280" s="22"/>
      <c r="V280" s="22"/>
      <c r="W280" s="22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2"/>
      <c r="T281" s="22"/>
      <c r="U281" s="22"/>
      <c r="V281" s="22"/>
      <c r="W281" s="22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2"/>
      <c r="T336" s="22"/>
      <c r="U336" s="22"/>
      <c r="V336" s="22"/>
      <c r="W336" s="22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2"/>
      <c r="T337" s="22"/>
      <c r="U337" s="22"/>
      <c r="V337" s="22"/>
      <c r="W337" s="22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2"/>
      <c r="T338" s="22"/>
      <c r="U338" s="22"/>
      <c r="V338" s="22"/>
      <c r="W338" s="22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2"/>
      <c r="T339" s="22"/>
      <c r="U339" s="22"/>
      <c r="V339" s="22"/>
      <c r="W339" s="22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2"/>
      <c r="T340" s="22"/>
      <c r="U340" s="22"/>
      <c r="V340" s="22"/>
      <c r="W340" s="22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2"/>
      <c r="T341" s="22"/>
      <c r="U341" s="22"/>
      <c r="V341" s="22"/>
      <c r="W341" s="22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2"/>
      <c r="T342" s="22"/>
      <c r="U342" s="22"/>
      <c r="V342" s="22"/>
      <c r="W342" s="22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2"/>
      <c r="T343" s="22"/>
      <c r="U343" s="22"/>
      <c r="V343" s="22"/>
      <c r="W343" s="22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2"/>
      <c r="T344" s="22"/>
      <c r="U344" s="22"/>
      <c r="V344" s="22"/>
      <c r="W344" s="22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2"/>
      <c r="T345" s="22"/>
      <c r="U345" s="22"/>
      <c r="V345" s="22"/>
      <c r="W345" s="22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2"/>
      <c r="T346" s="22"/>
      <c r="U346" s="22"/>
      <c r="V346" s="22"/>
      <c r="W346" s="22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2"/>
      <c r="T347" s="22"/>
      <c r="U347" s="22"/>
      <c r="V347" s="22"/>
      <c r="W347" s="22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2"/>
      <c r="T348" s="22"/>
      <c r="U348" s="22"/>
      <c r="V348" s="22"/>
      <c r="W348" s="22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2"/>
      <c r="T349" s="22"/>
      <c r="U349" s="22"/>
      <c r="V349" s="22"/>
      <c r="W349" s="22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2"/>
      <c r="T350" s="22"/>
      <c r="U350" s="22"/>
      <c r="V350" s="22"/>
      <c r="W350" s="22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2"/>
      <c r="T351" s="22"/>
      <c r="U351" s="22"/>
      <c r="V351" s="22"/>
      <c r="W351" s="22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2"/>
      <c r="T352" s="22"/>
      <c r="U352" s="22"/>
      <c r="V352" s="22"/>
      <c r="W352" s="22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2"/>
      <c r="T353" s="22"/>
      <c r="U353" s="22"/>
      <c r="V353" s="22"/>
      <c r="W353" s="22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2"/>
      <c r="T354" s="22"/>
      <c r="U354" s="22"/>
      <c r="V354" s="22"/>
      <c r="W354" s="22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2"/>
      <c r="T355" s="22"/>
      <c r="U355" s="22"/>
      <c r="V355" s="22"/>
      <c r="W355" s="22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2"/>
      <c r="T356" s="22"/>
      <c r="U356" s="22"/>
      <c r="V356" s="22"/>
      <c r="W356" s="22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2"/>
      <c r="T357" s="22"/>
      <c r="U357" s="22"/>
      <c r="V357" s="22"/>
      <c r="W357" s="22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2"/>
      <c r="T358" s="22"/>
      <c r="U358" s="22"/>
      <c r="V358" s="22"/>
      <c r="W358" s="22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217</v>
      </c>
      <c r="B1" s="2"/>
      <c r="C1" s="2"/>
      <c r="D1" s="2"/>
      <c r="E1" s="2"/>
      <c r="F1" s="2"/>
      <c r="G1" s="2"/>
      <c r="H1" s="2"/>
      <c r="I1" s="2"/>
      <c r="J1" s="2"/>
      <c r="K1" s="10" t="s">
        <v>385</v>
      </c>
      <c r="L1" s="11"/>
      <c r="M1" s="11"/>
      <c r="N1" s="11"/>
      <c r="O1" s="11"/>
      <c r="P1" s="11"/>
      <c r="Q1" s="11"/>
      <c r="R1" s="15"/>
    </row>
    <row r="2" ht="45" spans="1:18">
      <c r="A2" s="3" t="s">
        <v>219</v>
      </c>
      <c r="B2" s="4" t="s">
        <v>220</v>
      </c>
      <c r="C2" s="4" t="s">
        <v>221</v>
      </c>
      <c r="D2" s="4" t="s">
        <v>222</v>
      </c>
      <c r="E2" s="4" t="s">
        <v>223</v>
      </c>
      <c r="F2" s="4" t="s">
        <v>224</v>
      </c>
      <c r="G2" s="4" t="s">
        <v>225</v>
      </c>
      <c r="H2" s="4" t="s">
        <v>226</v>
      </c>
      <c r="I2" s="4" t="s">
        <v>227</v>
      </c>
      <c r="J2" s="4" t="s">
        <v>228</v>
      </c>
      <c r="K2" s="12" t="s">
        <v>229</v>
      </c>
      <c r="L2" s="12" t="s">
        <v>230</v>
      </c>
      <c r="M2" s="12" t="s">
        <v>231</v>
      </c>
      <c r="N2" s="12" t="s">
        <v>232</v>
      </c>
      <c r="O2" s="12" t="s">
        <v>233</v>
      </c>
      <c r="P2" s="12" t="s">
        <v>234</v>
      </c>
      <c r="Q2" s="12" t="s">
        <v>235</v>
      </c>
      <c r="R2" s="12" t="s">
        <v>236</v>
      </c>
    </row>
    <row r="3" ht="20.25" spans="1:18">
      <c r="A3" s="5" t="s">
        <v>386</v>
      </c>
      <c r="B3" s="5" t="s">
        <v>387</v>
      </c>
      <c r="C3" s="5">
        <v>2927.464</v>
      </c>
      <c r="D3" s="5">
        <v>4090.612</v>
      </c>
      <c r="E3" s="5">
        <v>1</v>
      </c>
      <c r="F3" s="6">
        <v>0</v>
      </c>
      <c r="G3" s="6">
        <v>0</v>
      </c>
      <c r="H3" s="6">
        <v>1</v>
      </c>
      <c r="I3" s="6">
        <v>0.083</v>
      </c>
      <c r="J3" s="6">
        <v>28.494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18.402</v>
      </c>
      <c r="Q3" s="13">
        <v>0</v>
      </c>
      <c r="R3" s="13">
        <v>0</v>
      </c>
    </row>
    <row r="4" ht="20.25" spans="1:18">
      <c r="A4" s="7" t="s">
        <v>388</v>
      </c>
      <c r="B4" s="7" t="s">
        <v>389</v>
      </c>
      <c r="C4" s="7">
        <v>10803.67</v>
      </c>
      <c r="D4" s="7">
        <v>15938.649</v>
      </c>
      <c r="E4" s="7">
        <v>0</v>
      </c>
      <c r="F4" s="7">
        <v>0</v>
      </c>
      <c r="G4" s="7">
        <v>0</v>
      </c>
      <c r="H4" s="7">
        <v>1</v>
      </c>
      <c r="I4" s="6">
        <v>1.795</v>
      </c>
      <c r="J4" s="6">
        <v>33.434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61.9</v>
      </c>
      <c r="Q4" s="13">
        <v>0</v>
      </c>
      <c r="R4" s="13">
        <v>0</v>
      </c>
    </row>
    <row r="5" ht="20.25" spans="1:18">
      <c r="A5" s="7" t="s">
        <v>390</v>
      </c>
      <c r="B5" s="7" t="s">
        <v>391</v>
      </c>
      <c r="C5" s="7">
        <v>5499.316</v>
      </c>
      <c r="D5" s="7">
        <v>8066.949</v>
      </c>
      <c r="E5" s="7">
        <v>0</v>
      </c>
      <c r="F5" s="7">
        <v>0</v>
      </c>
      <c r="G5" s="7">
        <v>0</v>
      </c>
      <c r="H5" s="7">
        <v>1</v>
      </c>
      <c r="I5" s="9">
        <v>8.205</v>
      </c>
      <c r="J5" s="9">
        <v>37.422</v>
      </c>
      <c r="K5" s="13">
        <v>2</v>
      </c>
      <c r="L5" s="13">
        <v>0</v>
      </c>
      <c r="M5" s="13">
        <v>0</v>
      </c>
      <c r="N5" s="13">
        <v>0</v>
      </c>
      <c r="O5" s="13">
        <v>0</v>
      </c>
      <c r="P5" s="13">
        <v>37.818</v>
      </c>
      <c r="Q5" s="13">
        <v>0</v>
      </c>
      <c r="R5" s="13">
        <v>0</v>
      </c>
    </row>
    <row r="6" ht="20.25" spans="1:18">
      <c r="A6" s="7" t="s">
        <v>392</v>
      </c>
      <c r="B6" s="7" t="s">
        <v>393</v>
      </c>
      <c r="C6" s="7">
        <v>2537.75</v>
      </c>
      <c r="D6" s="7">
        <v>2738.605</v>
      </c>
      <c r="E6" s="7">
        <v>0</v>
      </c>
      <c r="F6" s="7">
        <v>0</v>
      </c>
      <c r="G6" s="7">
        <v>0</v>
      </c>
      <c r="H6" s="7">
        <v>1</v>
      </c>
      <c r="I6" s="9">
        <v>0.233</v>
      </c>
      <c r="J6" s="9">
        <v>7.55</v>
      </c>
      <c r="K6" s="13">
        <v>3</v>
      </c>
      <c r="L6" s="13">
        <v>2</v>
      </c>
      <c r="M6" s="13">
        <v>0</v>
      </c>
      <c r="N6" s="13">
        <v>0</v>
      </c>
      <c r="O6" s="13">
        <v>0</v>
      </c>
      <c r="P6" s="13">
        <v>-1.372</v>
      </c>
      <c r="Q6" s="13">
        <v>0</v>
      </c>
      <c r="R6" s="13">
        <v>-1</v>
      </c>
    </row>
    <row r="7" ht="20.25" spans="1:18">
      <c r="A7" s="7" t="s">
        <v>394</v>
      </c>
      <c r="B7" s="7" t="s">
        <v>395</v>
      </c>
      <c r="C7" s="7">
        <v>6569.476</v>
      </c>
      <c r="D7" s="7">
        <v>9608.577</v>
      </c>
      <c r="E7" s="7">
        <v>0</v>
      </c>
      <c r="F7" s="7">
        <v>0</v>
      </c>
      <c r="G7" s="7">
        <v>0</v>
      </c>
      <c r="H7" s="7">
        <v>1</v>
      </c>
      <c r="I7" s="9">
        <v>3.751</v>
      </c>
      <c r="J7" s="9">
        <v>34.193</v>
      </c>
      <c r="K7" s="13">
        <v>3</v>
      </c>
      <c r="L7" s="13">
        <v>0</v>
      </c>
      <c r="M7" s="13">
        <v>0</v>
      </c>
      <c r="N7" s="13">
        <v>0</v>
      </c>
      <c r="O7" s="13">
        <v>0</v>
      </c>
      <c r="P7" s="13">
        <v>31.625</v>
      </c>
      <c r="Q7" s="13">
        <v>0</v>
      </c>
      <c r="R7" s="13">
        <v>0</v>
      </c>
    </row>
    <row r="8" ht="20.25" spans="1:18">
      <c r="A8" s="7" t="s">
        <v>396</v>
      </c>
      <c r="B8" s="7" t="s">
        <v>397</v>
      </c>
      <c r="C8" s="7">
        <v>3624.855</v>
      </c>
      <c r="D8" s="7">
        <v>4808.998</v>
      </c>
      <c r="E8" s="7">
        <v>0</v>
      </c>
      <c r="F8" s="7">
        <v>0</v>
      </c>
      <c r="G8" s="7">
        <v>0</v>
      </c>
      <c r="H8" s="7">
        <v>1</v>
      </c>
      <c r="I8" s="9">
        <v>4.031</v>
      </c>
      <c r="J8" s="9">
        <v>27.662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29.471</v>
      </c>
      <c r="Q8" s="13">
        <v>0</v>
      </c>
      <c r="R8" s="13">
        <v>0</v>
      </c>
    </row>
    <row r="9" ht="20.25" spans="1:18">
      <c r="A9" s="7" t="s">
        <v>398</v>
      </c>
      <c r="B9" s="7" t="s">
        <v>399</v>
      </c>
      <c r="C9" s="7">
        <v>1221.037</v>
      </c>
      <c r="D9" s="7">
        <v>1303.381</v>
      </c>
      <c r="E9" s="7">
        <v>0</v>
      </c>
      <c r="F9" s="7">
        <v>0</v>
      </c>
      <c r="G9" s="7">
        <v>0</v>
      </c>
      <c r="H9" s="7">
        <v>1</v>
      </c>
      <c r="I9" s="9">
        <v>4.549</v>
      </c>
      <c r="J9" s="9">
        <v>10.579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-0.555</v>
      </c>
      <c r="Q9" s="13">
        <v>0</v>
      </c>
      <c r="R9" s="13">
        <v>0</v>
      </c>
    </row>
    <row r="10" ht="20.25" spans="1:18">
      <c r="A10" s="7" t="s">
        <v>400</v>
      </c>
      <c r="B10" s="7" t="s">
        <v>401</v>
      </c>
      <c r="C10" s="7">
        <v>6309.721</v>
      </c>
      <c r="D10" s="7">
        <v>8250.889</v>
      </c>
      <c r="E10" s="7">
        <v>0</v>
      </c>
      <c r="F10" s="7">
        <v>0</v>
      </c>
      <c r="G10" s="7">
        <v>0</v>
      </c>
      <c r="H10" s="7">
        <v>1</v>
      </c>
      <c r="I10" s="9">
        <v>1.27</v>
      </c>
      <c r="J10" s="9">
        <v>24.498</v>
      </c>
      <c r="K10" s="13">
        <v>0</v>
      </c>
      <c r="L10" s="13">
        <v>0</v>
      </c>
      <c r="M10" s="13">
        <v>1</v>
      </c>
      <c r="N10" s="13">
        <v>-1</v>
      </c>
      <c r="O10" s="13">
        <v>0</v>
      </c>
      <c r="P10" s="13">
        <v>36.7</v>
      </c>
      <c r="Q10" s="13">
        <v>0</v>
      </c>
      <c r="R10" s="13">
        <v>0</v>
      </c>
    </row>
    <row r="11" ht="20.25" spans="1:18">
      <c r="A11" s="7" t="s">
        <v>402</v>
      </c>
      <c r="B11" s="7" t="s">
        <v>403</v>
      </c>
      <c r="C11" s="7">
        <v>6202.494</v>
      </c>
      <c r="D11" s="7">
        <v>8320.538</v>
      </c>
      <c r="E11" s="7">
        <v>0</v>
      </c>
      <c r="F11" s="7">
        <v>0</v>
      </c>
      <c r="G11" s="7">
        <v>0</v>
      </c>
      <c r="H11" s="7">
        <v>1</v>
      </c>
      <c r="I11" s="9">
        <v>7.877</v>
      </c>
      <c r="J11" s="9">
        <v>31.328</v>
      </c>
      <c r="K11" s="13">
        <v>1</v>
      </c>
      <c r="L11" s="13">
        <v>0</v>
      </c>
      <c r="M11" s="13">
        <v>0</v>
      </c>
      <c r="N11" s="13">
        <v>0</v>
      </c>
      <c r="O11" s="13">
        <v>0</v>
      </c>
      <c r="P11" s="13">
        <v>19.834</v>
      </c>
      <c r="Q11" s="13">
        <v>0</v>
      </c>
      <c r="R11" s="13">
        <v>0</v>
      </c>
    </row>
    <row r="12" ht="20.25" spans="1:18">
      <c r="A12" s="7" t="s">
        <v>404</v>
      </c>
      <c r="B12" s="7" t="s">
        <v>405</v>
      </c>
      <c r="C12" s="7">
        <v>6129.072</v>
      </c>
      <c r="D12" s="7">
        <v>8015.598</v>
      </c>
      <c r="E12" s="7">
        <v>0</v>
      </c>
      <c r="F12" s="7">
        <v>0</v>
      </c>
      <c r="G12" s="7">
        <v>0</v>
      </c>
      <c r="H12" s="7">
        <v>1</v>
      </c>
      <c r="I12" s="9">
        <v>1.902</v>
      </c>
      <c r="J12" s="9">
        <v>24.99</v>
      </c>
      <c r="K12" s="13">
        <v>0</v>
      </c>
      <c r="L12" s="13">
        <v>1</v>
      </c>
      <c r="M12" s="13">
        <v>1</v>
      </c>
      <c r="N12" s="13">
        <v>-1</v>
      </c>
      <c r="O12" s="13">
        <v>0</v>
      </c>
      <c r="P12" s="13">
        <v>48.103</v>
      </c>
      <c r="Q12" s="13">
        <v>0</v>
      </c>
      <c r="R12" s="13">
        <v>0</v>
      </c>
    </row>
    <row r="13" ht="20.25" spans="1:18">
      <c r="A13" s="7" t="s">
        <v>406</v>
      </c>
      <c r="B13" s="7" t="s">
        <v>407</v>
      </c>
      <c r="C13" s="7">
        <v>5793.898</v>
      </c>
      <c r="D13" s="7">
        <v>7802.803</v>
      </c>
      <c r="E13" s="7">
        <v>0</v>
      </c>
      <c r="F13" s="7">
        <v>0</v>
      </c>
      <c r="G13" s="7">
        <v>0</v>
      </c>
      <c r="H13" s="7">
        <v>1</v>
      </c>
      <c r="I13" s="9">
        <v>8.159</v>
      </c>
      <c r="J13" s="9">
        <v>31.804</v>
      </c>
      <c r="K13" s="13">
        <v>0</v>
      </c>
      <c r="L13" s="13">
        <v>1</v>
      </c>
      <c r="M13" s="13">
        <v>0</v>
      </c>
      <c r="N13" s="13">
        <v>0</v>
      </c>
      <c r="O13" s="13">
        <v>0</v>
      </c>
      <c r="P13" s="13">
        <v>35.705</v>
      </c>
      <c r="Q13" s="13">
        <v>0</v>
      </c>
      <c r="R13" s="13">
        <v>0</v>
      </c>
    </row>
    <row r="14" ht="20.25" spans="1:18">
      <c r="A14" s="7" t="s">
        <v>408</v>
      </c>
      <c r="B14" s="7" t="s">
        <v>409</v>
      </c>
      <c r="C14" s="7">
        <v>14002.654</v>
      </c>
      <c r="D14" s="7">
        <v>15663.575</v>
      </c>
      <c r="E14" s="7">
        <v>0</v>
      </c>
      <c r="F14" s="7">
        <v>0</v>
      </c>
      <c r="G14" s="7">
        <v>0</v>
      </c>
      <c r="H14" s="7">
        <v>1</v>
      </c>
      <c r="I14" s="9">
        <v>1.703</v>
      </c>
      <c r="J14" s="9">
        <v>12.126</v>
      </c>
      <c r="K14" s="13">
        <v>4</v>
      </c>
      <c r="L14" s="13">
        <v>2</v>
      </c>
      <c r="M14" s="13">
        <v>0</v>
      </c>
      <c r="N14" s="13">
        <v>1</v>
      </c>
      <c r="O14" s="13">
        <v>0</v>
      </c>
      <c r="P14" s="13">
        <v>32.416</v>
      </c>
      <c r="Q14" s="13">
        <v>1</v>
      </c>
      <c r="R14" s="13">
        <v>1</v>
      </c>
    </row>
    <row r="15" ht="20.25" spans="1:18">
      <c r="A15" s="7" t="s">
        <v>410</v>
      </c>
      <c r="B15" s="7" t="s">
        <v>411</v>
      </c>
      <c r="C15" s="7">
        <v>20082.939</v>
      </c>
      <c r="D15" s="7">
        <v>21658.445</v>
      </c>
      <c r="E15" s="7">
        <v>0</v>
      </c>
      <c r="F15" s="7">
        <v>0</v>
      </c>
      <c r="G15" s="7">
        <v>0</v>
      </c>
      <c r="H15" s="7">
        <v>1</v>
      </c>
      <c r="I15" s="9">
        <v>2.329</v>
      </c>
      <c r="J15" s="9">
        <v>9.434</v>
      </c>
      <c r="K15" s="13">
        <v>4</v>
      </c>
      <c r="L15" s="13">
        <v>2</v>
      </c>
      <c r="M15" s="13">
        <v>0</v>
      </c>
      <c r="N15" s="13">
        <v>1</v>
      </c>
      <c r="O15" s="13">
        <v>0</v>
      </c>
      <c r="P15" s="13">
        <v>17.455</v>
      </c>
      <c r="Q15" s="13">
        <v>0</v>
      </c>
      <c r="R15" s="13">
        <v>0</v>
      </c>
    </row>
    <row r="16" ht="20.25" spans="1:18">
      <c r="A16" s="7" t="s">
        <v>412</v>
      </c>
      <c r="B16" s="7" t="s">
        <v>413</v>
      </c>
      <c r="C16" s="7">
        <v>1919.189</v>
      </c>
      <c r="D16" s="7">
        <v>2647.832</v>
      </c>
      <c r="E16" s="7">
        <v>0</v>
      </c>
      <c r="F16" s="7">
        <v>0</v>
      </c>
      <c r="G16" s="7">
        <v>0</v>
      </c>
      <c r="H16" s="7">
        <v>1</v>
      </c>
      <c r="I16" s="9">
        <v>9.968</v>
      </c>
      <c r="J16" s="9">
        <v>34.744</v>
      </c>
      <c r="K16" s="13">
        <v>3</v>
      </c>
      <c r="L16" s="13">
        <v>0</v>
      </c>
      <c r="M16" s="13">
        <v>0</v>
      </c>
      <c r="N16" s="13">
        <v>0</v>
      </c>
      <c r="O16" s="13">
        <v>0</v>
      </c>
      <c r="P16" s="13">
        <v>16.506</v>
      </c>
      <c r="Q16" s="13">
        <v>0</v>
      </c>
      <c r="R16" s="13">
        <v>0</v>
      </c>
    </row>
    <row r="17" ht="20.25" spans="1:18">
      <c r="A17" s="7" t="s">
        <v>414</v>
      </c>
      <c r="B17" s="7" t="s">
        <v>415</v>
      </c>
      <c r="C17" s="7">
        <v>6170.052</v>
      </c>
      <c r="D17" s="7">
        <v>7864.81</v>
      </c>
      <c r="E17" s="7">
        <v>0</v>
      </c>
      <c r="F17" s="7">
        <v>0</v>
      </c>
      <c r="G17" s="7">
        <v>0</v>
      </c>
      <c r="H17" s="7">
        <v>1</v>
      </c>
      <c r="I17" s="9">
        <v>3.238</v>
      </c>
      <c r="J17" s="9">
        <v>24.089</v>
      </c>
      <c r="K17" s="13">
        <v>3</v>
      </c>
      <c r="L17" s="13">
        <v>1</v>
      </c>
      <c r="M17" s="13">
        <v>0</v>
      </c>
      <c r="N17" s="13">
        <v>0</v>
      </c>
      <c r="O17" s="13">
        <v>0</v>
      </c>
      <c r="P17" s="13">
        <v>25.82</v>
      </c>
      <c r="Q17" s="13">
        <v>0</v>
      </c>
      <c r="R17" s="13">
        <v>0</v>
      </c>
    </row>
    <row r="18" ht="20.25" spans="1:18">
      <c r="A18" s="7" t="s">
        <v>416</v>
      </c>
      <c r="B18" s="7" t="s">
        <v>417</v>
      </c>
      <c r="C18" s="7">
        <v>5616.036</v>
      </c>
      <c r="D18" s="7">
        <v>7850.875</v>
      </c>
      <c r="E18" s="7">
        <v>0</v>
      </c>
      <c r="F18" s="7">
        <v>0</v>
      </c>
      <c r="G18" s="7">
        <v>0</v>
      </c>
      <c r="H18" s="7">
        <v>1</v>
      </c>
      <c r="I18" s="9">
        <v>5.763</v>
      </c>
      <c r="J18" s="9">
        <v>32.589</v>
      </c>
      <c r="K18" s="13">
        <v>2</v>
      </c>
      <c r="L18" s="13">
        <v>2</v>
      </c>
      <c r="M18" s="13">
        <v>0</v>
      </c>
      <c r="N18" s="13">
        <v>0</v>
      </c>
      <c r="O18" s="13">
        <v>0</v>
      </c>
      <c r="P18" s="13">
        <v>24.332</v>
      </c>
      <c r="Q18" s="13">
        <v>0</v>
      </c>
      <c r="R18" s="13">
        <v>0</v>
      </c>
    </row>
    <row r="19" ht="20.25" spans="1:18">
      <c r="A19" s="7" t="s">
        <v>418</v>
      </c>
      <c r="B19" s="7" t="s">
        <v>419</v>
      </c>
      <c r="C19" s="7">
        <v>5747.204</v>
      </c>
      <c r="D19" s="7">
        <v>7881.362</v>
      </c>
      <c r="E19" s="7">
        <v>0</v>
      </c>
      <c r="F19" s="7">
        <v>0</v>
      </c>
      <c r="G19" s="7">
        <v>0</v>
      </c>
      <c r="H19" s="7">
        <v>1</v>
      </c>
      <c r="I19" s="9">
        <v>4.63</v>
      </c>
      <c r="J19" s="9">
        <v>30.455</v>
      </c>
      <c r="K19" s="13">
        <v>3</v>
      </c>
      <c r="L19" s="13">
        <v>2</v>
      </c>
      <c r="M19" s="13">
        <v>0</v>
      </c>
      <c r="N19" s="13">
        <v>0</v>
      </c>
      <c r="O19" s="13">
        <v>0</v>
      </c>
      <c r="P19" s="13">
        <v>45.221</v>
      </c>
      <c r="Q19" s="13">
        <v>0</v>
      </c>
      <c r="R19" s="13">
        <v>1</v>
      </c>
    </row>
    <row r="20" ht="20.25" spans="1:18">
      <c r="A20" s="7" t="s">
        <v>420</v>
      </c>
      <c r="B20" s="7" t="s">
        <v>421</v>
      </c>
      <c r="C20" s="7">
        <v>6936.609</v>
      </c>
      <c r="D20" s="7">
        <v>9236.188</v>
      </c>
      <c r="E20" s="7">
        <v>0</v>
      </c>
      <c r="F20" s="7">
        <v>0</v>
      </c>
      <c r="G20" s="7">
        <v>0</v>
      </c>
      <c r="H20" s="7">
        <v>1</v>
      </c>
      <c r="I20" s="9">
        <v>5.017</v>
      </c>
      <c r="J20" s="9">
        <v>28.665</v>
      </c>
      <c r="K20" s="13">
        <v>3</v>
      </c>
      <c r="L20" s="13">
        <v>0</v>
      </c>
      <c r="M20" s="13">
        <v>0</v>
      </c>
      <c r="N20" s="13">
        <v>0</v>
      </c>
      <c r="O20" s="13">
        <v>0</v>
      </c>
      <c r="P20" s="13">
        <v>46.678</v>
      </c>
      <c r="Q20" s="13">
        <v>0</v>
      </c>
      <c r="R20" s="13">
        <v>0</v>
      </c>
    </row>
    <row r="21" ht="20.25" spans="1:18">
      <c r="A21" s="7" t="s">
        <v>422</v>
      </c>
      <c r="B21" s="7" t="s">
        <v>423</v>
      </c>
      <c r="C21" s="7">
        <v>4604.92</v>
      </c>
      <c r="D21" s="7">
        <v>6188.592</v>
      </c>
      <c r="E21" s="7">
        <v>0</v>
      </c>
      <c r="F21" s="7">
        <v>0</v>
      </c>
      <c r="G21" s="7">
        <v>0</v>
      </c>
      <c r="H21" s="7">
        <v>1</v>
      </c>
      <c r="I21" s="9">
        <v>3.514</v>
      </c>
      <c r="J21" s="9">
        <v>28.205</v>
      </c>
      <c r="K21" s="13">
        <v>2</v>
      </c>
      <c r="L21" s="13">
        <v>0</v>
      </c>
      <c r="M21" s="13">
        <v>0</v>
      </c>
      <c r="N21" s="13">
        <v>0</v>
      </c>
      <c r="O21" s="13">
        <v>0</v>
      </c>
      <c r="P21" s="13">
        <v>23.24</v>
      </c>
      <c r="Q21" s="13">
        <v>0</v>
      </c>
      <c r="R21" s="13">
        <v>-1</v>
      </c>
    </row>
    <row r="22" ht="20.25" spans="1:18">
      <c r="A22" s="8" t="s">
        <v>424</v>
      </c>
      <c r="B22" s="8" t="s">
        <v>425</v>
      </c>
      <c r="C22" s="8">
        <v>5100.078</v>
      </c>
      <c r="D22" s="8">
        <v>5661.309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12.508</v>
      </c>
      <c r="Q22" s="13">
        <v>0</v>
      </c>
      <c r="R22" s="13">
        <v>0</v>
      </c>
    </row>
    <row r="23" ht="20.25" spans="1:18">
      <c r="A23" s="8" t="s">
        <v>426</v>
      </c>
      <c r="B23" s="8" t="s">
        <v>427</v>
      </c>
      <c r="C23" s="8">
        <v>222.567</v>
      </c>
      <c r="D23" s="8">
        <v>310.909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3</v>
      </c>
      <c r="L23" s="13">
        <v>2</v>
      </c>
      <c r="M23" s="13">
        <v>0</v>
      </c>
      <c r="N23" s="13">
        <v>1</v>
      </c>
      <c r="O23" s="13">
        <v>0</v>
      </c>
      <c r="P23" s="13">
        <v>0.103</v>
      </c>
      <c r="Q23" s="13">
        <v>0</v>
      </c>
      <c r="R23" s="13">
        <v>0</v>
      </c>
    </row>
    <row r="24" ht="20.25" spans="1:18">
      <c r="A24" s="8" t="s">
        <v>428</v>
      </c>
      <c r="B24" s="8" t="s">
        <v>429</v>
      </c>
      <c r="C24" s="8">
        <v>12250.687</v>
      </c>
      <c r="D24" s="8">
        <v>14558.889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0</v>
      </c>
      <c r="L24" s="13">
        <v>1</v>
      </c>
      <c r="M24" s="13">
        <v>0</v>
      </c>
      <c r="N24" s="13">
        <v>0</v>
      </c>
      <c r="O24" s="13">
        <v>0</v>
      </c>
      <c r="P24" s="13">
        <v>79.74</v>
      </c>
      <c r="Q24" s="13">
        <v>0</v>
      </c>
      <c r="R24" s="13">
        <v>1</v>
      </c>
    </row>
    <row r="25" ht="20.25" spans="1:18">
      <c r="A25" s="8" t="s">
        <v>430</v>
      </c>
      <c r="B25" s="8" t="s">
        <v>431</v>
      </c>
      <c r="C25" s="8">
        <v>1117.917</v>
      </c>
      <c r="D25" s="8">
        <v>1302.605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0.302</v>
      </c>
      <c r="Q25" s="13">
        <v>0</v>
      </c>
      <c r="R25" s="13">
        <v>0</v>
      </c>
    </row>
    <row r="26" ht="20.25" spans="1:18">
      <c r="A26" s="8" t="s">
        <v>432</v>
      </c>
      <c r="B26" s="8" t="s">
        <v>433</v>
      </c>
      <c r="C26" s="8">
        <v>2627.982</v>
      </c>
      <c r="D26" s="8">
        <v>3237.309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2</v>
      </c>
      <c r="L26" s="13">
        <v>0</v>
      </c>
      <c r="M26" s="13">
        <v>1</v>
      </c>
      <c r="N26" s="13">
        <v>-1</v>
      </c>
      <c r="O26" s="13">
        <v>0</v>
      </c>
      <c r="P26" s="13">
        <v>7.748</v>
      </c>
      <c r="Q26" s="13">
        <v>0</v>
      </c>
      <c r="R26" s="13">
        <v>0</v>
      </c>
    </row>
    <row r="27" ht="20.25" spans="1:18">
      <c r="A27" s="8" t="s">
        <v>434</v>
      </c>
      <c r="B27" s="8" t="s">
        <v>435</v>
      </c>
      <c r="C27" s="8">
        <v>2544.073</v>
      </c>
      <c r="D27" s="8">
        <v>3003.527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4</v>
      </c>
      <c r="L27" s="13">
        <v>0</v>
      </c>
      <c r="M27" s="13">
        <v>0</v>
      </c>
      <c r="N27" s="13">
        <v>1</v>
      </c>
      <c r="O27" s="13">
        <v>0</v>
      </c>
      <c r="P27" s="13">
        <v>3.728</v>
      </c>
      <c r="Q27" s="13">
        <v>0</v>
      </c>
      <c r="R27" s="13">
        <v>0</v>
      </c>
    </row>
    <row r="28" ht="20.25" spans="1:18">
      <c r="A28" s="8" t="s">
        <v>436</v>
      </c>
      <c r="B28" s="8" t="s">
        <v>437</v>
      </c>
      <c r="C28" s="8">
        <v>2089.945</v>
      </c>
      <c r="D28" s="8">
        <v>2697.094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4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14.456</v>
      </c>
      <c r="Q28" s="13">
        <v>0</v>
      </c>
      <c r="R28" s="13">
        <v>0</v>
      </c>
    </row>
    <row r="29" ht="20.25" spans="1:18">
      <c r="A29" s="8" t="s">
        <v>438</v>
      </c>
      <c r="B29" s="8" t="s">
        <v>439</v>
      </c>
      <c r="C29" s="8">
        <v>967.581</v>
      </c>
      <c r="D29" s="8">
        <v>1188.864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4">
        <v>4</v>
      </c>
      <c r="L29" s="13">
        <v>0</v>
      </c>
      <c r="M29" s="13">
        <v>0</v>
      </c>
      <c r="N29" s="13">
        <v>0</v>
      </c>
      <c r="O29" s="13">
        <v>0</v>
      </c>
      <c r="P29" s="13">
        <v>3.163</v>
      </c>
      <c r="Q29" s="13">
        <v>0</v>
      </c>
      <c r="R29" s="13">
        <v>1</v>
      </c>
    </row>
    <row r="30" ht="20.25" spans="1:18">
      <c r="A30" s="8" t="s">
        <v>440</v>
      </c>
      <c r="B30" s="8" t="s">
        <v>441</v>
      </c>
      <c r="C30" s="8">
        <v>45555.633</v>
      </c>
      <c r="D30" s="8">
        <v>67767.453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4">
        <v>0</v>
      </c>
      <c r="L30" s="13">
        <v>1</v>
      </c>
      <c r="M30" s="13">
        <v>0</v>
      </c>
      <c r="N30" s="13">
        <v>0</v>
      </c>
      <c r="O30" s="13">
        <v>0</v>
      </c>
      <c r="P30" s="13">
        <v>262.08</v>
      </c>
      <c r="Q30" s="13">
        <v>0</v>
      </c>
      <c r="R30" s="13">
        <v>0</v>
      </c>
    </row>
    <row r="31" ht="20.25" spans="1:18">
      <c r="A31" s="6" t="s">
        <v>442</v>
      </c>
      <c r="B31" s="6" t="s">
        <v>443</v>
      </c>
      <c r="C31" s="6">
        <v>20995.537</v>
      </c>
      <c r="D31" s="6">
        <v>24412.029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13.008</v>
      </c>
      <c r="K31" s="14">
        <v>3</v>
      </c>
      <c r="L31" s="13">
        <v>2</v>
      </c>
      <c r="M31" s="13">
        <v>0</v>
      </c>
      <c r="N31" s="13">
        <v>1</v>
      </c>
      <c r="O31" s="13">
        <v>0</v>
      </c>
      <c r="P31" s="13">
        <v>30.202</v>
      </c>
      <c r="Q31" s="13">
        <v>0</v>
      </c>
      <c r="R31" s="13">
        <v>1</v>
      </c>
    </row>
    <row r="32" ht="20.25" spans="1:18">
      <c r="A32" s="6" t="s">
        <v>444</v>
      </c>
      <c r="B32" s="6" t="s">
        <v>445</v>
      </c>
      <c r="C32" s="6">
        <v>13578.936</v>
      </c>
      <c r="D32" s="6">
        <v>31609.082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30.461</v>
      </c>
      <c r="K32" s="14">
        <v>3</v>
      </c>
      <c r="L32" s="13">
        <v>2</v>
      </c>
      <c r="M32" s="13">
        <v>-1</v>
      </c>
      <c r="N32" s="13">
        <v>1</v>
      </c>
      <c r="O32" s="13">
        <v>0</v>
      </c>
      <c r="P32" s="13">
        <v>22.413</v>
      </c>
      <c r="Q32" s="13">
        <v>0</v>
      </c>
      <c r="R32" s="13">
        <v>0</v>
      </c>
    </row>
    <row r="33" ht="20.25" spans="1:18">
      <c r="A33" s="6" t="s">
        <v>446</v>
      </c>
      <c r="B33" s="6" t="s">
        <v>447</v>
      </c>
      <c r="C33" s="6">
        <v>22236.387</v>
      </c>
      <c r="D33" s="6">
        <v>26385.498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12.969</v>
      </c>
      <c r="K33" s="14">
        <v>4</v>
      </c>
      <c r="L33" s="13">
        <v>2</v>
      </c>
      <c r="M33" s="13">
        <v>0</v>
      </c>
      <c r="N33" s="13">
        <v>1</v>
      </c>
      <c r="O33" s="13">
        <v>0</v>
      </c>
      <c r="P33" s="13">
        <v>51.275</v>
      </c>
      <c r="Q33" s="13">
        <v>0</v>
      </c>
      <c r="R33" s="13">
        <v>1</v>
      </c>
    </row>
    <row r="34" ht="20.25" spans="1:18">
      <c r="A34" s="6" t="s">
        <v>448</v>
      </c>
      <c r="B34" s="6" t="s">
        <v>449</v>
      </c>
      <c r="C34" s="6">
        <v>2583.246</v>
      </c>
      <c r="D34" s="6">
        <v>3053.092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3.213</v>
      </c>
      <c r="K34" s="14">
        <v>0</v>
      </c>
      <c r="L34" s="13">
        <v>2</v>
      </c>
      <c r="M34" s="13">
        <v>0</v>
      </c>
      <c r="N34" s="13">
        <v>0</v>
      </c>
      <c r="O34" s="13">
        <v>0</v>
      </c>
      <c r="P34" s="13">
        <v>8.275</v>
      </c>
      <c r="Q34" s="13">
        <v>0</v>
      </c>
      <c r="R34" s="13">
        <v>0</v>
      </c>
    </row>
    <row r="35" ht="20.25" spans="1:18">
      <c r="A35" s="6" t="s">
        <v>450</v>
      </c>
      <c r="B35" s="6" t="s">
        <v>451</v>
      </c>
      <c r="C35" s="6">
        <v>939.773</v>
      </c>
      <c r="D35" s="6">
        <v>1251.4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10.925</v>
      </c>
      <c r="K35" s="14">
        <v>2</v>
      </c>
      <c r="L35" s="13">
        <v>0</v>
      </c>
      <c r="M35" s="13">
        <v>0</v>
      </c>
      <c r="N35" s="13">
        <v>0</v>
      </c>
      <c r="O35" s="13">
        <v>0</v>
      </c>
      <c r="P35" s="13">
        <v>-0.026</v>
      </c>
      <c r="Q35" s="13">
        <v>0</v>
      </c>
      <c r="R35" s="13">
        <v>0</v>
      </c>
    </row>
    <row r="36" ht="20.25" spans="1:18">
      <c r="A36" s="6" t="s">
        <v>452</v>
      </c>
      <c r="B36" s="6" t="s">
        <v>453</v>
      </c>
      <c r="C36" s="6">
        <v>89770.492</v>
      </c>
      <c r="D36" s="6">
        <v>113831.258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11.972</v>
      </c>
      <c r="K36" s="14">
        <v>4</v>
      </c>
      <c r="L36" s="13">
        <v>0</v>
      </c>
      <c r="M36" s="13">
        <v>-1</v>
      </c>
      <c r="N36" s="13">
        <v>1</v>
      </c>
      <c r="O36" s="13">
        <v>0</v>
      </c>
      <c r="P36" s="13">
        <v>-95.235</v>
      </c>
      <c r="Q36" s="13">
        <v>0</v>
      </c>
      <c r="R36" s="13">
        <v>0</v>
      </c>
    </row>
    <row r="37" ht="20.25" spans="1:18">
      <c r="A37" s="6" t="s">
        <v>454</v>
      </c>
      <c r="B37" s="6" t="s">
        <v>455</v>
      </c>
      <c r="C37" s="6">
        <v>2382.046</v>
      </c>
      <c r="D37" s="6">
        <v>4132.334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40.921</v>
      </c>
      <c r="K37" s="14">
        <v>0</v>
      </c>
      <c r="L37" s="13">
        <v>0</v>
      </c>
      <c r="M37" s="13">
        <v>0</v>
      </c>
      <c r="N37" s="13">
        <v>0</v>
      </c>
      <c r="O37" s="13">
        <v>0</v>
      </c>
      <c r="P37" s="13">
        <v>27.144</v>
      </c>
      <c r="Q37" s="13">
        <v>0</v>
      </c>
      <c r="R37" s="13">
        <v>0</v>
      </c>
    </row>
    <row r="38" ht="20.25" spans="1:18">
      <c r="A38" s="6" t="s">
        <v>456</v>
      </c>
      <c r="B38" s="6" t="s">
        <v>457</v>
      </c>
      <c r="C38" s="6">
        <v>3202.513</v>
      </c>
      <c r="D38" s="6">
        <v>3365.366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3.713</v>
      </c>
      <c r="K38" s="14">
        <v>1</v>
      </c>
      <c r="L38" s="13">
        <v>2</v>
      </c>
      <c r="M38" s="13">
        <v>0</v>
      </c>
      <c r="N38" s="13">
        <v>1</v>
      </c>
      <c r="O38" s="13">
        <v>0</v>
      </c>
      <c r="P38" s="13">
        <v>4.568</v>
      </c>
      <c r="Q38" s="13">
        <v>0</v>
      </c>
      <c r="R38" s="13">
        <v>1</v>
      </c>
    </row>
    <row r="39" ht="20.25" spans="1:18">
      <c r="A39" s="6" t="s">
        <v>458</v>
      </c>
      <c r="B39" s="6" t="s">
        <v>459</v>
      </c>
      <c r="C39" s="6">
        <v>118798.078</v>
      </c>
      <c r="D39" s="6">
        <v>153664.844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16.008</v>
      </c>
      <c r="K39" s="14">
        <v>1</v>
      </c>
      <c r="L39" s="13">
        <v>1</v>
      </c>
      <c r="M39" s="13">
        <v>0</v>
      </c>
      <c r="N39" s="13">
        <v>1</v>
      </c>
      <c r="O39" s="13">
        <v>0</v>
      </c>
      <c r="P39" s="13">
        <v>78.547</v>
      </c>
      <c r="Q39" s="13">
        <v>0</v>
      </c>
      <c r="R39" s="13">
        <v>0</v>
      </c>
    </row>
    <row r="40" ht="20.25" spans="1:18">
      <c r="A40" s="6" t="s">
        <v>460</v>
      </c>
      <c r="B40" s="6" t="s">
        <v>461</v>
      </c>
      <c r="C40" s="6">
        <v>3975.178</v>
      </c>
      <c r="D40" s="6">
        <v>4313.866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2.902</v>
      </c>
      <c r="K40" s="14">
        <v>2</v>
      </c>
      <c r="L40" s="13">
        <v>2</v>
      </c>
      <c r="M40" s="13">
        <v>0</v>
      </c>
      <c r="N40" s="13">
        <v>1</v>
      </c>
      <c r="O40" s="13">
        <v>0</v>
      </c>
      <c r="P40" s="13">
        <v>2.136</v>
      </c>
      <c r="Q40" s="13">
        <v>0</v>
      </c>
      <c r="R40" s="13">
        <v>0</v>
      </c>
    </row>
    <row r="41" ht="20.25" spans="1:18">
      <c r="A41" s="6" t="s">
        <v>462</v>
      </c>
      <c r="B41" s="6" t="s">
        <v>463</v>
      </c>
      <c r="C41" s="6">
        <v>16174.596</v>
      </c>
      <c r="D41" s="6">
        <v>17865.371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3.03</v>
      </c>
      <c r="K41" s="14">
        <v>1</v>
      </c>
      <c r="L41" s="13">
        <v>2</v>
      </c>
      <c r="M41" s="13">
        <v>0</v>
      </c>
      <c r="N41" s="13">
        <v>0</v>
      </c>
      <c r="O41" s="13">
        <v>0</v>
      </c>
      <c r="P41" s="13">
        <v>-16.217</v>
      </c>
      <c r="Q41" s="13">
        <v>0</v>
      </c>
      <c r="R41" s="13">
        <v>-1</v>
      </c>
    </row>
    <row r="42" ht="20.25" spans="1:18">
      <c r="A42" s="6" t="s">
        <v>464</v>
      </c>
      <c r="B42" s="6" t="s">
        <v>465</v>
      </c>
      <c r="C42" s="6">
        <v>3036.431</v>
      </c>
      <c r="D42" s="6">
        <v>3220.632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3.144</v>
      </c>
      <c r="K42" s="14">
        <v>0</v>
      </c>
      <c r="L42" s="13">
        <v>2</v>
      </c>
      <c r="M42" s="13">
        <v>0</v>
      </c>
      <c r="N42" s="13">
        <v>0</v>
      </c>
      <c r="O42" s="13">
        <v>0</v>
      </c>
      <c r="P42" s="13">
        <v>4.561</v>
      </c>
      <c r="Q42" s="13">
        <v>0</v>
      </c>
      <c r="R42" s="13">
        <v>0</v>
      </c>
    </row>
    <row r="43" ht="20.25" spans="1:18">
      <c r="A43" s="6" t="s">
        <v>466</v>
      </c>
      <c r="B43" s="6" t="s">
        <v>467</v>
      </c>
      <c r="C43" s="6">
        <v>15286.628</v>
      </c>
      <c r="D43" s="6">
        <v>17464.318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8.244</v>
      </c>
      <c r="K43" s="14">
        <v>0</v>
      </c>
      <c r="L43" s="13">
        <v>2</v>
      </c>
      <c r="M43" s="13">
        <v>0</v>
      </c>
      <c r="N43" s="13">
        <v>0</v>
      </c>
      <c r="O43" s="13">
        <v>0</v>
      </c>
      <c r="P43" s="13">
        <v>-8.614</v>
      </c>
      <c r="Q43" s="13">
        <v>0</v>
      </c>
      <c r="R43" s="13">
        <v>0</v>
      </c>
    </row>
    <row r="44" ht="20.25" spans="1:18">
      <c r="A44" s="6" t="s">
        <v>468</v>
      </c>
      <c r="B44" s="6" t="s">
        <v>469</v>
      </c>
      <c r="C44" s="6">
        <v>309878.875</v>
      </c>
      <c r="D44" s="6">
        <v>470353.5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20.576</v>
      </c>
      <c r="K44" s="14">
        <v>3</v>
      </c>
      <c r="L44" s="13">
        <v>2</v>
      </c>
      <c r="M44" s="13">
        <v>0</v>
      </c>
      <c r="N44" s="13">
        <v>0</v>
      </c>
      <c r="O44" s="13">
        <v>0</v>
      </c>
      <c r="P44" s="13">
        <v>-255.791</v>
      </c>
      <c r="Q44" s="13">
        <v>1</v>
      </c>
      <c r="R44" s="13">
        <v>0</v>
      </c>
    </row>
    <row r="45" ht="20.25" spans="1:18">
      <c r="A45" s="6" t="s">
        <v>470</v>
      </c>
      <c r="B45" s="6" t="s">
        <v>471</v>
      </c>
      <c r="C45" s="6">
        <v>12831.215</v>
      </c>
      <c r="D45" s="6">
        <v>15051.284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14</v>
      </c>
      <c r="K45" s="14">
        <v>4</v>
      </c>
      <c r="L45" s="13">
        <v>0</v>
      </c>
      <c r="M45" s="13">
        <v>0</v>
      </c>
      <c r="N45" s="13">
        <v>1</v>
      </c>
      <c r="O45" s="13">
        <v>0</v>
      </c>
      <c r="P45" s="13">
        <v>-1.352</v>
      </c>
      <c r="Q45" s="13">
        <v>0</v>
      </c>
      <c r="R45" s="13">
        <v>0</v>
      </c>
    </row>
    <row r="46" ht="20.25" spans="1:18">
      <c r="A46" s="6" t="s">
        <v>472</v>
      </c>
      <c r="B46" s="6" t="s">
        <v>473</v>
      </c>
      <c r="C46" s="6">
        <v>3084.392</v>
      </c>
      <c r="D46" s="6">
        <v>3544.4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6.135</v>
      </c>
      <c r="K46" s="14">
        <v>1</v>
      </c>
      <c r="L46" s="13">
        <v>0</v>
      </c>
      <c r="M46" s="13">
        <v>0</v>
      </c>
      <c r="N46" s="13">
        <v>0</v>
      </c>
      <c r="O46" s="13">
        <v>0</v>
      </c>
      <c r="P46" s="13">
        <v>1.891</v>
      </c>
      <c r="Q46" s="13">
        <v>0</v>
      </c>
      <c r="R46" s="13">
        <v>0</v>
      </c>
    </row>
    <row r="47" ht="20.25" spans="1:18">
      <c r="A47" s="6" t="s">
        <v>474</v>
      </c>
      <c r="B47" s="6" t="s">
        <v>475</v>
      </c>
      <c r="C47" s="6">
        <v>22527.982</v>
      </c>
      <c r="D47" s="6">
        <v>26939.799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5.996</v>
      </c>
      <c r="K47" s="14">
        <v>2</v>
      </c>
      <c r="L47" s="13">
        <v>2</v>
      </c>
      <c r="M47" s="13">
        <v>0</v>
      </c>
      <c r="N47" s="13">
        <v>0</v>
      </c>
      <c r="O47" s="13">
        <v>0</v>
      </c>
      <c r="P47" s="13">
        <v>2.492</v>
      </c>
      <c r="Q47" s="13">
        <v>0</v>
      </c>
      <c r="R47" s="13">
        <v>1</v>
      </c>
    </row>
    <row r="48" ht="20.25" spans="1:18">
      <c r="A48" s="6" t="s">
        <v>476</v>
      </c>
      <c r="B48" s="6" t="s">
        <v>477</v>
      </c>
      <c r="C48" s="6">
        <v>4145.231</v>
      </c>
      <c r="D48" s="6">
        <v>4811.119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13.803</v>
      </c>
      <c r="K48" s="14">
        <v>4</v>
      </c>
      <c r="L48" s="13">
        <v>2</v>
      </c>
      <c r="M48" s="13">
        <v>0</v>
      </c>
      <c r="N48" s="13">
        <v>0</v>
      </c>
      <c r="O48" s="13">
        <v>0</v>
      </c>
      <c r="P48" s="13">
        <v>-8.812</v>
      </c>
      <c r="Q48" s="13">
        <v>0</v>
      </c>
      <c r="R48" s="13">
        <v>0</v>
      </c>
    </row>
    <row r="49" ht="20.25" spans="1:18">
      <c r="A49" s="9" t="s">
        <v>478</v>
      </c>
      <c r="B49" s="9" t="s">
        <v>479</v>
      </c>
      <c r="C49" s="9">
        <v>3403.943</v>
      </c>
      <c r="D49" s="9">
        <v>3827.706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6.176</v>
      </c>
      <c r="K49" s="14">
        <v>0</v>
      </c>
      <c r="L49" s="13">
        <v>1</v>
      </c>
      <c r="M49" s="13">
        <v>0</v>
      </c>
      <c r="N49" s="13">
        <v>0</v>
      </c>
      <c r="O49" s="13">
        <v>0</v>
      </c>
      <c r="P49" s="13">
        <v>3.223</v>
      </c>
      <c r="Q49" s="13">
        <v>0</v>
      </c>
      <c r="R49" s="13">
        <v>0</v>
      </c>
    </row>
    <row r="50" ht="20.25" spans="1:18">
      <c r="A50" s="9" t="s">
        <v>480</v>
      </c>
      <c r="B50" s="9" t="s">
        <v>481</v>
      </c>
      <c r="C50" s="9">
        <v>2222.456</v>
      </c>
      <c r="D50" s="9">
        <v>2423.108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7.049</v>
      </c>
      <c r="K50" s="14">
        <v>4</v>
      </c>
      <c r="L50" s="13">
        <v>0</v>
      </c>
      <c r="M50" s="13">
        <v>0</v>
      </c>
      <c r="N50" s="13">
        <v>0</v>
      </c>
      <c r="O50" s="13">
        <v>0</v>
      </c>
      <c r="P50" s="13">
        <v>-0.725</v>
      </c>
      <c r="Q50" s="13">
        <v>0</v>
      </c>
      <c r="R50" s="13">
        <v>0</v>
      </c>
    </row>
    <row r="51" ht="20.25" spans="1:18">
      <c r="A51" s="9" t="s">
        <v>482</v>
      </c>
      <c r="B51" s="9" t="s">
        <v>483</v>
      </c>
      <c r="C51" s="9">
        <v>4587.281</v>
      </c>
      <c r="D51" s="9">
        <v>5729.511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9.199</v>
      </c>
      <c r="K51" s="14">
        <v>0</v>
      </c>
      <c r="L51" s="13">
        <v>2</v>
      </c>
      <c r="M51" s="13">
        <v>1</v>
      </c>
      <c r="N51" s="13">
        <v>-1</v>
      </c>
      <c r="O51" s="13">
        <v>0</v>
      </c>
      <c r="P51" s="13">
        <v>16.719</v>
      </c>
      <c r="Q51" s="13">
        <v>0</v>
      </c>
      <c r="R51" s="13">
        <v>0</v>
      </c>
    </row>
    <row r="52" ht="20.25" spans="1:18">
      <c r="A52" s="9" t="s">
        <v>484</v>
      </c>
      <c r="B52" s="9" t="s">
        <v>485</v>
      </c>
      <c r="C52" s="9">
        <v>717.73</v>
      </c>
      <c r="D52" s="9">
        <v>807.7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7.806</v>
      </c>
      <c r="K52" s="14">
        <v>3</v>
      </c>
      <c r="L52" s="13">
        <v>2</v>
      </c>
      <c r="M52" s="13">
        <v>0</v>
      </c>
      <c r="N52" s="13">
        <v>0</v>
      </c>
      <c r="O52" s="13">
        <v>0</v>
      </c>
      <c r="P52" s="13">
        <v>2.27</v>
      </c>
      <c r="Q52" s="13">
        <v>0</v>
      </c>
      <c r="R52" s="13">
        <v>1</v>
      </c>
    </row>
    <row r="53" ht="20.25" spans="1:18">
      <c r="A53" s="9" t="s">
        <v>486</v>
      </c>
      <c r="B53" s="9" t="s">
        <v>487</v>
      </c>
      <c r="C53" s="9">
        <v>1594.132</v>
      </c>
      <c r="D53" s="9">
        <v>1849.516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6.749</v>
      </c>
      <c r="K53" s="14">
        <v>2</v>
      </c>
      <c r="L53" s="13">
        <v>2</v>
      </c>
      <c r="M53" s="13">
        <v>0</v>
      </c>
      <c r="N53" s="13">
        <v>1</v>
      </c>
      <c r="O53" s="13">
        <v>0</v>
      </c>
      <c r="P53" s="13">
        <v>5.358</v>
      </c>
      <c r="Q53" s="13">
        <v>0</v>
      </c>
      <c r="R53" s="13">
        <v>0</v>
      </c>
    </row>
    <row r="54" ht="20.25" spans="1:18">
      <c r="A54" s="9" t="s">
        <v>488</v>
      </c>
      <c r="B54" s="9" t="s">
        <v>489</v>
      </c>
      <c r="C54" s="9">
        <v>3074.898</v>
      </c>
      <c r="D54" s="9">
        <v>3345.7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6.595</v>
      </c>
      <c r="K54" s="14">
        <v>3</v>
      </c>
      <c r="L54" s="13">
        <v>1</v>
      </c>
      <c r="M54" s="13">
        <v>0</v>
      </c>
      <c r="N54" s="13">
        <v>0</v>
      </c>
      <c r="O54" s="13">
        <v>0</v>
      </c>
      <c r="P54" s="13">
        <v>3.541</v>
      </c>
      <c r="Q54" s="13">
        <v>0</v>
      </c>
      <c r="R54" s="13">
        <v>1</v>
      </c>
    </row>
    <row r="55" ht="20.25" spans="1:18">
      <c r="A55" s="9" t="s">
        <v>490</v>
      </c>
      <c r="B55" s="9" t="s">
        <v>491</v>
      </c>
      <c r="C55" s="9">
        <v>1166.576</v>
      </c>
      <c r="D55" s="9">
        <v>1452.147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5.655</v>
      </c>
      <c r="K55" s="14">
        <v>0</v>
      </c>
      <c r="L55" s="13">
        <v>1</v>
      </c>
      <c r="M55" s="13">
        <v>0</v>
      </c>
      <c r="N55" s="13">
        <v>0</v>
      </c>
      <c r="O55" s="13">
        <v>0</v>
      </c>
      <c r="P55" s="13">
        <v>5.061</v>
      </c>
      <c r="Q55" s="13">
        <v>0</v>
      </c>
      <c r="R55" s="13">
        <v>0</v>
      </c>
    </row>
    <row r="56" ht="20.25" spans="1:18">
      <c r="A56" s="9" t="s">
        <v>492</v>
      </c>
      <c r="B56" s="9" t="s">
        <v>493</v>
      </c>
      <c r="C56" s="9">
        <v>751.313</v>
      </c>
      <c r="D56" s="9">
        <v>822.763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8.209</v>
      </c>
      <c r="K56" s="14">
        <v>3</v>
      </c>
      <c r="L56" s="13">
        <v>2</v>
      </c>
      <c r="M56" s="13">
        <v>0</v>
      </c>
      <c r="N56" s="13">
        <v>0</v>
      </c>
      <c r="O56" s="13">
        <v>0</v>
      </c>
      <c r="P56" s="13">
        <v>-0.311</v>
      </c>
      <c r="Q56" s="13">
        <v>0</v>
      </c>
      <c r="R56" s="13">
        <v>0</v>
      </c>
    </row>
    <row r="57" ht="20.25" spans="1:18">
      <c r="A57" s="9" t="s">
        <v>494</v>
      </c>
      <c r="B57" s="9" t="s">
        <v>495</v>
      </c>
      <c r="C57" s="9">
        <v>2831.628</v>
      </c>
      <c r="D57" s="9">
        <v>3177.792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4.915</v>
      </c>
      <c r="K57" s="14">
        <v>0</v>
      </c>
      <c r="L57" s="13">
        <v>2</v>
      </c>
      <c r="M57" s="13">
        <v>0</v>
      </c>
      <c r="N57" s="13">
        <v>0</v>
      </c>
      <c r="O57" s="13">
        <v>0</v>
      </c>
      <c r="P57" s="13">
        <v>4.298</v>
      </c>
      <c r="Q57" s="13">
        <v>0</v>
      </c>
      <c r="R57" s="13">
        <v>0</v>
      </c>
    </row>
    <row r="58" ht="20.25" spans="1:18">
      <c r="A58" s="9" t="s">
        <v>496</v>
      </c>
      <c r="B58" s="9" t="s">
        <v>497</v>
      </c>
      <c r="C58" s="9">
        <v>8392.734</v>
      </c>
      <c r="D58" s="9">
        <v>9800.904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11.478</v>
      </c>
      <c r="K58" s="14">
        <v>0</v>
      </c>
      <c r="L58" s="13">
        <v>2</v>
      </c>
      <c r="M58" s="13">
        <v>1</v>
      </c>
      <c r="N58" s="13">
        <v>-1</v>
      </c>
      <c r="O58" s="13">
        <v>0</v>
      </c>
      <c r="P58" s="13">
        <v>14.204</v>
      </c>
      <c r="Q58" s="13">
        <v>0</v>
      </c>
      <c r="R58" s="13">
        <v>0</v>
      </c>
    </row>
    <row r="59" ht="20.25" spans="1:18">
      <c r="A59" s="9" t="s">
        <v>498</v>
      </c>
      <c r="B59" s="9" t="s">
        <v>499</v>
      </c>
      <c r="C59" s="9">
        <v>3848.856</v>
      </c>
      <c r="D59" s="9">
        <v>5596.272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29.817</v>
      </c>
      <c r="K59" s="14">
        <v>0</v>
      </c>
      <c r="L59" s="13">
        <v>1</v>
      </c>
      <c r="M59" s="13">
        <v>0</v>
      </c>
      <c r="N59" s="13">
        <v>0</v>
      </c>
      <c r="O59" s="13">
        <v>0</v>
      </c>
      <c r="P59" s="13">
        <v>32.288</v>
      </c>
      <c r="Q59" s="13">
        <v>0</v>
      </c>
      <c r="R59" s="13">
        <v>0</v>
      </c>
    </row>
    <row r="60" ht="20.25" spans="1:18">
      <c r="A60" s="9" t="s">
        <v>500</v>
      </c>
      <c r="B60" s="9" t="s">
        <v>501</v>
      </c>
      <c r="C60" s="9">
        <v>3468.926</v>
      </c>
      <c r="D60" s="9">
        <v>3619.01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2.695</v>
      </c>
      <c r="K60" s="14">
        <v>4</v>
      </c>
      <c r="L60" s="13">
        <v>2</v>
      </c>
      <c r="M60" s="13">
        <v>0</v>
      </c>
      <c r="N60" s="13">
        <v>0</v>
      </c>
      <c r="O60" s="13">
        <v>0</v>
      </c>
      <c r="P60" s="13">
        <v>-0.408</v>
      </c>
      <c r="Q60" s="13">
        <v>0</v>
      </c>
      <c r="R60" s="13">
        <v>0</v>
      </c>
    </row>
    <row r="61" ht="20.25" spans="1:18">
      <c r="A61" s="9" t="s">
        <v>502</v>
      </c>
      <c r="B61" s="9" t="s">
        <v>503</v>
      </c>
      <c r="C61" s="9">
        <v>4647.254</v>
      </c>
      <c r="D61" s="9">
        <v>5836.471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9.038</v>
      </c>
      <c r="K61" s="14">
        <v>0</v>
      </c>
      <c r="L61" s="13">
        <v>2</v>
      </c>
      <c r="M61" s="13">
        <v>1</v>
      </c>
      <c r="N61" s="13">
        <v>-1</v>
      </c>
      <c r="O61" s="13">
        <v>0</v>
      </c>
      <c r="P61" s="13">
        <v>32.041</v>
      </c>
      <c r="Q61" s="13">
        <v>0</v>
      </c>
      <c r="R61" s="13">
        <v>0</v>
      </c>
    </row>
    <row r="62" ht="20.25" spans="1:18">
      <c r="A62" s="9" t="s">
        <v>504</v>
      </c>
      <c r="B62" s="9" t="s">
        <v>505</v>
      </c>
      <c r="C62" s="9">
        <v>7727.274</v>
      </c>
      <c r="D62" s="9">
        <v>8640.109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8.995</v>
      </c>
      <c r="K62" s="14">
        <v>0</v>
      </c>
      <c r="L62" s="13">
        <v>1</v>
      </c>
      <c r="M62" s="13">
        <v>1</v>
      </c>
      <c r="N62" s="13">
        <v>-1</v>
      </c>
      <c r="O62" s="13">
        <v>0</v>
      </c>
      <c r="P62" s="13">
        <v>10.69</v>
      </c>
      <c r="Q62" s="13">
        <v>0</v>
      </c>
      <c r="R62" s="13">
        <v>0</v>
      </c>
    </row>
    <row r="63" ht="20.25" spans="1:18">
      <c r="A63" s="9" t="s">
        <v>506</v>
      </c>
      <c r="B63" s="9" t="s">
        <v>507</v>
      </c>
      <c r="C63" s="9">
        <v>7647.924</v>
      </c>
      <c r="D63" s="9">
        <v>8954.573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6.994</v>
      </c>
      <c r="K63" s="14">
        <v>3</v>
      </c>
      <c r="L63" s="13">
        <v>0</v>
      </c>
      <c r="M63" s="13">
        <v>0</v>
      </c>
      <c r="N63" s="13">
        <v>0</v>
      </c>
      <c r="O63" s="13">
        <v>0</v>
      </c>
      <c r="P63" s="13">
        <v>19.732</v>
      </c>
      <c r="Q63" s="13">
        <v>0</v>
      </c>
      <c r="R63" s="13">
        <v>0</v>
      </c>
    </row>
    <row r="64" ht="20.25" spans="1:18">
      <c r="A64" s="9" t="s">
        <v>508</v>
      </c>
      <c r="B64" s="9" t="s">
        <v>509</v>
      </c>
      <c r="C64" s="9">
        <v>8884.667</v>
      </c>
      <c r="D64" s="9">
        <v>9817.122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0.73</v>
      </c>
      <c r="K64" s="14">
        <v>0</v>
      </c>
      <c r="L64" s="13">
        <v>2</v>
      </c>
      <c r="M64" s="13">
        <v>0</v>
      </c>
      <c r="N64" s="13">
        <v>0</v>
      </c>
      <c r="O64" s="13">
        <v>0</v>
      </c>
      <c r="P64" s="13">
        <v>21.737</v>
      </c>
      <c r="Q64" s="13">
        <v>0</v>
      </c>
      <c r="R64" s="13">
        <v>1</v>
      </c>
    </row>
    <row r="65" ht="20.25" spans="1:18">
      <c r="A65" s="9" t="s">
        <v>510</v>
      </c>
      <c r="B65" s="9" t="s">
        <v>511</v>
      </c>
      <c r="C65" s="9">
        <v>2395.6</v>
      </c>
      <c r="D65" s="9">
        <v>3103.491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13.14</v>
      </c>
      <c r="K65" s="14">
        <v>2</v>
      </c>
      <c r="L65" s="13">
        <v>0</v>
      </c>
      <c r="M65" s="13">
        <v>1</v>
      </c>
      <c r="N65" s="13">
        <v>-1</v>
      </c>
      <c r="O65" s="13">
        <v>0</v>
      </c>
      <c r="P65" s="13">
        <v>1.476</v>
      </c>
      <c r="Q65" s="13">
        <v>0</v>
      </c>
      <c r="R65" s="13">
        <v>0</v>
      </c>
    </row>
    <row r="66" ht="20.25" spans="1:18">
      <c r="A66" s="9" t="s">
        <v>512</v>
      </c>
      <c r="B66" s="9" t="s">
        <v>513</v>
      </c>
      <c r="C66" s="9">
        <v>8680.081</v>
      </c>
      <c r="D66" s="9">
        <v>9826.325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8.438</v>
      </c>
      <c r="K66" s="14">
        <v>0</v>
      </c>
      <c r="L66" s="13">
        <v>2</v>
      </c>
      <c r="M66" s="13">
        <v>0</v>
      </c>
      <c r="N66" s="13">
        <v>0</v>
      </c>
      <c r="O66" s="13">
        <v>0</v>
      </c>
      <c r="P66" s="13">
        <v>16.119</v>
      </c>
      <c r="Q66" s="13">
        <v>0</v>
      </c>
      <c r="R66" s="13">
        <v>0</v>
      </c>
    </row>
    <row r="67" ht="20.25" spans="1:18">
      <c r="A67" s="9" t="s">
        <v>514</v>
      </c>
      <c r="B67" s="9" t="s">
        <v>515</v>
      </c>
      <c r="C67" s="9">
        <v>7950.596</v>
      </c>
      <c r="D67" s="9">
        <v>8461.063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4.715</v>
      </c>
      <c r="K67" s="14">
        <v>2</v>
      </c>
      <c r="L67" s="13">
        <v>0</v>
      </c>
      <c r="M67" s="13">
        <v>0</v>
      </c>
      <c r="N67" s="13">
        <v>0</v>
      </c>
      <c r="O67" s="13">
        <v>0</v>
      </c>
      <c r="P67" s="13">
        <v>3.055</v>
      </c>
      <c r="Q67" s="13">
        <v>0</v>
      </c>
      <c r="R67" s="13">
        <v>0</v>
      </c>
    </row>
    <row r="68" ht="20.25" spans="1:18">
      <c r="A68" s="9" t="s">
        <v>516</v>
      </c>
      <c r="B68" s="9" t="s">
        <v>517</v>
      </c>
      <c r="C68" s="9">
        <v>2242.509</v>
      </c>
      <c r="D68" s="9">
        <v>2821.127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19.91</v>
      </c>
      <c r="K68" s="14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9" t="s">
        <v>518</v>
      </c>
      <c r="B69" s="9" t="s">
        <v>519</v>
      </c>
      <c r="C69" s="9">
        <v>2269.13</v>
      </c>
      <c r="D69" s="9">
        <v>2629.119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2.904</v>
      </c>
      <c r="K69" s="14">
        <v>0</v>
      </c>
      <c r="L69" s="13">
        <v>2</v>
      </c>
      <c r="M69" s="13">
        <v>0</v>
      </c>
      <c r="N69" s="13">
        <v>0</v>
      </c>
      <c r="O69" s="13">
        <v>0</v>
      </c>
      <c r="P69" s="13">
        <v>3.153</v>
      </c>
      <c r="Q69" s="13">
        <v>0</v>
      </c>
      <c r="R69" s="13">
        <v>1</v>
      </c>
    </row>
    <row r="70" ht="20.25" spans="1:18">
      <c r="A70" s="9" t="s">
        <v>520</v>
      </c>
      <c r="B70" s="9" t="s">
        <v>521</v>
      </c>
      <c r="C70" s="9">
        <v>5026.382</v>
      </c>
      <c r="D70" s="9">
        <v>6236.364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12.903</v>
      </c>
      <c r="K70" s="14">
        <v>4</v>
      </c>
      <c r="L70" s="13">
        <v>2</v>
      </c>
      <c r="M70" s="13">
        <v>0</v>
      </c>
      <c r="N70" s="13">
        <v>0</v>
      </c>
      <c r="O70" s="13">
        <v>0</v>
      </c>
      <c r="P70" s="13">
        <v>11.373</v>
      </c>
      <c r="Q70" s="13">
        <v>0</v>
      </c>
      <c r="R70" s="13">
        <v>0</v>
      </c>
    </row>
    <row r="71" ht="20.25" spans="1:18">
      <c r="A71" s="9" t="s">
        <v>522</v>
      </c>
      <c r="B71" s="9" t="s">
        <v>523</v>
      </c>
      <c r="C71" s="9">
        <v>1184.631</v>
      </c>
      <c r="D71" s="9">
        <v>1369.489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3.61</v>
      </c>
      <c r="K71" s="14">
        <v>0</v>
      </c>
      <c r="L71" s="13">
        <v>2</v>
      </c>
      <c r="M71" s="13">
        <v>0</v>
      </c>
      <c r="N71" s="13">
        <v>1</v>
      </c>
      <c r="O71" s="13">
        <v>0</v>
      </c>
      <c r="P71" s="13">
        <v>2.775</v>
      </c>
      <c r="Q71" s="13">
        <v>0</v>
      </c>
      <c r="R71" s="13">
        <v>0</v>
      </c>
    </row>
    <row r="72" ht="20.25" spans="1:18">
      <c r="A72" s="9" t="s">
        <v>524</v>
      </c>
      <c r="B72" s="9" t="s">
        <v>525</v>
      </c>
      <c r="C72" s="9">
        <v>5531.893</v>
      </c>
      <c r="D72" s="9">
        <v>6202.241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3.39</v>
      </c>
      <c r="K72" s="14">
        <v>0</v>
      </c>
      <c r="L72" s="13">
        <v>0</v>
      </c>
      <c r="M72" s="13">
        <v>0</v>
      </c>
      <c r="N72" s="13">
        <v>0</v>
      </c>
      <c r="O72" s="13">
        <v>0</v>
      </c>
      <c r="P72" s="13">
        <v>14.26</v>
      </c>
      <c r="Q72" s="13">
        <v>0</v>
      </c>
      <c r="R72" s="13">
        <v>0</v>
      </c>
    </row>
    <row r="73" ht="20.25" spans="1:18">
      <c r="A73" s="9" t="s">
        <v>526</v>
      </c>
      <c r="B73" s="9" t="s">
        <v>527</v>
      </c>
      <c r="C73" s="9">
        <v>5722.981</v>
      </c>
      <c r="D73" s="9">
        <v>6409.264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8.286</v>
      </c>
      <c r="K73" s="14">
        <v>0</v>
      </c>
      <c r="L73" s="13">
        <v>0</v>
      </c>
      <c r="M73" s="13">
        <v>1</v>
      </c>
      <c r="N73" s="13">
        <v>-1</v>
      </c>
      <c r="O73" s="13">
        <v>0</v>
      </c>
      <c r="P73" s="13">
        <v>14.218</v>
      </c>
      <c r="Q73" s="13">
        <v>0</v>
      </c>
      <c r="R73" s="13">
        <v>0</v>
      </c>
    </row>
    <row r="74" ht="20.25" spans="1:18">
      <c r="A74" s="9" t="s">
        <v>528</v>
      </c>
      <c r="B74" s="9" t="s">
        <v>529</v>
      </c>
      <c r="C74" s="9">
        <v>5121.697</v>
      </c>
      <c r="D74" s="9">
        <v>5486.383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4.659</v>
      </c>
      <c r="K74" s="14">
        <v>0</v>
      </c>
      <c r="L74" s="13">
        <v>2</v>
      </c>
      <c r="M74" s="13">
        <v>0</v>
      </c>
      <c r="N74" s="13">
        <v>1</v>
      </c>
      <c r="O74" s="13">
        <v>0</v>
      </c>
      <c r="P74" s="13">
        <v>10.401</v>
      </c>
      <c r="Q74" s="13">
        <v>0</v>
      </c>
      <c r="R74" s="13">
        <v>1</v>
      </c>
    </row>
    <row r="75" ht="20.25" spans="1:18">
      <c r="A75" s="9" t="s">
        <v>530</v>
      </c>
      <c r="B75" s="9" t="s">
        <v>531</v>
      </c>
      <c r="C75" s="9">
        <v>1688.051</v>
      </c>
      <c r="D75" s="9">
        <v>1899.673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9.874</v>
      </c>
      <c r="K75" s="14">
        <v>0</v>
      </c>
      <c r="L75" s="13">
        <v>0</v>
      </c>
      <c r="M75" s="13">
        <v>0</v>
      </c>
      <c r="N75" s="13">
        <v>-1</v>
      </c>
      <c r="O75" s="13">
        <v>0</v>
      </c>
      <c r="P75" s="13">
        <v>6.388</v>
      </c>
      <c r="Q75" s="13">
        <v>0</v>
      </c>
      <c r="R75" s="13">
        <v>0</v>
      </c>
    </row>
    <row r="76" ht="20.25" spans="1:18">
      <c r="A76" s="9" t="s">
        <v>532</v>
      </c>
      <c r="B76" s="9" t="s">
        <v>533</v>
      </c>
      <c r="C76" s="9">
        <v>2972.018</v>
      </c>
      <c r="D76" s="9">
        <v>3698.927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2.557</v>
      </c>
      <c r="K76" s="14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9" t="s">
        <v>534</v>
      </c>
      <c r="B77" s="9" t="s">
        <v>535</v>
      </c>
      <c r="C77" s="9">
        <v>6769.614</v>
      </c>
      <c r="D77" s="9">
        <v>8477.394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16.062</v>
      </c>
      <c r="K77" s="14">
        <v>1</v>
      </c>
      <c r="L77" s="13">
        <v>0</v>
      </c>
      <c r="M77" s="13">
        <v>0</v>
      </c>
      <c r="N77" s="13">
        <v>0</v>
      </c>
      <c r="O77" s="13">
        <v>0</v>
      </c>
      <c r="P77" s="13">
        <v>12.548</v>
      </c>
      <c r="Q77" s="13">
        <v>0</v>
      </c>
      <c r="R77" s="13">
        <v>0</v>
      </c>
    </row>
    <row r="78" ht="20.25" spans="1:18">
      <c r="A78" s="9" t="s">
        <v>536</v>
      </c>
      <c r="B78" s="9" t="s">
        <v>537</v>
      </c>
      <c r="C78" s="9">
        <v>4323.418</v>
      </c>
      <c r="D78" s="9">
        <v>4740.675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7.576</v>
      </c>
      <c r="K78" s="14">
        <v>2</v>
      </c>
      <c r="L78" s="13">
        <v>2</v>
      </c>
      <c r="M78" s="13">
        <v>-1</v>
      </c>
      <c r="N78" s="13">
        <v>0</v>
      </c>
      <c r="O78" s="13">
        <v>0</v>
      </c>
      <c r="P78" s="13">
        <v>2.429</v>
      </c>
      <c r="Q78" s="13">
        <v>0</v>
      </c>
      <c r="R78" s="13">
        <v>0</v>
      </c>
    </row>
    <row r="79" ht="20.25" spans="1:18">
      <c r="A79" s="9" t="s">
        <v>538</v>
      </c>
      <c r="B79" s="9" t="s">
        <v>539</v>
      </c>
      <c r="C79" s="9">
        <v>2848.318</v>
      </c>
      <c r="D79" s="9">
        <v>3148.361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2.455</v>
      </c>
      <c r="K79" s="14">
        <v>0</v>
      </c>
      <c r="L79" s="13">
        <v>2</v>
      </c>
      <c r="M79" s="13">
        <v>0</v>
      </c>
      <c r="N79" s="13">
        <v>0</v>
      </c>
      <c r="O79" s="13">
        <v>0</v>
      </c>
      <c r="P79" s="13">
        <v>0.301</v>
      </c>
      <c r="Q79" s="13">
        <v>0</v>
      </c>
      <c r="R79" s="13">
        <v>0</v>
      </c>
    </row>
    <row r="80" ht="20.25" spans="1:18">
      <c r="A80" s="9" t="s">
        <v>540</v>
      </c>
      <c r="B80" s="9" t="s">
        <v>541</v>
      </c>
      <c r="C80" s="9">
        <v>6835.576</v>
      </c>
      <c r="D80" s="9">
        <v>8299.331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15.109</v>
      </c>
      <c r="K80" s="14">
        <v>2</v>
      </c>
      <c r="L80" s="13">
        <v>0</v>
      </c>
      <c r="M80" s="13">
        <v>-1</v>
      </c>
      <c r="N80" s="13">
        <v>1</v>
      </c>
      <c r="O80" s="13">
        <v>0</v>
      </c>
      <c r="P80" s="13">
        <v>13.742</v>
      </c>
      <c r="Q80" s="13">
        <v>0</v>
      </c>
      <c r="R80" s="13">
        <v>0</v>
      </c>
    </row>
    <row r="81" ht="20.25" spans="1:18">
      <c r="A81" s="9" t="s">
        <v>542</v>
      </c>
      <c r="B81" s="9" t="s">
        <v>543</v>
      </c>
      <c r="C81" s="9">
        <v>107.688</v>
      </c>
      <c r="D81" s="9">
        <v>108.708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0.803</v>
      </c>
      <c r="K81" s="14">
        <v>4</v>
      </c>
      <c r="L81" s="13">
        <v>0</v>
      </c>
      <c r="M81" s="13">
        <v>0</v>
      </c>
      <c r="N81" s="13">
        <v>1</v>
      </c>
      <c r="O81" s="13">
        <v>0</v>
      </c>
      <c r="P81" s="13">
        <v>0.011</v>
      </c>
      <c r="Q81" s="13">
        <v>1</v>
      </c>
      <c r="R81" s="13">
        <v>0</v>
      </c>
    </row>
    <row r="82" ht="20.25" spans="1:18">
      <c r="A82" s="9" t="s">
        <v>544</v>
      </c>
      <c r="B82" s="9" t="s">
        <v>545</v>
      </c>
      <c r="C82" s="9">
        <v>105.622</v>
      </c>
      <c r="D82" s="9">
        <v>106.342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0.511</v>
      </c>
      <c r="K82" s="14">
        <v>1</v>
      </c>
      <c r="L82" s="13">
        <v>2</v>
      </c>
      <c r="M82" s="13">
        <v>0</v>
      </c>
      <c r="N82" s="13">
        <v>0</v>
      </c>
      <c r="O82" s="13">
        <v>0</v>
      </c>
      <c r="P82" s="13">
        <v>0.01</v>
      </c>
      <c r="Q82" s="13">
        <v>0</v>
      </c>
      <c r="R82" s="13">
        <v>1</v>
      </c>
    </row>
    <row r="83" ht="20.25" spans="1:18">
      <c r="A83" s="9" t="s">
        <v>546</v>
      </c>
      <c r="B83" s="9" t="s">
        <v>547</v>
      </c>
      <c r="C83" s="9">
        <v>110.537</v>
      </c>
      <c r="D83" s="9">
        <v>114.615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1.858</v>
      </c>
      <c r="K83" s="14">
        <v>2</v>
      </c>
      <c r="L83" s="13">
        <v>0</v>
      </c>
      <c r="M83" s="13">
        <v>-1</v>
      </c>
      <c r="N83" s="13">
        <v>1</v>
      </c>
      <c r="O83" s="13">
        <v>0</v>
      </c>
      <c r="P83" s="13">
        <v>-0.049</v>
      </c>
      <c r="Q83" s="13">
        <v>0</v>
      </c>
      <c r="R83" s="13">
        <v>0</v>
      </c>
    </row>
    <row r="84" ht="20.25" spans="1:18">
      <c r="A84" s="9" t="s">
        <v>548</v>
      </c>
      <c r="B84" s="9" t="s">
        <v>549</v>
      </c>
      <c r="C84" s="9">
        <v>102.386</v>
      </c>
      <c r="D84" s="9">
        <v>102.626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0.158</v>
      </c>
      <c r="K84" s="14">
        <v>4</v>
      </c>
      <c r="L84" s="13">
        <v>2</v>
      </c>
      <c r="M84" s="13">
        <v>0</v>
      </c>
      <c r="N84" s="13">
        <v>1</v>
      </c>
      <c r="O84" s="13">
        <v>0</v>
      </c>
      <c r="P84" s="13">
        <v>0.001</v>
      </c>
      <c r="Q84" s="13">
        <v>0</v>
      </c>
      <c r="R84" s="13">
        <v>0</v>
      </c>
    </row>
    <row r="85" ht="20.25" spans="1:18">
      <c r="A85" s="9" t="s">
        <v>550</v>
      </c>
      <c r="B85" s="9" t="s">
        <v>551</v>
      </c>
      <c r="C85" s="9">
        <v>78887.664</v>
      </c>
      <c r="D85" s="9">
        <v>99262.648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12.985</v>
      </c>
      <c r="K85" s="14">
        <v>4</v>
      </c>
      <c r="L85" s="13">
        <v>1</v>
      </c>
      <c r="M85" s="13">
        <v>-1</v>
      </c>
      <c r="N85" s="13">
        <v>1</v>
      </c>
      <c r="O85" s="13">
        <v>0</v>
      </c>
      <c r="P85" s="13">
        <v>-64.669</v>
      </c>
      <c r="Q85" s="13">
        <v>0</v>
      </c>
      <c r="R85" s="13">
        <v>0</v>
      </c>
    </row>
    <row r="86" ht="20.25" spans="1:18">
      <c r="A86" s="9" t="s">
        <v>552</v>
      </c>
      <c r="B86" s="9" t="s">
        <v>553</v>
      </c>
      <c r="C86" s="9">
        <v>1400.371</v>
      </c>
      <c r="D86" s="9">
        <v>2540.777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31.512</v>
      </c>
      <c r="K86" s="14">
        <v>0</v>
      </c>
      <c r="L86" s="13">
        <v>0</v>
      </c>
      <c r="M86" s="13">
        <v>0</v>
      </c>
      <c r="N86" s="13">
        <v>0</v>
      </c>
      <c r="O86" s="13">
        <v>0</v>
      </c>
      <c r="P86" s="13">
        <v>15.923</v>
      </c>
      <c r="Q86" s="13">
        <v>0</v>
      </c>
      <c r="R86" s="13">
        <v>0</v>
      </c>
    </row>
    <row r="87" ht="20.25" spans="1:18">
      <c r="A87" s="9" t="s">
        <v>554</v>
      </c>
      <c r="B87" s="9" t="s">
        <v>555</v>
      </c>
      <c r="C87" s="9">
        <v>2831.486</v>
      </c>
      <c r="D87" s="9">
        <v>4892.278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36.882</v>
      </c>
      <c r="K87" s="14">
        <v>0</v>
      </c>
      <c r="L87" s="13">
        <v>1</v>
      </c>
      <c r="M87" s="13">
        <v>0</v>
      </c>
      <c r="N87" s="13">
        <v>0</v>
      </c>
      <c r="O87" s="13">
        <v>0</v>
      </c>
      <c r="P87" s="13">
        <v>34.57</v>
      </c>
      <c r="Q87" s="13">
        <v>0</v>
      </c>
      <c r="R87" s="13">
        <v>0</v>
      </c>
    </row>
    <row r="88" ht="20.25" spans="1:18">
      <c r="A88" s="9" t="s">
        <v>556</v>
      </c>
      <c r="B88" s="9" t="s">
        <v>557</v>
      </c>
      <c r="C88" s="9">
        <v>12416.931</v>
      </c>
      <c r="D88" s="9">
        <v>14173.685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9.2</v>
      </c>
      <c r="K88" s="14">
        <v>0</v>
      </c>
      <c r="L88" s="13">
        <v>1</v>
      </c>
      <c r="M88" s="13">
        <v>0</v>
      </c>
      <c r="N88" s="13">
        <v>0</v>
      </c>
      <c r="O88" s="13">
        <v>0</v>
      </c>
      <c r="P88" s="13">
        <v>-26.634</v>
      </c>
      <c r="Q88" s="13">
        <v>0</v>
      </c>
      <c r="R88" s="13">
        <v>0</v>
      </c>
    </row>
    <row r="89" ht="20.25" spans="1:18">
      <c r="A89" s="9" t="s">
        <v>558</v>
      </c>
      <c r="B89" s="9" t="s">
        <v>559</v>
      </c>
      <c r="C89" s="9">
        <v>420.158</v>
      </c>
      <c r="D89" s="9">
        <v>682.799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34.381</v>
      </c>
      <c r="K89" s="14">
        <v>0</v>
      </c>
      <c r="L89" s="13">
        <v>0</v>
      </c>
      <c r="M89" s="13">
        <v>0</v>
      </c>
      <c r="N89" s="13">
        <v>0</v>
      </c>
      <c r="O89" s="13">
        <v>0</v>
      </c>
      <c r="P89" s="13">
        <v>4.166</v>
      </c>
      <c r="Q89" s="13">
        <v>0</v>
      </c>
      <c r="R89" s="13">
        <v>0</v>
      </c>
    </row>
    <row r="90" ht="20.25" spans="1:18">
      <c r="A90" s="9" t="s">
        <v>560</v>
      </c>
      <c r="B90" s="9" t="s">
        <v>561</v>
      </c>
      <c r="C90" s="9">
        <v>104108.336</v>
      </c>
      <c r="D90" s="9">
        <v>192068.828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40.848</v>
      </c>
      <c r="K90" s="14">
        <v>2</v>
      </c>
      <c r="L90" s="13">
        <v>2</v>
      </c>
      <c r="M90" s="13">
        <v>0</v>
      </c>
      <c r="N90" s="13">
        <v>1</v>
      </c>
      <c r="O90" s="13">
        <v>0</v>
      </c>
      <c r="P90" s="13">
        <v>971.806</v>
      </c>
      <c r="Q90" s="13">
        <v>0</v>
      </c>
      <c r="R90" s="13">
        <v>0</v>
      </c>
    </row>
    <row r="91" ht="20.25" spans="1:18">
      <c r="A91" s="9" t="s">
        <v>562</v>
      </c>
      <c r="B91" s="9" t="s">
        <v>563</v>
      </c>
      <c r="C91" s="9">
        <v>8130.593</v>
      </c>
      <c r="D91" s="9">
        <v>9196.906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4.12</v>
      </c>
      <c r="K91" s="14">
        <v>0</v>
      </c>
      <c r="L91" s="13">
        <v>0</v>
      </c>
      <c r="M91" s="13">
        <v>0</v>
      </c>
      <c r="N91" s="13">
        <v>1</v>
      </c>
      <c r="O91" s="13">
        <v>0</v>
      </c>
      <c r="P91" s="13">
        <v>24.015</v>
      </c>
      <c r="Q91" s="13">
        <v>0</v>
      </c>
      <c r="R91" s="13">
        <v>0</v>
      </c>
    </row>
    <row r="92" ht="20.25" spans="1:18">
      <c r="A92" s="9" t="s">
        <v>564</v>
      </c>
      <c r="B92" s="9" t="s">
        <v>565</v>
      </c>
      <c r="C92" s="9">
        <v>356.293</v>
      </c>
      <c r="D92" s="9">
        <v>569.685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8.876</v>
      </c>
      <c r="K92" s="14">
        <v>0</v>
      </c>
      <c r="L92" s="13">
        <v>2</v>
      </c>
      <c r="M92" s="13">
        <v>1</v>
      </c>
      <c r="N92" s="13">
        <v>-1</v>
      </c>
      <c r="O92" s="13">
        <v>0</v>
      </c>
      <c r="P92" s="13">
        <v>0.547</v>
      </c>
      <c r="Q92" s="13">
        <v>0</v>
      </c>
      <c r="R92" s="13">
        <v>0</v>
      </c>
    </row>
    <row r="93" ht="20.25" spans="1:18">
      <c r="A93" s="9" t="s">
        <v>566</v>
      </c>
      <c r="B93" s="9" t="s">
        <v>567</v>
      </c>
      <c r="C93" s="9">
        <v>436.985</v>
      </c>
      <c r="D93" s="9">
        <v>761.031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18.821</v>
      </c>
      <c r="K93" s="14">
        <v>1</v>
      </c>
      <c r="L93" s="13">
        <v>2</v>
      </c>
      <c r="M93" s="13">
        <v>0</v>
      </c>
      <c r="N93" s="13">
        <v>0</v>
      </c>
      <c r="O93" s="13">
        <v>0</v>
      </c>
      <c r="P93" s="13">
        <v>1.09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2026-04-16T15:02:38Z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11AB3AA526B149C9A0E6130D5FE9AC7B_13</vt:lpwstr>
  </property>
  <property fmtid="{D5CDD505-2E9C-101B-9397-08002B2CF9AE}" pid="3" name="KSOProductBuildVer">
    <vt:lpwstr>2052-12.1.0.15712</vt:lpwstr>
  </property>
</Properties>
</file>