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<sst xmlns="http://schemas.openxmlformats.org/spreadsheetml/2006/main" count="630" uniqueCount="581">
  <si>
    <t>强转弱</t>
  </si>
  <si>
    <t>弱转强</t>
  </si>
  <si>
    <t>代码</t>
  </si>
  <si>
    <t>简称</t>
  </si>
  <si>
    <t>总市值</t>
  </si>
  <si>
    <t>全指可选</t>
  </si>
  <si>
    <t>51293.25亿</t>
  </si>
  <si>
    <t>上证180</t>
  </si>
  <si>
    <t>373816.41亿</t>
  </si>
  <si>
    <t>全指医药</t>
  </si>
  <si>
    <t>41009.10亿</t>
  </si>
  <si>
    <t>北京板块</t>
  </si>
  <si>
    <t>235136.97亿</t>
  </si>
  <si>
    <t>保险</t>
  </si>
  <si>
    <t>20455.99亿</t>
  </si>
  <si>
    <t>上证50</t>
  </si>
  <si>
    <t>234119.94亿</t>
  </si>
  <si>
    <t>操作系统</t>
  </si>
  <si>
    <t>16823.48亿</t>
  </si>
  <si>
    <t>低市盈率</t>
  </si>
  <si>
    <t>176986.72亿</t>
  </si>
  <si>
    <t>食品饮料</t>
  </si>
  <si>
    <t>16380.57亿</t>
  </si>
  <si>
    <t>破净资产</t>
  </si>
  <si>
    <t>164409.50亿</t>
  </si>
  <si>
    <t>数字货币</t>
  </si>
  <si>
    <t>14199.76亿</t>
  </si>
  <si>
    <t>保险重仓</t>
  </si>
  <si>
    <t>153260.08亿</t>
  </si>
  <si>
    <t>主营变更</t>
  </si>
  <si>
    <t>11162.01亿</t>
  </si>
  <si>
    <t>低市净率</t>
  </si>
  <si>
    <t>138505.72亿</t>
  </si>
  <si>
    <t>含B股</t>
  </si>
  <si>
    <t>10984.33亿</t>
  </si>
  <si>
    <t>红利指数</t>
  </si>
  <si>
    <t>128363.51亿</t>
  </si>
  <si>
    <t>房地产</t>
  </si>
  <si>
    <t>10246.87亿</t>
  </si>
  <si>
    <t>证金汇金持股</t>
  </si>
  <si>
    <t>124404.05亿</t>
  </si>
  <si>
    <t>免税概念</t>
  </si>
  <si>
    <t>9630.33亿</t>
  </si>
  <si>
    <t>央视50</t>
  </si>
  <si>
    <t>119879.04亿</t>
  </si>
  <si>
    <t>交通设施</t>
  </si>
  <si>
    <t>9550.54亿</t>
  </si>
  <si>
    <t>AI智能体</t>
  </si>
  <si>
    <t>68173.09亿</t>
  </si>
  <si>
    <t>预高送转</t>
  </si>
  <si>
    <t>7974.57亿</t>
  </si>
  <si>
    <t>车联网</t>
  </si>
  <si>
    <t>56154.25亿</t>
  </si>
  <si>
    <t>猪肉</t>
  </si>
  <si>
    <t>7886.23亿</t>
  </si>
  <si>
    <t>数据要素</t>
  </si>
  <si>
    <t>54928.20亿</t>
  </si>
  <si>
    <t>财税数字化</t>
  </si>
  <si>
    <t>7281.10亿</t>
  </si>
  <si>
    <t>区块链</t>
  </si>
  <si>
    <t>49483.66亿</t>
  </si>
  <si>
    <t>传媒娱乐</t>
  </si>
  <si>
    <t>6994.31亿</t>
  </si>
  <si>
    <t>整体上市</t>
  </si>
  <si>
    <t>46972.43亿</t>
  </si>
  <si>
    <t>数据确权</t>
  </si>
  <si>
    <t>6178.35亿</t>
  </si>
  <si>
    <t>汽车类</t>
  </si>
  <si>
    <t>46713.85亿</t>
  </si>
  <si>
    <t>风险提示</t>
  </si>
  <si>
    <t>5359.99亿</t>
  </si>
  <si>
    <t>并购重组股</t>
  </si>
  <si>
    <t>44649.07亿</t>
  </si>
  <si>
    <t>运输设备</t>
  </si>
  <si>
    <t>5139.98亿</t>
  </si>
  <si>
    <t>信创</t>
  </si>
  <si>
    <t>44577.47亿</t>
  </si>
  <si>
    <t>电子身份证</t>
  </si>
  <si>
    <t>3561.74亿</t>
  </si>
  <si>
    <t>百度概念</t>
  </si>
  <si>
    <t>44333.64亿</t>
  </si>
  <si>
    <t>文教休闲</t>
  </si>
  <si>
    <t>2881.85亿</t>
  </si>
  <si>
    <t>定增股</t>
  </si>
  <si>
    <t>43354.95亿</t>
  </si>
  <si>
    <t>DRG-DIP</t>
  </si>
  <si>
    <t>1601.44亿</t>
  </si>
  <si>
    <t>跨境电商</t>
  </si>
  <si>
    <t>36920.61亿</t>
  </si>
  <si>
    <t>水务</t>
  </si>
  <si>
    <t>1405.98亿</t>
  </si>
  <si>
    <t>电力</t>
  </si>
  <si>
    <t>35672.51亿</t>
  </si>
  <si>
    <t>种业</t>
  </si>
  <si>
    <t>835.09亿</t>
  </si>
  <si>
    <t>国产软件</t>
  </si>
  <si>
    <t>35493.14亿</t>
  </si>
  <si>
    <t>深证Ｂ指</t>
  </si>
  <si>
    <t>415.02亿</t>
  </si>
  <si>
    <t>智慧政务</t>
  </si>
  <si>
    <t>28904.80亿</t>
  </si>
  <si>
    <t>预计转亏</t>
  </si>
  <si>
    <t>59.91亿</t>
  </si>
  <si>
    <t>智能交通</t>
  </si>
  <si>
    <t>27364.60亿</t>
  </si>
  <si>
    <t>国证红利</t>
  </si>
  <si>
    <t>--</t>
  </si>
  <si>
    <t>贵州板块</t>
  </si>
  <si>
    <t>21630.68亿</t>
  </si>
  <si>
    <t>国证服务</t>
  </si>
  <si>
    <t>AI医疗概念</t>
  </si>
  <si>
    <t>20591.88亿</t>
  </si>
  <si>
    <t>区块链50</t>
  </si>
  <si>
    <t>合成生物</t>
  </si>
  <si>
    <t>20149.66亿</t>
  </si>
  <si>
    <t>科创生物</t>
  </si>
  <si>
    <t>基因概念</t>
  </si>
  <si>
    <t>17850.19亿</t>
  </si>
  <si>
    <t>中证银行</t>
  </si>
  <si>
    <t>婴童概念</t>
  </si>
  <si>
    <t>17294.22亿</t>
  </si>
  <si>
    <t>大盘价值</t>
  </si>
  <si>
    <t>亏损股</t>
  </si>
  <si>
    <t>17161.78亿</t>
  </si>
  <si>
    <t>国证基建</t>
  </si>
  <si>
    <t>物业管理概念</t>
  </si>
  <si>
    <t>16917.74亿</t>
  </si>
  <si>
    <t>旅游概念</t>
  </si>
  <si>
    <t>16522.51亿</t>
  </si>
  <si>
    <t>中小银行</t>
  </si>
  <si>
    <t>16145.72亿</t>
  </si>
  <si>
    <t>国资云</t>
  </si>
  <si>
    <t>15467.17亿</t>
  </si>
  <si>
    <t>运输服务</t>
  </si>
  <si>
    <t>14541.83亿</t>
  </si>
  <si>
    <t>被举牌</t>
  </si>
  <si>
    <t>14257.26亿</t>
  </si>
  <si>
    <t>肝炎概念</t>
  </si>
  <si>
    <t>14104.71亿</t>
  </si>
  <si>
    <t>化债AMC</t>
  </si>
  <si>
    <t>13472.22亿</t>
  </si>
  <si>
    <t>医美概念</t>
  </si>
  <si>
    <t>13007.20亿</t>
  </si>
  <si>
    <t>科创板次新</t>
  </si>
  <si>
    <t>11476.25亿</t>
  </si>
  <si>
    <t>农林牧渔</t>
  </si>
  <si>
    <t>11394.60亿</t>
  </si>
  <si>
    <t>互联网</t>
  </si>
  <si>
    <t>10953.82亿</t>
  </si>
  <si>
    <t>职业教育</t>
  </si>
  <si>
    <t>9957.25亿</t>
  </si>
  <si>
    <t>家庭医生</t>
  </si>
  <si>
    <t>9551.77亿</t>
  </si>
  <si>
    <t>网红经济</t>
  </si>
  <si>
    <t>9472.90亿</t>
  </si>
  <si>
    <t>一体压铸</t>
  </si>
  <si>
    <t>8926.66亿</t>
  </si>
  <si>
    <t>NFT概念</t>
  </si>
  <si>
    <t>8826.78亿</t>
  </si>
  <si>
    <t>民营医院</t>
  </si>
  <si>
    <t>8688.71亿</t>
  </si>
  <si>
    <t>Web3概念</t>
  </si>
  <si>
    <t>7919.84亿</t>
  </si>
  <si>
    <t>次新超跌</t>
  </si>
  <si>
    <t>7496.03亿</t>
  </si>
  <si>
    <t>股东增持</t>
  </si>
  <si>
    <t>7491.08亿</t>
  </si>
  <si>
    <t>拟增持</t>
  </si>
  <si>
    <t>6703.18亿</t>
  </si>
  <si>
    <t>工业软件</t>
  </si>
  <si>
    <t>6693.95亿</t>
  </si>
  <si>
    <t>纺织服饰</t>
  </si>
  <si>
    <t>6596.95亿</t>
  </si>
  <si>
    <t>幽门螺杆菌</t>
  </si>
  <si>
    <t>6544.83亿</t>
  </si>
  <si>
    <t>远程办公</t>
  </si>
  <si>
    <t>5802.67亿</t>
  </si>
  <si>
    <t>食品安全</t>
  </si>
  <si>
    <t>5628.01亿</t>
  </si>
  <si>
    <t>多元金融</t>
  </si>
  <si>
    <t>5068.52亿</t>
  </si>
  <si>
    <t>知识产权</t>
  </si>
  <si>
    <t>4301.96亿</t>
  </si>
  <si>
    <t>家居用品</t>
  </si>
  <si>
    <t>4224.66亿</t>
  </si>
  <si>
    <t>ETC概念</t>
  </si>
  <si>
    <t>3926.04亿</t>
  </si>
  <si>
    <t>EDA概念</t>
  </si>
  <si>
    <t>3749.65亿</t>
  </si>
  <si>
    <t>胎压监测</t>
  </si>
  <si>
    <t>3683.74亿</t>
  </si>
  <si>
    <t>不活跃股</t>
  </si>
  <si>
    <t>3492.06亿</t>
  </si>
  <si>
    <t>NMN概念</t>
  </si>
  <si>
    <t>2587.25亿</t>
  </si>
  <si>
    <t>造纸</t>
  </si>
  <si>
    <t>2425.08亿</t>
  </si>
  <si>
    <t>Ｂ股指数</t>
  </si>
  <si>
    <t>685.67亿</t>
  </si>
  <si>
    <t>酒店餐饮</t>
  </si>
  <si>
    <t>684.42亿</t>
  </si>
  <si>
    <t>水产品</t>
  </si>
  <si>
    <t>494.10亿</t>
  </si>
  <si>
    <t>配股预案</t>
  </si>
  <si>
    <t>27.85亿</t>
  </si>
  <si>
    <t>治理指数</t>
  </si>
  <si>
    <t>高铁产业</t>
  </si>
  <si>
    <t>深主板50</t>
  </si>
  <si>
    <t>国证价值</t>
  </si>
  <si>
    <t>在线消费</t>
  </si>
  <si>
    <t>长三角</t>
  </si>
  <si>
    <t>分析师指数</t>
  </si>
  <si>
    <t>深证红利</t>
  </si>
  <si>
    <t>活跃可转债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</si>
  <si>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</si>
  <si>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</si>
  <si>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</si>
  <si>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</si>
  <si>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</si>
  <si>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</si>
  <si>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</si>
  <si>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</si>
  <si>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</si>
  <si>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</si>
  <si>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</si>
  <si>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</si>
  <si>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</si>
  <si>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</si>
  <si>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</si>
  <si>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</si>
  <si>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</si>
  <si>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</si>
  <si>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</si>
  <si>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</si>
  <si>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科创成长</t>
  </si>
  <si>
    <t>300成长</t>
  </si>
  <si>
    <t>深证成指</t>
  </si>
  <si>
    <t>深成指R</t>
  </si>
  <si>
    <t>中小100</t>
  </si>
  <si>
    <t>深证300</t>
  </si>
  <si>
    <t>创业300</t>
  </si>
  <si>
    <t>碳科技60</t>
  </si>
  <si>
    <t>制造指数</t>
  </si>
  <si>
    <t>综企指数</t>
  </si>
  <si>
    <t>长江100</t>
  </si>
  <si>
    <t>电子50</t>
  </si>
  <si>
    <t>物联网50</t>
  </si>
  <si>
    <t>中小100R</t>
  </si>
  <si>
    <t>深证300R</t>
  </si>
  <si>
    <t>大盘成长</t>
  </si>
  <si>
    <t>防御100</t>
  </si>
  <si>
    <t>新能源车</t>
  </si>
  <si>
    <t>中小成长</t>
  </si>
  <si>
    <t>中创500</t>
  </si>
  <si>
    <t>深证环保</t>
  </si>
  <si>
    <t>中小新兴</t>
  </si>
  <si>
    <t>深证龙头</t>
  </si>
  <si>
    <t>深防御50</t>
  </si>
  <si>
    <t>深成工业</t>
  </si>
  <si>
    <t>深证50</t>
  </si>
  <si>
    <t>CS新能车</t>
  </si>
  <si>
    <t>新能源电池</t>
  </si>
  <si>
    <t>地产指数</t>
  </si>
  <si>
    <t>综合指数</t>
  </si>
  <si>
    <t>上证央企</t>
  </si>
  <si>
    <t>50等权</t>
  </si>
  <si>
    <t>上证海外</t>
  </si>
  <si>
    <t>全指价值</t>
  </si>
  <si>
    <t>上证周期</t>
  </si>
  <si>
    <t>沪消费品</t>
  </si>
  <si>
    <t>优势消费</t>
  </si>
  <si>
    <t>沪互联+</t>
  </si>
  <si>
    <t>消费服务</t>
  </si>
  <si>
    <t>上海国企</t>
  </si>
  <si>
    <t>基本面50</t>
  </si>
  <si>
    <t>中证消费</t>
  </si>
  <si>
    <t>银河99</t>
  </si>
  <si>
    <t>全指消费</t>
  </si>
  <si>
    <t>成份Ｂ指</t>
  </si>
  <si>
    <t>创医药</t>
  </si>
  <si>
    <t>1000可选</t>
  </si>
  <si>
    <t>1000消费</t>
  </si>
  <si>
    <t>央视责任</t>
  </si>
  <si>
    <t>深证消费</t>
  </si>
  <si>
    <t>深证金融</t>
  </si>
  <si>
    <t>深成消费</t>
  </si>
  <si>
    <t>金融科技</t>
  </si>
  <si>
    <t>龙头家电</t>
  </si>
  <si>
    <t>国债指数</t>
  </si>
  <si>
    <t>企债指数</t>
  </si>
  <si>
    <t>沪公司债</t>
  </si>
  <si>
    <t>沪企债30</t>
  </si>
  <si>
    <t>5年信用</t>
  </si>
  <si>
    <t>380电信</t>
  </si>
  <si>
    <t>信用100</t>
  </si>
  <si>
    <t>新兴成指</t>
  </si>
  <si>
    <t>HK银行</t>
  </si>
  <si>
    <t>300通信</t>
  </si>
  <si>
    <t>公司债指</t>
  </si>
  <si>
    <t>800通信</t>
  </si>
  <si>
    <t>全指通信</t>
  </si>
  <si>
    <t>深证100R</t>
  </si>
  <si>
    <t>创业板指</t>
  </si>
  <si>
    <t>先进制造</t>
  </si>
  <si>
    <t>创业制造</t>
  </si>
  <si>
    <t>数字经济</t>
  </si>
  <si>
    <t>创业数字</t>
  </si>
  <si>
    <t>深小巨人</t>
  </si>
  <si>
    <t>创质量</t>
  </si>
  <si>
    <t>深新基建</t>
  </si>
  <si>
    <t>碳中和债</t>
  </si>
  <si>
    <t>创业大盘</t>
  </si>
  <si>
    <t>中小创Q</t>
  </si>
  <si>
    <t>创成长</t>
  </si>
  <si>
    <t>深信中高</t>
  </si>
  <si>
    <t>深信中低</t>
  </si>
  <si>
    <t>深信用债</t>
  </si>
  <si>
    <t>深公司债</t>
  </si>
  <si>
    <t>成长40</t>
  </si>
  <si>
    <t>深证100</t>
  </si>
  <si>
    <t>深证民营</t>
  </si>
  <si>
    <t>深证科技</t>
  </si>
  <si>
    <t>深证成长</t>
  </si>
  <si>
    <t>国证算力</t>
  </si>
  <si>
    <t>国证通信</t>
  </si>
  <si>
    <t>大盘低波</t>
  </si>
  <si>
    <t>苏州率先</t>
  </si>
  <si>
    <t>专利领先</t>
  </si>
  <si>
    <t>创业板R</t>
  </si>
  <si>
    <t>科技100</t>
  </si>
  <si>
    <t>TMT50</t>
  </si>
  <si>
    <t>中创100R</t>
  </si>
  <si>
    <t>中创100</t>
  </si>
  <si>
    <t>深证电信</t>
  </si>
  <si>
    <t>中创成长</t>
  </si>
  <si>
    <t>1000成长</t>
  </si>
  <si>
    <t>深证装备</t>
  </si>
  <si>
    <t>深证新兴</t>
  </si>
  <si>
    <t>创业新兴</t>
  </si>
  <si>
    <t>创业成长</t>
  </si>
  <si>
    <t>深周期50</t>
  </si>
  <si>
    <t>创业板50</t>
  </si>
  <si>
    <t>深成电信</t>
  </si>
  <si>
    <t>深证创投</t>
  </si>
  <si>
    <t>深证中游</t>
  </si>
  <si>
    <t>300深市</t>
  </si>
  <si>
    <t>新能电池</t>
  </si>
  <si>
    <t>创业板指(港币)(CNH)</t>
  </si>
  <si>
    <t>创业板指（美元）（CNH988007</t>
  </si>
  <si>
    <t>创业板R(港币)(CNH)</t>
  </si>
  <si>
    <t>创业板R（美元）（CNH?88107</t>
  </si>
  <si>
    <t>商业指数</t>
  </si>
  <si>
    <t>180金融</t>
  </si>
  <si>
    <t>上证可选</t>
  </si>
  <si>
    <t>上证消费</t>
  </si>
  <si>
    <t>上证金融</t>
  </si>
  <si>
    <t>责任指数</t>
  </si>
  <si>
    <t>50基本</t>
  </si>
  <si>
    <t>消费80</t>
  </si>
  <si>
    <t>可选等权</t>
  </si>
  <si>
    <t>消费等权</t>
  </si>
  <si>
    <t>金融等权</t>
  </si>
  <si>
    <t>上证下游</t>
  </si>
  <si>
    <t>380可选</t>
  </si>
  <si>
    <t>380金融</t>
  </si>
  <si>
    <t>消费50</t>
  </si>
  <si>
    <t>细分食品</t>
  </si>
  <si>
    <t>300非银</t>
  </si>
  <si>
    <t>300可选</t>
  </si>
  <si>
    <t>300金融</t>
  </si>
  <si>
    <t>800可选</t>
  </si>
  <si>
    <t>中证金融</t>
  </si>
  <si>
    <t>内地消费</t>
  </si>
  <si>
    <t>内地地产</t>
  </si>
  <si>
    <t>300地产</t>
  </si>
  <si>
    <t>800金融</t>
  </si>
  <si>
    <t>全指金融</t>
  </si>
  <si>
    <t>运输指数</t>
  </si>
  <si>
    <t>金融指数</t>
  </si>
  <si>
    <t>1000地产</t>
  </si>
  <si>
    <t>1000金融</t>
  </si>
  <si>
    <t>国证地产</t>
  </si>
  <si>
    <t>国证食品</t>
  </si>
  <si>
    <t>国证保证</t>
  </si>
  <si>
    <t>证券龙头</t>
  </si>
  <si>
    <t>深证地产</t>
  </si>
  <si>
    <t>深成金融</t>
  </si>
  <si>
    <t>CSSW证券</t>
  </si>
  <si>
    <t>互联金融</t>
  </si>
  <si>
    <t>保险主题</t>
  </si>
  <si>
    <t>养老产业</t>
  </si>
  <si>
    <t>300 金融</t>
  </si>
  <si>
    <t>800地产</t>
  </si>
  <si>
    <t>800非银</t>
  </si>
  <si>
    <t>证券公司</t>
  </si>
  <si>
    <t>地产等权</t>
  </si>
  <si>
    <t>中证酒</t>
  </si>
  <si>
    <t>中证白酒</t>
  </si>
  <si>
    <t>【数据引擎：奇衡DK阿赖耶识系统】情绪值</t>
  </si>
  <si>
    <t>BR00</t>
  </si>
  <si>
    <t>丁二烯橡胶连续</t>
  </si>
  <si>
    <t>AX00</t>
  </si>
  <si>
    <t>豆一连续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</si>
  <si>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</si>
  <si>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</si>
  <si>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</si>
  <si>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</si>
  <si>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</si>
  <si>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</si>
  <si>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</si>
  <si>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</si>
  <si>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</si>
  <si>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</si>
  <si>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</si>
  <si>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</si>
  <si>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</si>
  <si>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</si>
  <si>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L00</t>
  </si>
  <si>
    <t>塑料连续</t>
  </si>
  <si>
    <t>LG00</t>
  </si>
  <si>
    <t>原木连续</t>
  </si>
  <si>
    <t>PP00</t>
  </si>
  <si>
    <t>聚丙烯连续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</si>
  <si>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</si>
  <si>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</si>
  <si>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</si>
  <si>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</si>
  <si>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</si>
  <si>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</si>
  <si>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</si>
  <si>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</si>
  <si>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</si>
  <si>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</si>
  <si>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</si>
  <si>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</si>
  <si>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TA00</t>
  </si>
  <si>
    <t>PTA连续</t>
  </si>
  <si>
    <t>SP00</t>
  </si>
  <si>
    <t>纸浆连续</t>
  </si>
  <si>
    <t>BB00</t>
  </si>
  <si>
    <t>胶合板连续</t>
  </si>
  <si>
    <t>LH00</t>
  </si>
  <si>
    <t>生猪连续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</si>
  <si>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</si>
  <si>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</si>
  <si>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</si>
  <si>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</si>
  <si>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</si>
  <si>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</si>
  <si>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</si>
  <si>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</si>
  <si>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</si>
  <si>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</si>
  <si>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</si>
  <si>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</si>
  <si>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</si>
  <si>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</si>
  <si>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</si>
  <si>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</si>
  <si>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</si>
  <si>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</si>
  <si>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</si>
  <si>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</si>
  <si>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</si>
  <si>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</si>
  <si>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</si>
  <si>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</si>
  <si>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</si>
  <si>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</si>
  <si>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</si>
  <si>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</si>
  <si>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</si>
  <si>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</si>
  <si>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</si>
  <si>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</si>
  <si>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</si>
  <si>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</si>
  <si>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</si>
  <si>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</si>
  <si>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</si>
  <si>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</si>
  <si>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</si>
  <si>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</si>
  <si>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</si>
  <si>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</si>
  <si>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</si>
  <si>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</si>
  <si>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</si>
  <si>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</si>
  <si>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</si>
  <si>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</si>
  <si>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</si>
  <si>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</si>
  <si>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</si>
  <si>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</si>
  <si>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C00</t>
  </si>
  <si>
    <t>玉米连续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</si>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</sst>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4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"000989"</f>
        <v>000989</v>
      </c>
      <c r="B3" s="34" t="s">
        <v>5</v>
      </c>
      <c r="C3" s="34" t="s">
        <v>6</v>
      </c>
      <c r="D3" s="34" t="str">
        <f>"000010"</f>
        <v>000010</v>
      </c>
      <c r="E3" s="34" t="s">
        <v>7</v>
      </c>
      <c r="F3" s="34" t="s">
        <v>8</v>
      </c>
    </row>
    <row r="4" ht="13.5" spans="1:6">
      <c r="A4" s="34" t="str">
        <f>"000991"</f>
        <v>000991</v>
      </c>
      <c r="B4" s="34" t="s">
        <v>9</v>
      </c>
      <c r="C4" s="34" t="s">
        <v>10</v>
      </c>
      <c r="D4" s="34" t="str">
        <f>"880207"</f>
        <v>880207</v>
      </c>
      <c r="E4" s="34" t="s">
        <v>11</v>
      </c>
      <c r="F4" s="34" t="s">
        <v>12</v>
      </c>
    </row>
    <row r="5" ht="13.5" spans="1:6">
      <c r="A5" s="34" t="str">
        <f>"880473"</f>
        <v>880473</v>
      </c>
      <c r="B5" s="34" t="s">
        <v>13</v>
      </c>
      <c r="C5" s="34" t="s">
        <v>14</v>
      </c>
      <c r="D5" s="34" t="str">
        <f>"000016"</f>
        <v>000016</v>
      </c>
      <c r="E5" s="34" t="s">
        <v>15</v>
      </c>
      <c r="F5" s="34" t="s">
        <v>16</v>
      </c>
    </row>
    <row r="6" ht="13.5" spans="1:6">
      <c r="A6" s="34" t="str">
        <f>"880711"</f>
        <v>880711</v>
      </c>
      <c r="B6" s="34" t="s">
        <v>17</v>
      </c>
      <c r="C6" s="34" t="s">
        <v>18</v>
      </c>
      <c r="D6" s="34" t="str">
        <f>"880826"</f>
        <v>880826</v>
      </c>
      <c r="E6" s="34" t="s">
        <v>19</v>
      </c>
      <c r="F6" s="34" t="s">
        <v>20</v>
      </c>
    </row>
    <row r="7" ht="13.5" spans="1:6">
      <c r="A7" s="34" t="str">
        <f>"880372"</f>
        <v>880372</v>
      </c>
      <c r="B7" s="34" t="s">
        <v>21</v>
      </c>
      <c r="C7" s="34" t="s">
        <v>22</v>
      </c>
      <c r="D7" s="34" t="str">
        <f>"880846"</f>
        <v>880846</v>
      </c>
      <c r="E7" s="34" t="s">
        <v>23</v>
      </c>
      <c r="F7" s="34" t="s">
        <v>24</v>
      </c>
    </row>
    <row r="8" ht="13.5" spans="1:6">
      <c r="A8" s="34" t="str">
        <f>"880967"</f>
        <v>880967</v>
      </c>
      <c r="B8" s="34" t="s">
        <v>25</v>
      </c>
      <c r="C8" s="34" t="s">
        <v>26</v>
      </c>
      <c r="D8" s="34" t="str">
        <f>"880805"</f>
        <v>880805</v>
      </c>
      <c r="E8" s="34" t="s">
        <v>27</v>
      </c>
      <c r="F8" s="34" t="s">
        <v>28</v>
      </c>
    </row>
    <row r="9" ht="13.5" spans="1:6">
      <c r="A9" s="34" t="str">
        <f>"880625"</f>
        <v>880625</v>
      </c>
      <c r="B9" s="34" t="s">
        <v>29</v>
      </c>
      <c r="C9" s="34" t="s">
        <v>30</v>
      </c>
      <c r="D9" s="34" t="str">
        <f>"880829"</f>
        <v>880829</v>
      </c>
      <c r="E9" s="34" t="s">
        <v>31</v>
      </c>
      <c r="F9" s="34" t="s">
        <v>32</v>
      </c>
    </row>
    <row r="10" ht="13.5" spans="1:6">
      <c r="A10" s="34" t="str">
        <f>"880502"</f>
        <v>880502</v>
      </c>
      <c r="B10" s="34" t="s">
        <v>33</v>
      </c>
      <c r="C10" s="34" t="s">
        <v>34</v>
      </c>
      <c r="D10" s="34" t="str">
        <f>"000015"</f>
        <v>000015</v>
      </c>
      <c r="E10" s="34" t="s">
        <v>35</v>
      </c>
      <c r="F10" s="34" t="s">
        <v>36</v>
      </c>
    </row>
    <row r="11" ht="13.5" spans="1:6">
      <c r="A11" s="34" t="str">
        <f>"880482"</f>
        <v>880482</v>
      </c>
      <c r="B11" s="34" t="s">
        <v>37</v>
      </c>
      <c r="C11" s="34" t="s">
        <v>38</v>
      </c>
      <c r="D11" s="34" t="str">
        <f>"880857"</f>
        <v>880857</v>
      </c>
      <c r="E11" s="34" t="s">
        <v>39</v>
      </c>
      <c r="F11" s="34" t="s">
        <v>40</v>
      </c>
    </row>
    <row r="12" ht="13.5" spans="1:6">
      <c r="A12" s="34" t="str">
        <f>"880602"</f>
        <v>880602</v>
      </c>
      <c r="B12" s="34" t="s">
        <v>41</v>
      </c>
      <c r="C12" s="34" t="s">
        <v>42</v>
      </c>
      <c r="D12" s="34" t="str">
        <f>"399550"</f>
        <v>399550</v>
      </c>
      <c r="E12" s="34" t="s">
        <v>43</v>
      </c>
      <c r="F12" s="34" t="s">
        <v>44</v>
      </c>
    </row>
    <row r="13" ht="13.5" spans="1:6">
      <c r="A13" s="34" t="str">
        <f>"880465"</f>
        <v>880465</v>
      </c>
      <c r="B13" s="34" t="s">
        <v>45</v>
      </c>
      <c r="C13" s="34" t="s">
        <v>46</v>
      </c>
      <c r="D13" s="34" t="str">
        <f>"880732"</f>
        <v>880732</v>
      </c>
      <c r="E13" s="34" t="s">
        <v>47</v>
      </c>
      <c r="F13" s="34" t="s">
        <v>48</v>
      </c>
    </row>
    <row r="14" ht="13.5" spans="1:6">
      <c r="A14" s="34" t="str">
        <f>"880854"</f>
        <v>880854</v>
      </c>
      <c r="B14" s="34" t="s">
        <v>49</v>
      </c>
      <c r="C14" s="34" t="s">
        <v>50</v>
      </c>
      <c r="D14" s="34" t="str">
        <f>"880552"</f>
        <v>880552</v>
      </c>
      <c r="E14" s="34" t="s">
        <v>51</v>
      </c>
      <c r="F14" s="34" t="s">
        <v>52</v>
      </c>
    </row>
    <row r="15" ht="13.5" spans="1:6">
      <c r="A15" s="34" t="str">
        <f>"880936"</f>
        <v>880936</v>
      </c>
      <c r="B15" s="34" t="s">
        <v>53</v>
      </c>
      <c r="C15" s="34" t="s">
        <v>54</v>
      </c>
      <c r="D15" s="34" t="str">
        <f>"880667"</f>
        <v>880667</v>
      </c>
      <c r="E15" s="34" t="s">
        <v>55</v>
      </c>
      <c r="F15" s="34" t="s">
        <v>56</v>
      </c>
    </row>
    <row r="16" ht="13.5" spans="1:6">
      <c r="A16" s="34" t="str">
        <f>"880555"</f>
        <v>880555</v>
      </c>
      <c r="B16" s="34" t="s">
        <v>57</v>
      </c>
      <c r="C16" s="34" t="s">
        <v>58</v>
      </c>
      <c r="D16" s="34" t="str">
        <f>"880946"</f>
        <v>880946</v>
      </c>
      <c r="E16" s="34" t="s">
        <v>59</v>
      </c>
      <c r="F16" s="34" t="s">
        <v>60</v>
      </c>
    </row>
    <row r="17" ht="13.5" spans="1:6">
      <c r="A17" s="34" t="str">
        <f>"880418"</f>
        <v>880418</v>
      </c>
      <c r="B17" s="34" t="s">
        <v>61</v>
      </c>
      <c r="C17" s="34" t="s">
        <v>62</v>
      </c>
      <c r="D17" s="34" t="str">
        <f>"880532"</f>
        <v>880532</v>
      </c>
      <c r="E17" s="34" t="s">
        <v>63</v>
      </c>
      <c r="F17" s="34" t="s">
        <v>64</v>
      </c>
    </row>
    <row r="18" ht="13.5" spans="1:6">
      <c r="A18" s="34" t="str">
        <f>"880647"</f>
        <v>880647</v>
      </c>
      <c r="B18" s="34" t="s">
        <v>65</v>
      </c>
      <c r="C18" s="34" t="s">
        <v>66</v>
      </c>
      <c r="D18" s="34" t="str">
        <f>"880390"</f>
        <v>880390</v>
      </c>
      <c r="E18" s="34" t="s">
        <v>67</v>
      </c>
      <c r="F18" s="34" t="s">
        <v>68</v>
      </c>
    </row>
    <row r="19" ht="13.5" spans="1:6">
      <c r="A19" s="34" t="str">
        <f>"880896"</f>
        <v>880896</v>
      </c>
      <c r="B19" s="34" t="s">
        <v>69</v>
      </c>
      <c r="C19" s="34" t="s">
        <v>70</v>
      </c>
      <c r="D19" s="34" t="str">
        <f>"880576"</f>
        <v>880576</v>
      </c>
      <c r="E19" s="34" t="s">
        <v>71</v>
      </c>
      <c r="F19" s="34" t="s">
        <v>72</v>
      </c>
    </row>
    <row r="20" ht="13.5" spans="1:6">
      <c r="A20" s="34" t="str">
        <f>"880432"</f>
        <v>880432</v>
      </c>
      <c r="B20" s="34" t="s">
        <v>73</v>
      </c>
      <c r="C20" s="34" t="s">
        <v>74</v>
      </c>
      <c r="D20" s="34" t="str">
        <f>"880762"</f>
        <v>880762</v>
      </c>
      <c r="E20" s="34" t="s">
        <v>75</v>
      </c>
      <c r="F20" s="34" t="s">
        <v>76</v>
      </c>
    </row>
    <row r="21" ht="13.5" spans="1:6">
      <c r="A21" s="34" t="str">
        <f>"880613"</f>
        <v>880613</v>
      </c>
      <c r="B21" s="34" t="s">
        <v>77</v>
      </c>
      <c r="C21" s="34" t="s">
        <v>78</v>
      </c>
      <c r="D21" s="34" t="str">
        <f>"880962"</f>
        <v>880962</v>
      </c>
      <c r="E21" s="34" t="s">
        <v>79</v>
      </c>
      <c r="F21" s="34" t="s">
        <v>80</v>
      </c>
    </row>
    <row r="22" ht="13.5" spans="1:6">
      <c r="A22" s="34" t="str">
        <f>"880422"</f>
        <v>880422</v>
      </c>
      <c r="B22" s="34" t="s">
        <v>81</v>
      </c>
      <c r="C22" s="34" t="s">
        <v>82</v>
      </c>
      <c r="D22" s="34" t="str">
        <f>"880856"</f>
        <v>880856</v>
      </c>
      <c r="E22" s="34" t="s">
        <v>83</v>
      </c>
      <c r="F22" s="34" t="s">
        <v>84</v>
      </c>
    </row>
    <row r="23" ht="13.5" spans="1:6">
      <c r="A23" s="34" t="str">
        <f>"880644"</f>
        <v>880644</v>
      </c>
      <c r="B23" s="34" t="s">
        <v>85</v>
      </c>
      <c r="C23" s="34" t="s">
        <v>86</v>
      </c>
      <c r="D23" s="34" t="str">
        <f>"880941"</f>
        <v>880941</v>
      </c>
      <c r="E23" s="34" t="s">
        <v>87</v>
      </c>
      <c r="F23" s="34" t="s">
        <v>88</v>
      </c>
    </row>
    <row r="24" ht="13.5" spans="1:6">
      <c r="A24" s="34" t="str">
        <f>"880454"</f>
        <v>880454</v>
      </c>
      <c r="B24" s="34" t="s">
        <v>89</v>
      </c>
      <c r="C24" s="34" t="s">
        <v>90</v>
      </c>
      <c r="D24" s="34" t="str">
        <f>"880305"</f>
        <v>880305</v>
      </c>
      <c r="E24" s="34" t="s">
        <v>91</v>
      </c>
      <c r="F24" s="34" t="s">
        <v>92</v>
      </c>
    </row>
    <row r="25" ht="13.5" spans="1:6">
      <c r="A25" s="34" t="str">
        <f>"880710"</f>
        <v>880710</v>
      </c>
      <c r="B25" s="34" t="s">
        <v>93</v>
      </c>
      <c r="C25" s="34" t="s">
        <v>94</v>
      </c>
      <c r="D25" s="34" t="str">
        <f>"880916"</f>
        <v>880916</v>
      </c>
      <c r="E25" s="34" t="s">
        <v>95</v>
      </c>
      <c r="F25" s="34" t="s">
        <v>96</v>
      </c>
    </row>
    <row r="26" ht="13.5" spans="1:6">
      <c r="A26" s="34" t="str">
        <f>"399108"</f>
        <v>399108</v>
      </c>
      <c r="B26" s="34" t="s">
        <v>97</v>
      </c>
      <c r="C26" s="34" t="s">
        <v>98</v>
      </c>
      <c r="D26" s="34" t="str">
        <f>"880601"</f>
        <v>880601</v>
      </c>
      <c r="E26" s="34" t="s">
        <v>99</v>
      </c>
      <c r="F26" s="34" t="s">
        <v>100</v>
      </c>
    </row>
    <row r="27" ht="13.5" spans="1:6">
      <c r="A27" s="34" t="str">
        <f>"880825"</f>
        <v>880825</v>
      </c>
      <c r="B27" s="34" t="s">
        <v>101</v>
      </c>
      <c r="C27" s="34" t="s">
        <v>102</v>
      </c>
      <c r="D27" s="34" t="str">
        <f>"880580"</f>
        <v>880580</v>
      </c>
      <c r="E27" s="34" t="s">
        <v>103</v>
      </c>
      <c r="F27" s="34" t="s">
        <v>104</v>
      </c>
    </row>
    <row r="28" ht="13.5" spans="1:6">
      <c r="A28" s="34" t="str">
        <f>"399321"</f>
        <v>399321</v>
      </c>
      <c r="B28" s="34" t="s">
        <v>105</v>
      </c>
      <c r="C28" s="34" t="s">
        <v>106</v>
      </c>
      <c r="D28" s="34" t="str">
        <f>"880229"</f>
        <v>880229</v>
      </c>
      <c r="E28" s="34" t="s">
        <v>107</v>
      </c>
      <c r="F28" s="34" t="s">
        <v>108</v>
      </c>
    </row>
    <row r="29" ht="13.5" spans="1:6">
      <c r="A29" s="34" t="str">
        <f>"399320"</f>
        <v>399320</v>
      </c>
      <c r="B29" s="34" t="s">
        <v>109</v>
      </c>
      <c r="C29" s="34" t="s">
        <v>106</v>
      </c>
      <c r="D29" s="34" t="str">
        <f>"880747"</f>
        <v>880747</v>
      </c>
      <c r="E29" s="34" t="s">
        <v>110</v>
      </c>
      <c r="F29" s="34" t="s">
        <v>111</v>
      </c>
    </row>
    <row r="30" ht="13.5" spans="1:6">
      <c r="A30" s="34" t="str">
        <f>"399286"</f>
        <v>399286</v>
      </c>
      <c r="B30" s="34" t="s">
        <v>112</v>
      </c>
      <c r="C30" s="34" t="s">
        <v>106</v>
      </c>
      <c r="D30" s="34" t="str">
        <f>"880530"</f>
        <v>880530</v>
      </c>
      <c r="E30" s="34" t="s">
        <v>113</v>
      </c>
      <c r="F30" s="34" t="s">
        <v>114</v>
      </c>
    </row>
    <row r="31" ht="13.5" spans="1:6">
      <c r="A31" s="34" t="str">
        <f>"000683"</f>
        <v>000683</v>
      </c>
      <c r="B31" s="34" t="s">
        <v>115</v>
      </c>
      <c r="C31" s="34" t="s">
        <v>106</v>
      </c>
      <c r="D31" s="34" t="str">
        <f>"880913"</f>
        <v>880913</v>
      </c>
      <c r="E31" s="34" t="s">
        <v>116</v>
      </c>
      <c r="F31" s="34" t="s">
        <v>117</v>
      </c>
    </row>
    <row r="32" ht="13.5" spans="1:6">
      <c r="A32" s="34" t="str">
        <f>"399986"</f>
        <v>399986</v>
      </c>
      <c r="B32" s="34" t="s">
        <v>118</v>
      </c>
      <c r="C32" s="34" t="s">
        <v>106</v>
      </c>
      <c r="D32" s="34" t="str">
        <f>"880593"</f>
        <v>880593</v>
      </c>
      <c r="E32" s="34" t="s">
        <v>119</v>
      </c>
      <c r="F32" s="34" t="s">
        <v>120</v>
      </c>
    </row>
    <row r="33" ht="13.5" spans="1:6">
      <c r="A33" s="34" t="str">
        <f>"399373"</f>
        <v>399373</v>
      </c>
      <c r="B33" s="34" t="s">
        <v>121</v>
      </c>
      <c r="C33" s="34" t="s">
        <v>106</v>
      </c>
      <c r="D33" s="34" t="str">
        <f>"880833"</f>
        <v>880833</v>
      </c>
      <c r="E33" s="34" t="s">
        <v>122</v>
      </c>
      <c r="F33" s="34" t="s">
        <v>123</v>
      </c>
    </row>
    <row r="34" ht="13.5" spans="1:6">
      <c r="A34" s="34" t="str">
        <f>"399359"</f>
        <v>399359</v>
      </c>
      <c r="B34" s="34" t="s">
        <v>124</v>
      </c>
      <c r="C34" s="34" t="s">
        <v>106</v>
      </c>
      <c r="D34" s="34" t="str">
        <f>"880743"</f>
        <v>880743</v>
      </c>
      <c r="E34" s="34" t="s">
        <v>125</v>
      </c>
      <c r="F34" s="34" t="s">
        <v>126</v>
      </c>
    </row>
    <row r="35" ht="13.5" spans="1:6">
      <c r="A35" s="35"/>
      <c r="B35" s="35"/>
      <c r="C35" s="35"/>
      <c r="D35" s="34" t="str">
        <f>"880651"</f>
        <v>880651</v>
      </c>
      <c r="E35" s="34" t="s">
        <v>127</v>
      </c>
      <c r="F35" s="34" t="s">
        <v>128</v>
      </c>
    </row>
    <row r="36" ht="13.5" spans="1:6">
      <c r="A36" s="35"/>
      <c r="B36" s="35"/>
      <c r="C36" s="35"/>
      <c r="D36" s="34" t="str">
        <f>"880875"</f>
        <v>880875</v>
      </c>
      <c r="E36" s="34" t="s">
        <v>129</v>
      </c>
      <c r="F36" s="34" t="s">
        <v>130</v>
      </c>
    </row>
    <row r="37" ht="13.5" spans="1:6">
      <c r="A37" s="35"/>
      <c r="B37" s="35"/>
      <c r="C37" s="35"/>
      <c r="D37" s="34" t="str">
        <f>"880746"</f>
        <v>880746</v>
      </c>
      <c r="E37" s="34" t="s">
        <v>131</v>
      </c>
      <c r="F37" s="34" t="s">
        <v>132</v>
      </c>
    </row>
    <row r="38" ht="13.5" spans="1:6">
      <c r="A38" s="35"/>
      <c r="B38" s="35"/>
      <c r="C38" s="35"/>
      <c r="D38" s="34" t="str">
        <f>"880459"</f>
        <v>880459</v>
      </c>
      <c r="E38" s="34" t="s">
        <v>133</v>
      </c>
      <c r="F38" s="34" t="s">
        <v>134</v>
      </c>
    </row>
    <row r="39" ht="13.5" spans="1:6">
      <c r="A39" s="35"/>
      <c r="B39" s="35"/>
      <c r="C39" s="35"/>
      <c r="D39" s="34" t="str">
        <f>"880848"</f>
        <v>880848</v>
      </c>
      <c r="E39" s="34" t="s">
        <v>135</v>
      </c>
      <c r="F39" s="34" t="s">
        <v>136</v>
      </c>
    </row>
    <row r="40" ht="13.5" spans="1:6">
      <c r="A40" s="35"/>
      <c r="B40" s="35"/>
      <c r="C40" s="35"/>
      <c r="D40" s="34" t="str">
        <f>"880623"</f>
        <v>880623</v>
      </c>
      <c r="E40" s="34" t="s">
        <v>137</v>
      </c>
      <c r="F40" s="34" t="s">
        <v>138</v>
      </c>
    </row>
    <row r="41" ht="13.5" spans="1:6">
      <c r="A41" s="35"/>
      <c r="B41" s="35"/>
      <c r="C41" s="35"/>
      <c r="D41" s="34" t="str">
        <f>"880947"</f>
        <v>880947</v>
      </c>
      <c r="E41" s="34" t="s">
        <v>139</v>
      </c>
      <c r="F41" s="34" t="s">
        <v>140</v>
      </c>
    </row>
    <row r="42" ht="13.5" spans="1:6">
      <c r="A42" s="35"/>
      <c r="B42" s="35"/>
      <c r="C42" s="35"/>
      <c r="D42" s="34" t="str">
        <f>"880973"</f>
        <v>880973</v>
      </c>
      <c r="E42" s="34" t="s">
        <v>141</v>
      </c>
      <c r="F42" s="34" t="s">
        <v>142</v>
      </c>
    </row>
    <row r="43" ht="13.5" spans="1:6">
      <c r="A43" s="35"/>
      <c r="B43" s="35"/>
      <c r="C43" s="35"/>
      <c r="D43" s="34" t="str">
        <f>"880554"</f>
        <v>880554</v>
      </c>
      <c r="E43" s="34" t="s">
        <v>143</v>
      </c>
      <c r="F43" s="34" t="s">
        <v>144</v>
      </c>
    </row>
    <row r="44" ht="13.5" spans="1:6">
      <c r="A44" s="35"/>
      <c r="B44" s="35"/>
      <c r="C44" s="35"/>
      <c r="D44" s="34" t="str">
        <f>"880360"</f>
        <v>880360</v>
      </c>
      <c r="E44" s="34" t="s">
        <v>145</v>
      </c>
      <c r="F44" s="34" t="s">
        <v>146</v>
      </c>
    </row>
    <row r="45" ht="13.5" spans="1:6">
      <c r="A45" s="35"/>
      <c r="B45" s="35"/>
      <c r="C45" s="35"/>
      <c r="D45" s="34" t="str">
        <f>"880494"</f>
        <v>880494</v>
      </c>
      <c r="E45" s="34" t="s">
        <v>147</v>
      </c>
      <c r="F45" s="34" t="s">
        <v>148</v>
      </c>
    </row>
    <row r="46" ht="13.5" spans="1:6">
      <c r="A46" s="35"/>
      <c r="B46" s="35"/>
      <c r="C46" s="35"/>
      <c r="D46" s="34" t="str">
        <f>"880908"</f>
        <v>880908</v>
      </c>
      <c r="E46" s="34" t="s">
        <v>149</v>
      </c>
      <c r="F46" s="34" t="s">
        <v>150</v>
      </c>
    </row>
    <row r="47" ht="13.5" spans="1:6">
      <c r="A47" s="35"/>
      <c r="B47" s="35"/>
      <c r="C47" s="35"/>
      <c r="D47" s="34" t="str">
        <f>"880615"</f>
        <v>880615</v>
      </c>
      <c r="E47" s="34" t="s">
        <v>151</v>
      </c>
      <c r="F47" s="34" t="s">
        <v>152</v>
      </c>
    </row>
    <row r="48" ht="13.5" spans="1:6">
      <c r="A48" s="35"/>
      <c r="B48" s="35"/>
      <c r="C48" s="35"/>
      <c r="D48" s="34" t="str">
        <f>"880791"</f>
        <v>880791</v>
      </c>
      <c r="E48" s="34" t="s">
        <v>153</v>
      </c>
      <c r="F48" s="34" t="s">
        <v>154</v>
      </c>
    </row>
    <row r="49" ht="13.5" spans="1:6">
      <c r="A49" s="35"/>
      <c r="B49" s="35"/>
      <c r="C49" s="35"/>
      <c r="D49" s="34" t="str">
        <f>"880631"</f>
        <v>880631</v>
      </c>
      <c r="E49" s="34" t="s">
        <v>155</v>
      </c>
      <c r="F49" s="34" t="s">
        <v>156</v>
      </c>
    </row>
    <row r="50" ht="13.5" spans="1:6">
      <c r="A50" s="35"/>
      <c r="B50" s="35"/>
      <c r="C50" s="35"/>
      <c r="D50" s="34" t="str">
        <f>"880621"</f>
        <v>880621</v>
      </c>
      <c r="E50" s="34" t="s">
        <v>157</v>
      </c>
      <c r="F50" s="34" t="s">
        <v>158</v>
      </c>
    </row>
    <row r="51" ht="13.5" spans="1:6">
      <c r="A51" s="35"/>
      <c r="B51" s="35"/>
      <c r="C51" s="35"/>
      <c r="D51" s="34" t="str">
        <f>"880599"</f>
        <v>880599</v>
      </c>
      <c r="E51" s="34" t="s">
        <v>159</v>
      </c>
      <c r="F51" s="34" t="s">
        <v>160</v>
      </c>
    </row>
    <row r="52" ht="13.5" spans="1:6">
      <c r="A52" s="35"/>
      <c r="B52" s="35"/>
      <c r="C52" s="35"/>
      <c r="D52" s="34" t="str">
        <f>"880643"</f>
        <v>880643</v>
      </c>
      <c r="E52" s="34" t="s">
        <v>161</v>
      </c>
      <c r="F52" s="34" t="s">
        <v>162</v>
      </c>
    </row>
    <row r="53" ht="13.5" spans="1:6">
      <c r="A53" s="35"/>
      <c r="B53" s="35"/>
      <c r="C53" s="35"/>
      <c r="D53" s="34" t="str">
        <f>"880887"</f>
        <v>880887</v>
      </c>
      <c r="E53" s="34" t="s">
        <v>163</v>
      </c>
      <c r="F53" s="34" t="s">
        <v>164</v>
      </c>
    </row>
    <row r="54" ht="13.5" spans="1:6">
      <c r="A54" s="35"/>
      <c r="B54" s="35"/>
      <c r="C54" s="35"/>
      <c r="D54" s="34" t="str">
        <f>"880807"</f>
        <v>880807</v>
      </c>
      <c r="E54" s="34" t="s">
        <v>165</v>
      </c>
      <c r="F54" s="34" t="s">
        <v>166</v>
      </c>
    </row>
    <row r="55" ht="13.5" spans="1:6">
      <c r="A55" s="35"/>
      <c r="B55" s="35"/>
      <c r="C55" s="35"/>
      <c r="D55" s="34" t="str">
        <f>"880814"</f>
        <v>880814</v>
      </c>
      <c r="E55" s="34" t="s">
        <v>167</v>
      </c>
      <c r="F55" s="34" t="s">
        <v>168</v>
      </c>
    </row>
    <row r="56" ht="13.5" spans="1:6">
      <c r="A56" s="35"/>
      <c r="B56" s="35"/>
      <c r="C56" s="35"/>
      <c r="D56" s="34" t="str">
        <f>"880660"</f>
        <v>880660</v>
      </c>
      <c r="E56" s="34" t="s">
        <v>169</v>
      </c>
      <c r="F56" s="34" t="s">
        <v>170</v>
      </c>
    </row>
    <row r="57" ht="13.5" spans="1:6">
      <c r="A57" s="35"/>
      <c r="B57" s="35"/>
      <c r="C57" s="35"/>
      <c r="D57" s="34" t="str">
        <f>"880367"</f>
        <v>880367</v>
      </c>
      <c r="E57" s="34" t="s">
        <v>171</v>
      </c>
      <c r="F57" s="34" t="s">
        <v>172</v>
      </c>
    </row>
    <row r="58" ht="13.5" spans="1:6">
      <c r="A58" s="35"/>
      <c r="B58" s="35"/>
      <c r="C58" s="35"/>
      <c r="D58" s="34" t="str">
        <f>"880766"</f>
        <v>880766</v>
      </c>
      <c r="E58" s="34" t="s">
        <v>173</v>
      </c>
      <c r="F58" s="34" t="s">
        <v>174</v>
      </c>
    </row>
    <row r="59" ht="13.5" spans="1:6">
      <c r="A59" s="35"/>
      <c r="B59" s="35"/>
      <c r="C59" s="35"/>
      <c r="D59" s="34" t="str">
        <f>"880794"</f>
        <v>880794</v>
      </c>
      <c r="E59" s="34" t="s">
        <v>175</v>
      </c>
      <c r="F59" s="34" t="s">
        <v>176</v>
      </c>
    </row>
    <row r="60" ht="13.5" spans="1:6">
      <c r="A60" s="35"/>
      <c r="B60" s="35"/>
      <c r="C60" s="35"/>
      <c r="D60" s="34" t="str">
        <f>"880563"</f>
        <v>880563</v>
      </c>
      <c r="E60" s="34" t="s">
        <v>177</v>
      </c>
      <c r="F60" s="34" t="s">
        <v>178</v>
      </c>
    </row>
    <row r="61" ht="13.5" spans="1:6">
      <c r="A61" s="35"/>
      <c r="B61" s="35"/>
      <c r="C61" s="35"/>
      <c r="D61" s="34" t="str">
        <f>"880474"</f>
        <v>880474</v>
      </c>
      <c r="E61" s="34" t="s">
        <v>179</v>
      </c>
      <c r="F61" s="34" t="s">
        <v>180</v>
      </c>
    </row>
    <row r="62" ht="13.5" spans="1:6">
      <c r="A62" s="35"/>
      <c r="B62" s="35"/>
      <c r="C62" s="35"/>
      <c r="D62" s="34" t="str">
        <f>"880959"</f>
        <v>880959</v>
      </c>
      <c r="E62" s="34" t="s">
        <v>181</v>
      </c>
      <c r="F62" s="34" t="s">
        <v>182</v>
      </c>
    </row>
    <row r="63" ht="13.5" spans="1:6">
      <c r="A63" s="35"/>
      <c r="B63" s="35"/>
      <c r="C63" s="35"/>
      <c r="D63" s="34" t="str">
        <f>"880399"</f>
        <v>880399</v>
      </c>
      <c r="E63" s="34" t="s">
        <v>183</v>
      </c>
      <c r="F63" s="34" t="s">
        <v>184</v>
      </c>
    </row>
    <row r="64" ht="13.5" spans="1:6">
      <c r="A64" s="35"/>
      <c r="B64" s="35"/>
      <c r="C64" s="35"/>
      <c r="D64" s="34" t="str">
        <f>"880713"</f>
        <v>880713</v>
      </c>
      <c r="E64" s="34" t="s">
        <v>185</v>
      </c>
      <c r="F64" s="34" t="s">
        <v>186</v>
      </c>
    </row>
    <row r="65" ht="13.5" spans="1:6">
      <c r="A65" s="35"/>
      <c r="B65" s="35"/>
      <c r="C65" s="35"/>
      <c r="D65" s="34" t="str">
        <f>"880637"</f>
        <v>880637</v>
      </c>
      <c r="E65" s="34" t="s">
        <v>187</v>
      </c>
      <c r="F65" s="34" t="s">
        <v>188</v>
      </c>
    </row>
    <row r="66" ht="13.5" spans="1:6">
      <c r="A66" s="35"/>
      <c r="B66" s="35"/>
      <c r="C66" s="35"/>
      <c r="D66" s="34" t="str">
        <f>"880968"</f>
        <v>880968</v>
      </c>
      <c r="E66" s="34" t="s">
        <v>189</v>
      </c>
      <c r="F66" s="34" t="s">
        <v>190</v>
      </c>
    </row>
    <row r="67" ht="13.5" spans="1:6">
      <c r="A67" s="35"/>
      <c r="B67" s="35"/>
      <c r="C67" s="35"/>
      <c r="D67" s="34" t="str">
        <f>"880889"</f>
        <v>880889</v>
      </c>
      <c r="E67" s="34" t="s">
        <v>191</v>
      </c>
      <c r="F67" s="34" t="s">
        <v>192</v>
      </c>
    </row>
    <row r="68" ht="13.5" spans="1:6">
      <c r="A68" s="35"/>
      <c r="B68" s="35"/>
      <c r="C68" s="35"/>
      <c r="D68" s="34" t="str">
        <f>"880745"</f>
        <v>880745</v>
      </c>
      <c r="E68" s="34" t="s">
        <v>193</v>
      </c>
      <c r="F68" s="34" t="s">
        <v>194</v>
      </c>
    </row>
    <row r="69" ht="13.5" spans="1:6">
      <c r="A69" s="35"/>
      <c r="B69" s="35"/>
      <c r="C69" s="35"/>
      <c r="D69" s="34" t="str">
        <f>"880350"</f>
        <v>880350</v>
      </c>
      <c r="E69" s="34" t="s">
        <v>195</v>
      </c>
      <c r="F69" s="34" t="s">
        <v>196</v>
      </c>
    </row>
    <row r="70" ht="13.5" spans="1:6">
      <c r="A70" s="35"/>
      <c r="B70" s="35"/>
      <c r="C70" s="35"/>
      <c r="D70" s="34" t="str">
        <f>"000003"</f>
        <v>000003</v>
      </c>
      <c r="E70" s="34" t="s">
        <v>197</v>
      </c>
      <c r="F70" s="34" t="s">
        <v>198</v>
      </c>
    </row>
    <row r="71" ht="13.5" spans="1:6">
      <c r="A71" s="35"/>
      <c r="B71" s="35"/>
      <c r="C71" s="35"/>
      <c r="D71" s="34" t="str">
        <f>"880423"</f>
        <v>880423</v>
      </c>
      <c r="E71" s="34" t="s">
        <v>199</v>
      </c>
      <c r="F71" s="34" t="s">
        <v>200</v>
      </c>
    </row>
    <row r="72" ht="13.5" spans="1:6">
      <c r="A72" s="35"/>
      <c r="B72" s="35"/>
      <c r="C72" s="35"/>
      <c r="D72" s="34" t="str">
        <f>"880903"</f>
        <v>880903</v>
      </c>
      <c r="E72" s="34" t="s">
        <v>201</v>
      </c>
      <c r="F72" s="34" t="s">
        <v>202</v>
      </c>
    </row>
    <row r="73" ht="13.5" spans="1:6">
      <c r="A73" s="35"/>
      <c r="B73" s="35"/>
      <c r="C73" s="35"/>
      <c r="D73" s="34" t="str">
        <f>"880890"</f>
        <v>880890</v>
      </c>
      <c r="E73" s="34" t="s">
        <v>203</v>
      </c>
      <c r="F73" s="34" t="s">
        <v>204</v>
      </c>
    </row>
    <row r="74" ht="13.5" spans="1:6">
      <c r="A74" s="35"/>
      <c r="B74" s="35"/>
      <c r="C74" s="35"/>
      <c r="D74" s="34" t="str">
        <f>"000019"</f>
        <v>000019</v>
      </c>
      <c r="E74" s="34" t="s">
        <v>205</v>
      </c>
      <c r="F74" s="34" t="s">
        <v>106</v>
      </c>
    </row>
    <row r="75" ht="13.5" spans="1:6">
      <c r="A75" s="35"/>
      <c r="B75" s="35"/>
      <c r="C75" s="35"/>
      <c r="D75" s="34" t="str">
        <f>"999997"</f>
        <v>999997</v>
      </c>
      <c r="E75" s="34" t="s">
        <v>197</v>
      </c>
      <c r="F75" s="34" t="s">
        <v>106</v>
      </c>
    </row>
    <row r="76" ht="13.5" spans="1:6">
      <c r="A76" s="35"/>
      <c r="B76" s="35"/>
      <c r="C76" s="35"/>
      <c r="D76" s="34" t="str">
        <f>"399807"</f>
        <v>399807</v>
      </c>
      <c r="E76" s="34" t="s">
        <v>206</v>
      </c>
      <c r="F76" s="34" t="s">
        <v>106</v>
      </c>
    </row>
    <row r="77" ht="13.5" spans="1:6">
      <c r="A77" s="35"/>
      <c r="B77" s="35"/>
      <c r="C77" s="35"/>
      <c r="D77" s="34" t="str">
        <f>"399750"</f>
        <v>399750</v>
      </c>
      <c r="E77" s="34" t="s">
        <v>207</v>
      </c>
      <c r="F77" s="34" t="s">
        <v>106</v>
      </c>
    </row>
    <row r="78" ht="13.5" spans="1:6">
      <c r="A78" s="35"/>
      <c r="B78" s="35"/>
      <c r="C78" s="35"/>
      <c r="D78" s="34" t="str">
        <f>"399371"</f>
        <v>399371</v>
      </c>
      <c r="E78" s="34" t="s">
        <v>208</v>
      </c>
      <c r="F78" s="34" t="s">
        <v>106</v>
      </c>
    </row>
    <row r="79" ht="13.5" spans="1:6">
      <c r="A79" s="35"/>
      <c r="B79" s="35"/>
      <c r="C79" s="35"/>
      <c r="D79" s="34" t="str">
        <f>"399361"</f>
        <v>399361</v>
      </c>
      <c r="E79" s="34" t="s">
        <v>209</v>
      </c>
      <c r="F79" s="34" t="s">
        <v>106</v>
      </c>
    </row>
    <row r="80" ht="13.5" spans="1:6">
      <c r="A80" s="35"/>
      <c r="B80" s="35"/>
      <c r="C80" s="35"/>
      <c r="D80" s="34" t="str">
        <f>"399355"</f>
        <v>399355</v>
      </c>
      <c r="E80" s="34" t="s">
        <v>210</v>
      </c>
      <c r="F80" s="34" t="s">
        <v>106</v>
      </c>
    </row>
    <row r="81" ht="13.5" spans="1:6">
      <c r="A81" s="35"/>
      <c r="B81" s="35"/>
      <c r="C81" s="35"/>
      <c r="D81" s="34" t="str">
        <f>"399354"</f>
        <v>399354</v>
      </c>
      <c r="E81" s="34" t="s">
        <v>211</v>
      </c>
      <c r="F81" s="34" t="s">
        <v>106</v>
      </c>
    </row>
    <row r="82" ht="16.5" spans="1:6">
      <c r="A82" s="23"/>
      <c r="B82" s="23"/>
      <c r="C82" s="23"/>
      <c r="D82" s="34" t="str">
        <f>"399324"</f>
        <v>399324</v>
      </c>
      <c r="E82" s="34" t="s">
        <v>212</v>
      </c>
      <c r="F82" s="34" t="s">
        <v>106</v>
      </c>
    </row>
    <row r="83" ht="16.5" spans="1:6">
      <c r="A83" s="23"/>
      <c r="B83" s="23"/>
      <c r="C83" s="23"/>
      <c r="D83" s="34" t="str">
        <f>"880677"</f>
        <v>880677</v>
      </c>
      <c r="E83" s="34" t="s">
        <v>213</v>
      </c>
      <c r="F83" s="34" t="s">
        <v>106</v>
      </c>
    </row>
    <row r="84" ht="16.5" spans="1:6">
      <c r="A84" s="23"/>
      <c r="B84" s="23"/>
      <c r="C84" s="23"/>
      <c r="D84" s="35"/>
      <c r="E84" s="35"/>
      <c r="F84" s="35"/>
    </row>
    <row r="85" ht="16.5" spans="1:6">
      <c r="A85" s="23"/>
      <c r="B85" s="23"/>
      <c r="C85" s="23"/>
      <c r="D85" s="35"/>
      <c r="E85" s="35"/>
      <c r="F85" s="35"/>
    </row>
    <row r="86" ht="16.5" spans="1:6">
      <c r="A86" s="23"/>
      <c r="B86" s="23"/>
      <c r="C86" s="23"/>
      <c r="D86" s="35"/>
      <c r="E86" s="35"/>
      <c r="F86" s="35"/>
    </row>
    <row r="87" ht="16.5" spans="1:6">
      <c r="A87" s="23"/>
      <c r="B87" s="23"/>
      <c r="C87" s="23"/>
      <c r="D87" s="35"/>
      <c r="E87" s="35"/>
      <c r="F87" s="35"/>
    </row>
    <row r="88" ht="16.5" spans="1:6">
      <c r="A88" s="23"/>
      <c r="B88" s="23"/>
      <c r="C88" s="23"/>
      <c r="D88" s="35"/>
      <c r="E88" s="35"/>
      <c r="F88" s="35"/>
    </row>
    <row r="89" ht="16.5" spans="1:6">
      <c r="A89" s="23"/>
      <c r="B89" s="23"/>
      <c r="C89" s="23"/>
      <c r="D89" s="35"/>
      <c r="E89" s="35"/>
      <c r="F89" s="35"/>
    </row>
    <row r="90" ht="16.5" spans="1:6">
      <c r="A90" s="23"/>
      <c r="B90" s="23"/>
      <c r="C90" s="23"/>
      <c r="D90" s="35"/>
      <c r="E90" s="35"/>
      <c r="F90" s="35"/>
    </row>
    <row r="91" ht="16.5" spans="1:6">
      <c r="A91" s="23"/>
      <c r="B91" s="23"/>
      <c r="C91" s="23"/>
      <c r="D91" s="35"/>
      <c r="E91" s="35"/>
      <c r="F91" s="35"/>
    </row>
    <row r="92" ht="16.5" spans="1:6">
      <c r="A92" s="23"/>
      <c r="B92" s="23"/>
      <c r="C92" s="23"/>
      <c r="D92" s="35"/>
      <c r="E92" s="35"/>
      <c r="F92" s="35"/>
    </row>
    <row r="93" ht="16.5" spans="1:6">
      <c r="A93" s="23"/>
      <c r="B93" s="23"/>
      <c r="C93" s="23"/>
      <c r="D93" s="35"/>
      <c r="E93" s="35"/>
      <c r="F93" s="35"/>
    </row>
    <row r="94" ht="16.5" spans="1:6">
      <c r="A94" s="23"/>
      <c r="B94" s="23"/>
      <c r="C94" s="23"/>
      <c r="D94" s="35"/>
      <c r="E94" s="35"/>
      <c r="F94" s="35"/>
    </row>
    <row r="95" ht="16.5" spans="1:6">
      <c r="A95" s="23"/>
      <c r="B95" s="23"/>
      <c r="C95" s="23"/>
      <c r="D95" s="35"/>
      <c r="E95" s="35"/>
      <c r="F95" s="35"/>
    </row>
    <row r="96" ht="16.5" spans="1:6">
      <c r="A96" s="23"/>
      <c r="B96" s="23"/>
      <c r="C96" s="23"/>
      <c r="D96" s="35"/>
      <c r="E96" s="35"/>
      <c r="F96" s="35"/>
    </row>
    <row r="97" ht="16.5" spans="1:6">
      <c r="A97" s="23"/>
      <c r="B97" s="23"/>
      <c r="C97" s="23"/>
      <c r="D97" s="35"/>
      <c r="E97" s="35"/>
      <c r="F97" s="35"/>
    </row>
    <row r="98" ht="16.5" spans="1:6">
      <c r="A98" s="23"/>
      <c r="B98" s="23"/>
      <c r="C98" s="23"/>
      <c r="D98" s="35"/>
      <c r="E98" s="35"/>
      <c r="F98" s="35"/>
    </row>
    <row r="99" ht="16.5" spans="1:6">
      <c r="A99" s="23"/>
      <c r="B99" s="23"/>
      <c r="C99" s="23"/>
      <c r="D99" s="35"/>
      <c r="E99" s="35"/>
      <c r="F99" s="35"/>
    </row>
    <row r="100" ht="16.5" spans="1:6">
      <c r="A100" s="23"/>
      <c r="B100" s="23"/>
      <c r="C100" s="23"/>
      <c r="D100" s="35"/>
      <c r="E100" s="35"/>
      <c r="F100" s="35"/>
    </row>
    <row r="101" ht="16.5" spans="1:6">
      <c r="A101" s="23"/>
      <c r="B101" s="23"/>
      <c r="C101" s="23"/>
      <c r="D101" s="35"/>
      <c r="E101" s="35"/>
      <c r="F101" s="35"/>
    </row>
    <row r="102" ht="16.5" spans="1:6">
      <c r="A102" s="23"/>
      <c r="B102" s="23"/>
      <c r="C102" s="23"/>
      <c r="D102" s="35"/>
      <c r="E102" s="35"/>
      <c r="F102" s="35"/>
    </row>
    <row r="103" ht="16.5" spans="1:6">
      <c r="A103" s="23"/>
      <c r="B103" s="23"/>
      <c r="C103" s="23"/>
      <c r="D103" s="35"/>
      <c r="E103" s="35"/>
      <c r="F103" s="35"/>
    </row>
    <row r="104" ht="16.5" spans="1:6">
      <c r="A104" s="23"/>
      <c r="B104" s="23"/>
      <c r="C104" s="23"/>
      <c r="D104" s="35"/>
      <c r="E104" s="35"/>
      <c r="F104" s="35"/>
    </row>
    <row r="105" ht="16.5" spans="1:6">
      <c r="A105" s="23"/>
      <c r="B105" s="23"/>
      <c r="C105" s="23"/>
      <c r="D105" s="35"/>
      <c r="E105" s="35"/>
      <c r="F105" s="35"/>
    </row>
    <row r="106" ht="16.5" spans="1:6">
      <c r="A106" s="23"/>
      <c r="B106" s="23"/>
      <c r="C106" s="23"/>
      <c r="D106" s="35"/>
      <c r="E106" s="35"/>
      <c r="F106" s="35"/>
    </row>
    <row r="107" ht="16.5" spans="1:6">
      <c r="A107" s="23"/>
      <c r="B107" s="23"/>
      <c r="C107" s="23"/>
      <c r="D107" s="35"/>
      <c r="E107" s="35"/>
      <c r="F107" s="35"/>
    </row>
    <row r="108" ht="16.5" spans="1:6">
      <c r="A108" s="23"/>
      <c r="B108" s="23"/>
      <c r="C108" s="23"/>
      <c r="D108" s="35"/>
      <c r="E108" s="35"/>
      <c r="F108" s="35"/>
    </row>
    <row r="109" ht="16.5" spans="1:6">
      <c r="A109" s="23"/>
      <c r="B109" s="23"/>
      <c r="C109" s="23"/>
      <c r="D109" s="35"/>
      <c r="E109" s="35"/>
      <c r="F109" s="35"/>
    </row>
    <row r="110" ht="16.5" spans="1:6">
      <c r="A110" s="23"/>
      <c r="B110" s="23"/>
      <c r="C110" s="23"/>
      <c r="D110" s="35"/>
      <c r="E110" s="35"/>
      <c r="F110" s="35"/>
    </row>
    <row r="111" ht="16.5" spans="1:6">
      <c r="A111" s="23"/>
      <c r="B111" s="23"/>
      <c r="C111" s="23"/>
      <c r="D111" s="35"/>
      <c r="E111" s="35"/>
      <c r="F111" s="35"/>
    </row>
    <row r="112" ht="16.5" spans="1:6">
      <c r="A112" s="23"/>
      <c r="B112" s="23"/>
      <c r="C112" s="23"/>
      <c r="D112" s="35"/>
      <c r="E112" s="35"/>
      <c r="F112" s="35"/>
    </row>
    <row r="113" ht="16.5" spans="1:6">
      <c r="A113" s="23"/>
      <c r="B113" s="23"/>
      <c r="C113" s="23"/>
      <c r="D113" s="35"/>
      <c r="E113" s="35"/>
      <c r="F113" s="35"/>
    </row>
    <row r="114" ht="16.5" spans="1:6">
      <c r="A114" s="23"/>
      <c r="B114" s="23"/>
      <c r="C114" s="23"/>
      <c r="D114" s="35"/>
      <c r="E114" s="35"/>
      <c r="F114" s="35"/>
    </row>
    <row r="115" ht="16.5" spans="1:6">
      <c r="A115" s="23"/>
      <c r="B115" s="23"/>
      <c r="C115" s="23"/>
      <c r="D115" s="35"/>
      <c r="E115" s="35"/>
      <c r="F115" s="35"/>
    </row>
    <row r="116" ht="16.5" spans="1:6">
      <c r="A116" s="23"/>
      <c r="B116" s="23"/>
      <c r="C116" s="23"/>
      <c r="D116" s="35"/>
      <c r="E116" s="35"/>
      <c r="F116" s="35"/>
    </row>
    <row r="117" ht="16.5" spans="1:6">
      <c r="A117" s="23"/>
      <c r="B117" s="23"/>
      <c r="C117" s="23"/>
      <c r="D117" s="35"/>
      <c r="E117" s="35"/>
      <c r="F117" s="35"/>
    </row>
    <row r="118" ht="16.5" spans="1:6">
      <c r="A118" s="23"/>
      <c r="B118" s="23"/>
      <c r="C118" s="23"/>
      <c r="D118" s="35"/>
      <c r="E118" s="35"/>
      <c r="F118" s="35"/>
    </row>
    <row r="119" ht="16.5" spans="1:6">
      <c r="A119" s="23"/>
      <c r="B119" s="23"/>
      <c r="C119" s="23"/>
      <c r="D119" s="35"/>
      <c r="E119" s="35"/>
      <c r="F119" s="35"/>
    </row>
    <row r="120" ht="16.5" spans="1:6">
      <c r="A120" s="23"/>
      <c r="B120" s="23"/>
      <c r="C120" s="23"/>
      <c r="D120" s="35"/>
      <c r="E120" s="35"/>
      <c r="F120" s="35"/>
    </row>
    <row r="121" ht="16.5" spans="1:6">
      <c r="A121" s="23"/>
      <c r="B121" s="23"/>
      <c r="C121" s="23"/>
      <c r="D121" s="35"/>
      <c r="E121" s="35"/>
      <c r="F121" s="35"/>
    </row>
    <row r="122" ht="16.5" spans="1:6">
      <c r="A122" s="23"/>
      <c r="B122" s="23"/>
      <c r="C122" s="23"/>
      <c r="D122" s="35"/>
      <c r="E122" s="35"/>
      <c r="F122" s="35"/>
    </row>
    <row r="123" ht="16.5" spans="1:6">
      <c r="A123" s="23"/>
      <c r="B123" s="23"/>
      <c r="C123" s="23"/>
      <c r="D123" s="35"/>
      <c r="E123" s="35"/>
      <c r="F123" s="35"/>
    </row>
    <row r="124" ht="16.5" spans="1:6">
      <c r="A124" s="23"/>
      <c r="B124" s="23"/>
      <c r="C124" s="23"/>
      <c r="D124" s="35"/>
      <c r="E124" s="35"/>
      <c r="F124" s="35"/>
    </row>
    <row r="125" ht="16.5" spans="1:6">
      <c r="A125" s="23"/>
      <c r="B125" s="23"/>
      <c r="C125" s="23"/>
      <c r="D125" s="35"/>
      <c r="E125" s="35"/>
      <c r="F125" s="35"/>
    </row>
    <row r="126" ht="16.5" spans="1:6">
      <c r="A126" s="23"/>
      <c r="B126" s="23"/>
      <c r="C126" s="23"/>
      <c r="D126" s="35"/>
      <c r="E126" s="35"/>
      <c r="F126" s="35"/>
    </row>
    <row r="127" ht="16.5" spans="1:6">
      <c r="A127" s="23"/>
      <c r="B127" s="23"/>
      <c r="C127" s="23"/>
      <c r="D127" s="35"/>
      <c r="E127" s="35"/>
      <c r="F127" s="35"/>
    </row>
    <row r="128" ht="16.5" spans="1:6">
      <c r="A128" s="23"/>
      <c r="B128" s="23"/>
      <c r="C128" s="23"/>
      <c r="D128" s="35"/>
      <c r="E128" s="35"/>
      <c r="F128" s="35"/>
    </row>
    <row r="129" ht="16.5" spans="1:6">
      <c r="A129" s="23"/>
      <c r="B129" s="23"/>
      <c r="C129" s="23"/>
      <c r="D129" s="35"/>
      <c r="E129" s="35"/>
      <c r="F129" s="35"/>
    </row>
    <row r="130" ht="16.5" spans="1:6">
      <c r="A130" s="23"/>
      <c r="B130" s="23"/>
      <c r="C130" s="23"/>
      <c r="D130" s="35"/>
      <c r="E130" s="35"/>
      <c r="F130" s="35"/>
    </row>
    <row r="131" ht="16.5" spans="1:6">
      <c r="A131" s="23"/>
      <c r="B131" s="23"/>
      <c r="C131" s="23"/>
      <c r="D131" s="35"/>
      <c r="E131" s="35"/>
      <c r="F131" s="35"/>
    </row>
    <row r="132" ht="16.5" spans="1:6">
      <c r="A132" s="23"/>
      <c r="B132" s="23"/>
      <c r="C132" s="23"/>
      <c r="D132" s="35"/>
      <c r="E132" s="35"/>
      <c r="F132" s="35"/>
    </row>
    <row r="133" ht="16.5" spans="1:6">
      <c r="A133" s="23"/>
      <c r="B133" s="23"/>
      <c r="C133" s="23"/>
      <c r="D133" s="35"/>
      <c r="E133" s="35"/>
      <c r="F133" s="35"/>
    </row>
    <row r="134" ht="16.5" spans="1:6">
      <c r="A134" s="23"/>
      <c r="B134" s="23"/>
      <c r="C134" s="23"/>
      <c r="D134" s="35"/>
      <c r="E134" s="35"/>
      <c r="F134" s="35"/>
    </row>
    <row r="135" ht="16.5" spans="1:6">
      <c r="A135" s="23"/>
      <c r="B135" s="23"/>
      <c r="C135" s="23"/>
      <c r="D135" s="35"/>
      <c r="E135" s="35"/>
      <c r="F135" s="35"/>
    </row>
    <row r="136" ht="16.5" spans="1:6">
      <c r="A136" s="23"/>
      <c r="B136" s="23"/>
      <c r="C136" s="23"/>
      <c r="D136" s="35"/>
      <c r="E136" s="35"/>
      <c r="F136" s="35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7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214</v>
      </c>
      <c r="B1" s="2"/>
      <c r="C1" s="2"/>
      <c r="D1" s="2"/>
      <c r="E1" s="2"/>
      <c r="F1" s="2"/>
      <c r="G1" s="2"/>
      <c r="H1" s="2"/>
      <c r="I1" s="2"/>
      <c r="J1" s="2"/>
      <c r="K1" s="1" t="s">
        <v>215</v>
      </c>
      <c r="L1" s="1"/>
      <c r="M1" s="1"/>
      <c r="N1" s="1"/>
      <c r="O1" s="1"/>
      <c r="P1" s="1"/>
      <c r="Q1" s="1"/>
      <c r="R1" s="1"/>
    </row>
    <row r="2" ht="22.5" spans="1:18">
      <c r="A2" s="3" t="s">
        <v>216</v>
      </c>
      <c r="B2" s="4" t="s">
        <v>217</v>
      </c>
      <c r="C2" s="4" t="s">
        <v>218</v>
      </c>
      <c r="D2" s="4" t="s">
        <v>219</v>
      </c>
      <c r="E2" s="4" t="s">
        <v>220</v>
      </c>
      <c r="F2" s="4" t="s">
        <v>221</v>
      </c>
      <c r="G2" s="4" t="s">
        <v>222</v>
      </c>
      <c r="H2" s="4" t="s">
        <v>223</v>
      </c>
      <c r="I2" s="4" t="s">
        <v>224</v>
      </c>
      <c r="J2" s="4" t="s">
        <v>225</v>
      </c>
      <c r="K2" s="11" t="s">
        <v>226</v>
      </c>
      <c r="L2" s="11" t="s">
        <v>227</v>
      </c>
      <c r="M2" s="11" t="s">
        <v>228</v>
      </c>
      <c r="N2" s="11" t="s">
        <v>229</v>
      </c>
      <c r="O2" s="11" t="s">
        <v>230</v>
      </c>
      <c r="P2" s="11" t="s">
        <v>231</v>
      </c>
      <c r="Q2" s="11" t="s">
        <v>232</v>
      </c>
      <c r="R2" s="11" t="s">
        <v>233</v>
      </c>
    </row>
    <row r="3" ht="16.5" spans="1:23">
      <c r="A3" s="16">
        <v>690</v>
      </c>
      <c r="B3" s="16" t="s">
        <v>234</v>
      </c>
      <c r="C3" s="16">
        <v>1723.64</v>
      </c>
      <c r="D3" s="16">
        <v>2107.289</v>
      </c>
      <c r="E3" s="16">
        <v>1</v>
      </c>
      <c r="F3" s="17">
        <v>0</v>
      </c>
      <c r="G3" s="17">
        <v>0</v>
      </c>
      <c r="H3" s="17">
        <v>1</v>
      </c>
      <c r="I3" s="17">
        <v>1.674</v>
      </c>
      <c r="J3" s="17">
        <v>19.575</v>
      </c>
      <c r="K3" s="20">
        <v>3</v>
      </c>
      <c r="L3" s="20">
        <v>0</v>
      </c>
      <c r="M3" s="20">
        <v>0</v>
      </c>
      <c r="N3" s="20">
        <v>0</v>
      </c>
      <c r="O3" s="20">
        <v>0</v>
      </c>
      <c r="P3" s="20">
        <v>5.037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918</v>
      </c>
      <c r="B4" s="16" t="s">
        <v>235</v>
      </c>
      <c r="C4" s="16">
        <v>4851.05</v>
      </c>
      <c r="D4" s="16">
        <v>5352.877</v>
      </c>
      <c r="E4" s="16">
        <v>1</v>
      </c>
      <c r="F4" s="17">
        <v>0</v>
      </c>
      <c r="G4" s="17">
        <v>0</v>
      </c>
      <c r="H4" s="17">
        <v>1</v>
      </c>
      <c r="I4" s="17">
        <v>0.36</v>
      </c>
      <c r="J4" s="17">
        <v>9.702</v>
      </c>
      <c r="K4" s="20">
        <v>3</v>
      </c>
      <c r="L4" s="20">
        <v>0</v>
      </c>
      <c r="M4" s="20">
        <v>0</v>
      </c>
      <c r="N4" s="20">
        <v>0</v>
      </c>
      <c r="O4" s="20">
        <v>0</v>
      </c>
      <c r="P4" s="20">
        <v>5.289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399001</v>
      </c>
      <c r="B5" s="16" t="s">
        <v>236</v>
      </c>
      <c r="C5" s="16">
        <v>12848.755</v>
      </c>
      <c r="D5" s="16">
        <v>14530.009</v>
      </c>
      <c r="E5" s="16">
        <v>1</v>
      </c>
      <c r="F5" s="17">
        <v>0</v>
      </c>
      <c r="G5" s="17">
        <v>0</v>
      </c>
      <c r="H5" s="17">
        <v>1</v>
      </c>
      <c r="I5" s="17">
        <v>0.751</v>
      </c>
      <c r="J5" s="17">
        <v>12.235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-0.011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6">
        <v>399002</v>
      </c>
      <c r="B6" s="16" t="s">
        <v>237</v>
      </c>
      <c r="C6" s="16">
        <v>17246.242</v>
      </c>
      <c r="D6" s="16">
        <v>19515.059</v>
      </c>
      <c r="E6" s="16">
        <v>1</v>
      </c>
      <c r="F6" s="17">
        <v>0</v>
      </c>
      <c r="G6" s="17">
        <v>0</v>
      </c>
      <c r="H6" s="17">
        <v>1</v>
      </c>
      <c r="I6" s="17">
        <v>0.776</v>
      </c>
      <c r="J6" s="17">
        <v>12.311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4.849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399005</v>
      </c>
      <c r="B7" s="16" t="s">
        <v>238</v>
      </c>
      <c r="C7" s="16">
        <v>7796.485</v>
      </c>
      <c r="D7" s="16">
        <v>8904.345</v>
      </c>
      <c r="E7" s="16">
        <v>1</v>
      </c>
      <c r="F7" s="17">
        <v>0</v>
      </c>
      <c r="G7" s="17">
        <v>0</v>
      </c>
      <c r="H7" s="17">
        <v>1</v>
      </c>
      <c r="I7" s="17">
        <v>0.598</v>
      </c>
      <c r="J7" s="17">
        <v>12.965</v>
      </c>
      <c r="K7" s="20">
        <v>1</v>
      </c>
      <c r="L7" s="20">
        <v>1</v>
      </c>
      <c r="M7" s="20">
        <v>0</v>
      </c>
      <c r="N7" s="20">
        <v>0</v>
      </c>
      <c r="O7" s="20">
        <v>0</v>
      </c>
      <c r="P7" s="20">
        <v>2.649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399007</v>
      </c>
      <c r="B8" s="16" t="s">
        <v>239</v>
      </c>
      <c r="C8" s="16">
        <v>5417.957</v>
      </c>
      <c r="D8" s="16">
        <v>6062.504</v>
      </c>
      <c r="E8" s="16">
        <v>1</v>
      </c>
      <c r="F8" s="17">
        <v>0</v>
      </c>
      <c r="G8" s="17">
        <v>0</v>
      </c>
      <c r="H8" s="17">
        <v>1</v>
      </c>
      <c r="I8" s="17">
        <v>1.012</v>
      </c>
      <c r="J8" s="17">
        <v>11.536</v>
      </c>
      <c r="K8" s="20">
        <v>0</v>
      </c>
      <c r="L8" s="20">
        <v>2</v>
      </c>
      <c r="M8" s="20">
        <v>0</v>
      </c>
      <c r="N8" s="20">
        <v>0</v>
      </c>
      <c r="O8" s="20">
        <v>0</v>
      </c>
      <c r="P8" s="20">
        <v>13.287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399012</v>
      </c>
      <c r="B9" s="16" t="s">
        <v>240</v>
      </c>
      <c r="C9" s="16">
        <v>4266.153</v>
      </c>
      <c r="D9" s="16">
        <v>4901.415</v>
      </c>
      <c r="E9" s="16">
        <v>1</v>
      </c>
      <c r="F9" s="17">
        <v>0</v>
      </c>
      <c r="G9" s="17">
        <v>0</v>
      </c>
      <c r="H9" s="17">
        <v>1</v>
      </c>
      <c r="I9" s="17">
        <v>1.153</v>
      </c>
      <c r="J9" s="17">
        <v>13.964</v>
      </c>
      <c r="K9" s="20">
        <v>2</v>
      </c>
      <c r="L9" s="20">
        <v>0</v>
      </c>
      <c r="M9" s="20">
        <v>0</v>
      </c>
      <c r="N9" s="20">
        <v>-1</v>
      </c>
      <c r="O9" s="20">
        <v>0</v>
      </c>
      <c r="P9" s="20">
        <v>5.33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399060</v>
      </c>
      <c r="B10" s="16" t="s">
        <v>241</v>
      </c>
      <c r="C10" s="16">
        <v>3310.088</v>
      </c>
      <c r="D10" s="16">
        <v>3683.219</v>
      </c>
      <c r="E10" s="16">
        <v>1</v>
      </c>
      <c r="F10" s="17">
        <v>0</v>
      </c>
      <c r="G10" s="17">
        <v>0</v>
      </c>
      <c r="H10" s="17">
        <v>1</v>
      </c>
      <c r="I10" s="17">
        <v>0.664</v>
      </c>
      <c r="J10" s="17">
        <v>10.728</v>
      </c>
      <c r="K10" s="20">
        <v>1</v>
      </c>
      <c r="L10" s="20">
        <v>0</v>
      </c>
      <c r="M10" s="20">
        <v>0</v>
      </c>
      <c r="N10" s="20">
        <v>0</v>
      </c>
      <c r="O10" s="20">
        <v>0</v>
      </c>
      <c r="P10" s="20">
        <v>4.235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399233</v>
      </c>
      <c r="B11" s="16" t="s">
        <v>242</v>
      </c>
      <c r="C11" s="16">
        <v>3305.442</v>
      </c>
      <c r="D11" s="16">
        <v>3809.191</v>
      </c>
      <c r="E11" s="16">
        <v>1</v>
      </c>
      <c r="F11" s="17">
        <v>0</v>
      </c>
      <c r="G11" s="17">
        <v>0</v>
      </c>
      <c r="H11" s="17">
        <v>1</v>
      </c>
      <c r="I11" s="17">
        <v>0.404</v>
      </c>
      <c r="J11" s="17">
        <v>13.575</v>
      </c>
      <c r="K11" s="20">
        <v>3</v>
      </c>
      <c r="L11" s="20">
        <v>0</v>
      </c>
      <c r="M11" s="20">
        <v>0</v>
      </c>
      <c r="N11" s="20">
        <v>0</v>
      </c>
      <c r="O11" s="20">
        <v>0</v>
      </c>
      <c r="P11" s="20">
        <v>11.483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399249</v>
      </c>
      <c r="B12" s="16" t="s">
        <v>243</v>
      </c>
      <c r="C12" s="16">
        <v>2365.72</v>
      </c>
      <c r="D12" s="16">
        <v>3203.439</v>
      </c>
      <c r="E12" s="16">
        <v>1</v>
      </c>
      <c r="F12" s="17">
        <v>0</v>
      </c>
      <c r="G12" s="17">
        <v>0</v>
      </c>
      <c r="H12" s="17">
        <v>1</v>
      </c>
      <c r="I12" s="17">
        <v>0.588</v>
      </c>
      <c r="J12" s="17">
        <v>26.585</v>
      </c>
      <c r="K12" s="20">
        <v>2</v>
      </c>
      <c r="L12" s="20">
        <v>0</v>
      </c>
      <c r="M12" s="20">
        <v>0</v>
      </c>
      <c r="N12" s="20">
        <v>0</v>
      </c>
      <c r="O12" s="20">
        <v>0</v>
      </c>
      <c r="P12" s="20">
        <v>11.339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399278</v>
      </c>
      <c r="B13" s="16" t="s">
        <v>244</v>
      </c>
      <c r="C13" s="16">
        <v>2031.328</v>
      </c>
      <c r="D13" s="16">
        <v>2300.357</v>
      </c>
      <c r="E13" s="16">
        <v>1</v>
      </c>
      <c r="F13" s="17">
        <v>0</v>
      </c>
      <c r="G13" s="17">
        <v>0</v>
      </c>
      <c r="H13" s="17">
        <v>1</v>
      </c>
      <c r="I13" s="17">
        <v>0.891</v>
      </c>
      <c r="J13" s="17">
        <v>12.481</v>
      </c>
      <c r="K13" s="20">
        <v>2</v>
      </c>
      <c r="L13" s="20">
        <v>0</v>
      </c>
      <c r="M13" s="20">
        <v>-1</v>
      </c>
      <c r="N13" s="20">
        <v>1</v>
      </c>
      <c r="O13" s="20">
        <v>0</v>
      </c>
      <c r="P13" s="20">
        <v>8.234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399281</v>
      </c>
      <c r="B14" s="16" t="s">
        <v>245</v>
      </c>
      <c r="C14" s="16">
        <v>4200.166</v>
      </c>
      <c r="D14" s="16">
        <v>4943.981</v>
      </c>
      <c r="E14" s="16">
        <v>1</v>
      </c>
      <c r="F14" s="17">
        <v>0</v>
      </c>
      <c r="G14" s="17">
        <v>0</v>
      </c>
      <c r="H14" s="17">
        <v>1</v>
      </c>
      <c r="I14" s="17">
        <v>1.784</v>
      </c>
      <c r="J14" s="17">
        <v>16.561</v>
      </c>
      <c r="K14" s="20">
        <v>2</v>
      </c>
      <c r="L14" s="20">
        <v>2</v>
      </c>
      <c r="M14" s="20">
        <v>-1</v>
      </c>
      <c r="N14" s="20">
        <v>1</v>
      </c>
      <c r="O14" s="20">
        <v>0</v>
      </c>
      <c r="P14" s="20">
        <v>0.022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399285</v>
      </c>
      <c r="B15" s="16" t="s">
        <v>246</v>
      </c>
      <c r="C15" s="16">
        <v>5792.432</v>
      </c>
      <c r="D15" s="16">
        <v>6951.166</v>
      </c>
      <c r="E15" s="16">
        <v>1</v>
      </c>
      <c r="F15" s="17">
        <v>0</v>
      </c>
      <c r="G15" s="17">
        <v>0</v>
      </c>
      <c r="H15" s="17">
        <v>1</v>
      </c>
      <c r="I15" s="17">
        <v>0.032</v>
      </c>
      <c r="J15" s="17">
        <v>16.696</v>
      </c>
      <c r="K15" s="20">
        <v>3</v>
      </c>
      <c r="L15" s="20">
        <v>2</v>
      </c>
      <c r="M15" s="20">
        <v>-1</v>
      </c>
      <c r="N15" s="20">
        <v>1</v>
      </c>
      <c r="O15" s="20">
        <v>0</v>
      </c>
      <c r="P15" s="20">
        <v>0.003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6">
        <v>399333</v>
      </c>
      <c r="B16" s="16" t="s">
        <v>247</v>
      </c>
      <c r="C16" s="16">
        <v>9513.254</v>
      </c>
      <c r="D16" s="16">
        <v>10867.868</v>
      </c>
      <c r="E16" s="16">
        <v>1</v>
      </c>
      <c r="F16" s="17">
        <v>0</v>
      </c>
      <c r="G16" s="17">
        <v>0</v>
      </c>
      <c r="H16" s="17">
        <v>1</v>
      </c>
      <c r="I16" s="17">
        <v>0.644</v>
      </c>
      <c r="J16" s="17">
        <v>13.028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1.076</v>
      </c>
      <c r="Q16" s="20">
        <v>0</v>
      </c>
      <c r="R16" s="20">
        <v>-1</v>
      </c>
      <c r="S16" s="21"/>
      <c r="T16" s="21"/>
      <c r="U16" s="21"/>
      <c r="V16" s="21"/>
      <c r="W16" s="21"/>
    </row>
    <row r="17" ht="16.5" spans="1:23">
      <c r="A17" s="16">
        <v>399344</v>
      </c>
      <c r="B17" s="16" t="s">
        <v>248</v>
      </c>
      <c r="C17" s="16">
        <v>7150.633</v>
      </c>
      <c r="D17" s="16">
        <v>8006.763</v>
      </c>
      <c r="E17" s="16">
        <v>1</v>
      </c>
      <c r="F17" s="17">
        <v>0</v>
      </c>
      <c r="G17" s="17">
        <v>0</v>
      </c>
      <c r="H17" s="17">
        <v>1</v>
      </c>
      <c r="I17" s="17">
        <v>1.042</v>
      </c>
      <c r="J17" s="17">
        <v>11.623</v>
      </c>
      <c r="K17" s="20">
        <v>2</v>
      </c>
      <c r="L17" s="20">
        <v>0</v>
      </c>
      <c r="M17" s="20">
        <v>0</v>
      </c>
      <c r="N17" s="20">
        <v>0</v>
      </c>
      <c r="O17" s="20">
        <v>0</v>
      </c>
      <c r="P17" s="20">
        <v>2.382</v>
      </c>
      <c r="Q17" s="20">
        <v>0</v>
      </c>
      <c r="R17" s="20">
        <v>1</v>
      </c>
      <c r="S17" s="21"/>
      <c r="T17" s="21"/>
      <c r="U17" s="21"/>
      <c r="V17" s="21"/>
      <c r="W17" s="21"/>
    </row>
    <row r="18" ht="16.5" spans="1:23">
      <c r="A18" s="16">
        <v>399372</v>
      </c>
      <c r="B18" s="16" t="s">
        <v>249</v>
      </c>
      <c r="C18" s="16">
        <v>5034.071</v>
      </c>
      <c r="D18" s="16">
        <v>5506.063</v>
      </c>
      <c r="E18" s="16">
        <v>1</v>
      </c>
      <c r="F18" s="17">
        <v>0</v>
      </c>
      <c r="G18" s="17">
        <v>0</v>
      </c>
      <c r="H18" s="17">
        <v>1</v>
      </c>
      <c r="I18" s="17">
        <v>0.099</v>
      </c>
      <c r="J18" s="17">
        <v>8.663</v>
      </c>
      <c r="K18" s="20">
        <v>3</v>
      </c>
      <c r="L18" s="20">
        <v>0</v>
      </c>
      <c r="M18" s="20">
        <v>0</v>
      </c>
      <c r="N18" s="20">
        <v>0</v>
      </c>
      <c r="O18" s="20">
        <v>0</v>
      </c>
      <c r="P18" s="20">
        <v>4.263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399403</v>
      </c>
      <c r="B19" s="16" t="s">
        <v>250</v>
      </c>
      <c r="C19" s="16">
        <v>8457.874</v>
      </c>
      <c r="D19" s="16">
        <v>9168.181</v>
      </c>
      <c r="E19" s="16">
        <v>1</v>
      </c>
      <c r="F19" s="17">
        <v>0</v>
      </c>
      <c r="G19" s="17">
        <v>0</v>
      </c>
      <c r="H19" s="17">
        <v>1</v>
      </c>
      <c r="I19" s="17">
        <v>0.278</v>
      </c>
      <c r="J19" s="17">
        <v>8.004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7.213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6">
        <v>399417</v>
      </c>
      <c r="B20" s="16" t="s">
        <v>251</v>
      </c>
      <c r="C20" s="16">
        <v>3643.245</v>
      </c>
      <c r="D20" s="16">
        <v>4110.582</v>
      </c>
      <c r="E20" s="16">
        <v>1</v>
      </c>
      <c r="F20" s="17">
        <v>0</v>
      </c>
      <c r="G20" s="17">
        <v>0</v>
      </c>
      <c r="H20" s="17">
        <v>1</v>
      </c>
      <c r="I20" s="17">
        <v>0.473</v>
      </c>
      <c r="J20" s="17">
        <v>11.788</v>
      </c>
      <c r="K20" s="20">
        <v>1</v>
      </c>
      <c r="L20" s="20">
        <v>0</v>
      </c>
      <c r="M20" s="20">
        <v>0</v>
      </c>
      <c r="N20" s="20">
        <v>0</v>
      </c>
      <c r="O20" s="20">
        <v>0</v>
      </c>
      <c r="P20" s="20">
        <v>1.207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6">
        <v>399602</v>
      </c>
      <c r="B21" s="16" t="s">
        <v>252</v>
      </c>
      <c r="C21" s="16">
        <v>1216.32</v>
      </c>
      <c r="D21" s="16">
        <v>1396.649</v>
      </c>
      <c r="E21" s="16">
        <v>1</v>
      </c>
      <c r="F21" s="17">
        <v>0</v>
      </c>
      <c r="G21" s="17">
        <v>0</v>
      </c>
      <c r="H21" s="17">
        <v>1</v>
      </c>
      <c r="I21" s="17">
        <v>0.606</v>
      </c>
      <c r="J21" s="17">
        <v>13.439</v>
      </c>
      <c r="K21" s="20">
        <v>3</v>
      </c>
      <c r="L21" s="20">
        <v>0</v>
      </c>
      <c r="M21" s="20">
        <v>-1</v>
      </c>
      <c r="N21" s="20">
        <v>1</v>
      </c>
      <c r="O21" s="20">
        <v>0</v>
      </c>
      <c r="P21" s="20">
        <v>3.84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399625</v>
      </c>
      <c r="B22" s="16" t="s">
        <v>253</v>
      </c>
      <c r="C22" s="16">
        <v>2297.46</v>
      </c>
      <c r="D22" s="16">
        <v>2640.284</v>
      </c>
      <c r="E22" s="16">
        <v>1</v>
      </c>
      <c r="F22" s="17">
        <v>0</v>
      </c>
      <c r="G22" s="17">
        <v>0</v>
      </c>
      <c r="H22" s="17">
        <v>1</v>
      </c>
      <c r="I22" s="17">
        <v>0.413</v>
      </c>
      <c r="J22" s="17">
        <v>13.344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1.03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6">
        <v>399638</v>
      </c>
      <c r="B23" s="16" t="s">
        <v>254</v>
      </c>
      <c r="C23" s="16">
        <v>7165.055</v>
      </c>
      <c r="D23" s="16">
        <v>8075.184</v>
      </c>
      <c r="E23" s="16">
        <v>1</v>
      </c>
      <c r="F23" s="17">
        <v>0</v>
      </c>
      <c r="G23" s="17">
        <v>0</v>
      </c>
      <c r="H23" s="17">
        <v>1</v>
      </c>
      <c r="I23" s="17">
        <v>1.997</v>
      </c>
      <c r="J23" s="17">
        <v>13.043</v>
      </c>
      <c r="K23" s="20">
        <v>4</v>
      </c>
      <c r="L23" s="20">
        <v>2</v>
      </c>
      <c r="M23" s="20">
        <v>-1</v>
      </c>
      <c r="N23" s="20">
        <v>1</v>
      </c>
      <c r="O23" s="20">
        <v>0</v>
      </c>
      <c r="P23" s="20">
        <v>0.004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399642</v>
      </c>
      <c r="B24" s="16" t="s">
        <v>255</v>
      </c>
      <c r="C24" s="16">
        <v>2202.48</v>
      </c>
      <c r="D24" s="16">
        <v>2575.887</v>
      </c>
      <c r="E24" s="16">
        <v>1</v>
      </c>
      <c r="F24" s="17">
        <v>0</v>
      </c>
      <c r="G24" s="17">
        <v>0</v>
      </c>
      <c r="H24" s="17">
        <v>1</v>
      </c>
      <c r="I24" s="17">
        <v>0.607</v>
      </c>
      <c r="J24" s="17">
        <v>15.015</v>
      </c>
      <c r="K24" s="20">
        <v>0</v>
      </c>
      <c r="L24" s="20">
        <v>0</v>
      </c>
      <c r="M24" s="20">
        <v>1</v>
      </c>
      <c r="N24" s="20">
        <v>-1</v>
      </c>
      <c r="O24" s="20">
        <v>0</v>
      </c>
      <c r="P24" s="20">
        <v>1.902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6">
        <v>399653</v>
      </c>
      <c r="B25" s="16" t="s">
        <v>256</v>
      </c>
      <c r="C25" s="16">
        <v>2830.299</v>
      </c>
      <c r="D25" s="16">
        <v>3093.067</v>
      </c>
      <c r="E25" s="16">
        <v>1</v>
      </c>
      <c r="F25" s="17">
        <v>0</v>
      </c>
      <c r="G25" s="17">
        <v>0</v>
      </c>
      <c r="H25" s="17">
        <v>1</v>
      </c>
      <c r="I25" s="17">
        <v>0.549</v>
      </c>
      <c r="J25" s="17">
        <v>8.998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-1.537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399671</v>
      </c>
      <c r="B26" s="16" t="s">
        <v>257</v>
      </c>
      <c r="C26" s="16">
        <v>9381.75</v>
      </c>
      <c r="D26" s="16">
        <v>10545.867</v>
      </c>
      <c r="E26" s="16">
        <v>1</v>
      </c>
      <c r="F26" s="17">
        <v>0</v>
      </c>
      <c r="G26" s="17">
        <v>0</v>
      </c>
      <c r="H26" s="17">
        <v>1</v>
      </c>
      <c r="I26" s="17">
        <v>0.549</v>
      </c>
      <c r="J26" s="17">
        <v>11.527</v>
      </c>
      <c r="K26" s="20">
        <v>0</v>
      </c>
      <c r="L26" s="20">
        <v>0</v>
      </c>
      <c r="M26" s="20">
        <v>0</v>
      </c>
      <c r="N26" s="20">
        <v>-1</v>
      </c>
      <c r="O26" s="20">
        <v>0</v>
      </c>
      <c r="P26" s="20">
        <v>-0.273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399682</v>
      </c>
      <c r="B27" s="16" t="s">
        <v>258</v>
      </c>
      <c r="C27" s="16">
        <v>1840.512</v>
      </c>
      <c r="D27" s="16">
        <v>2082.387</v>
      </c>
      <c r="E27" s="16">
        <v>1</v>
      </c>
      <c r="F27" s="17">
        <v>0</v>
      </c>
      <c r="G27" s="17">
        <v>0</v>
      </c>
      <c r="H27" s="17">
        <v>1</v>
      </c>
      <c r="I27" s="17">
        <v>0.04</v>
      </c>
      <c r="J27" s="17">
        <v>11.65</v>
      </c>
      <c r="K27" s="20">
        <v>2</v>
      </c>
      <c r="L27" s="20">
        <v>0</v>
      </c>
      <c r="M27" s="20">
        <v>0</v>
      </c>
      <c r="N27" s="20">
        <v>1</v>
      </c>
      <c r="O27" s="20">
        <v>0</v>
      </c>
      <c r="P27" s="20">
        <v>3.033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399850</v>
      </c>
      <c r="B28" s="16" t="s">
        <v>259</v>
      </c>
      <c r="C28" s="16">
        <v>8631.542</v>
      </c>
      <c r="D28" s="16">
        <v>9434.338</v>
      </c>
      <c r="E28" s="16">
        <v>1</v>
      </c>
      <c r="F28" s="17">
        <v>0</v>
      </c>
      <c r="G28" s="17">
        <v>0</v>
      </c>
      <c r="H28" s="17">
        <v>1</v>
      </c>
      <c r="I28" s="17">
        <v>0.953</v>
      </c>
      <c r="J28" s="17">
        <v>9.381</v>
      </c>
      <c r="K28" s="20">
        <v>1</v>
      </c>
      <c r="L28" s="20">
        <v>0</v>
      </c>
      <c r="M28" s="20">
        <v>0</v>
      </c>
      <c r="N28" s="20">
        <v>0</v>
      </c>
      <c r="O28" s="20">
        <v>0</v>
      </c>
      <c r="P28" s="20">
        <v>3.954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6">
        <v>399976</v>
      </c>
      <c r="B29" s="16" t="s">
        <v>260</v>
      </c>
      <c r="C29" s="16">
        <v>4109.489</v>
      </c>
      <c r="D29" s="16">
        <v>4772.212</v>
      </c>
      <c r="E29" s="16">
        <v>1</v>
      </c>
      <c r="F29" s="17">
        <v>0</v>
      </c>
      <c r="G29" s="17">
        <v>0</v>
      </c>
      <c r="H29" s="17">
        <v>1</v>
      </c>
      <c r="I29" s="17">
        <v>0.449</v>
      </c>
      <c r="J29" s="17">
        <v>14.273</v>
      </c>
      <c r="K29" s="20">
        <v>2</v>
      </c>
      <c r="L29" s="20">
        <v>1</v>
      </c>
      <c r="M29" s="20">
        <v>0</v>
      </c>
      <c r="N29" s="20">
        <v>1</v>
      </c>
      <c r="O29" s="20">
        <v>0</v>
      </c>
      <c r="P29" s="20">
        <v>2.753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980027</v>
      </c>
      <c r="B30" s="16" t="s">
        <v>261</v>
      </c>
      <c r="C30" s="16">
        <v>3228.379</v>
      </c>
      <c r="D30" s="16">
        <v>3759.086</v>
      </c>
      <c r="E30" s="16">
        <v>1</v>
      </c>
      <c r="F30" s="17">
        <v>0</v>
      </c>
      <c r="G30" s="17">
        <v>0</v>
      </c>
      <c r="H30" s="17">
        <v>1</v>
      </c>
      <c r="I30" s="17">
        <v>0.591</v>
      </c>
      <c r="J30" s="17">
        <v>14.626</v>
      </c>
      <c r="K30" s="20">
        <v>1</v>
      </c>
      <c r="L30" s="20">
        <v>0</v>
      </c>
      <c r="M30" s="20">
        <v>0</v>
      </c>
      <c r="N30" s="20">
        <v>0</v>
      </c>
      <c r="O30" s="20">
        <v>0</v>
      </c>
      <c r="P30" s="20">
        <v>3.478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8">
        <v>6</v>
      </c>
      <c r="B31" s="18" t="s">
        <v>262</v>
      </c>
      <c r="C31" s="18">
        <v>4114.387</v>
      </c>
      <c r="D31" s="18">
        <v>4549.757</v>
      </c>
      <c r="E31" s="18">
        <v>0</v>
      </c>
      <c r="F31" s="18">
        <v>1</v>
      </c>
      <c r="G31" s="17">
        <v>0</v>
      </c>
      <c r="H31" s="17">
        <v>0</v>
      </c>
      <c r="I31" s="17">
        <v>0</v>
      </c>
      <c r="J31" s="17">
        <v>0.995</v>
      </c>
      <c r="K31" s="20">
        <v>4</v>
      </c>
      <c r="L31" s="20">
        <v>2</v>
      </c>
      <c r="M31" s="20">
        <v>0</v>
      </c>
      <c r="N31" s="20">
        <v>1</v>
      </c>
      <c r="O31" s="20">
        <v>0</v>
      </c>
      <c r="P31" s="20">
        <v>-1.589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8</v>
      </c>
      <c r="B32" s="18" t="s">
        <v>263</v>
      </c>
      <c r="C32" s="18">
        <v>3401.213</v>
      </c>
      <c r="D32" s="18">
        <v>3742.907</v>
      </c>
      <c r="E32" s="18">
        <v>0</v>
      </c>
      <c r="F32" s="18">
        <v>1</v>
      </c>
      <c r="G32" s="17">
        <v>0</v>
      </c>
      <c r="H32" s="17">
        <v>0</v>
      </c>
      <c r="I32" s="17">
        <v>0</v>
      </c>
      <c r="J32" s="17">
        <v>0.441</v>
      </c>
      <c r="K32" s="20">
        <v>3</v>
      </c>
      <c r="L32" s="20">
        <v>2</v>
      </c>
      <c r="M32" s="20">
        <v>0</v>
      </c>
      <c r="N32" s="20">
        <v>1</v>
      </c>
      <c r="O32" s="20">
        <v>0</v>
      </c>
      <c r="P32" s="20">
        <v>1.535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8">
        <v>42</v>
      </c>
      <c r="B33" s="18" t="s">
        <v>264</v>
      </c>
      <c r="C33" s="18">
        <v>1742.55</v>
      </c>
      <c r="D33" s="18">
        <v>1857.303</v>
      </c>
      <c r="E33" s="18">
        <v>0</v>
      </c>
      <c r="F33" s="18">
        <v>1</v>
      </c>
      <c r="G33" s="17">
        <v>0</v>
      </c>
      <c r="H33" s="17">
        <v>0</v>
      </c>
      <c r="I33" s="17">
        <v>0</v>
      </c>
      <c r="J33" s="17">
        <v>0.065</v>
      </c>
      <c r="K33" s="20">
        <v>2</v>
      </c>
      <c r="L33" s="20">
        <v>0</v>
      </c>
      <c r="M33" s="20">
        <v>0</v>
      </c>
      <c r="N33" s="20">
        <v>0</v>
      </c>
      <c r="O33" s="20">
        <v>0</v>
      </c>
      <c r="P33" s="20">
        <v>3.568</v>
      </c>
      <c r="Q33" s="20">
        <v>0</v>
      </c>
      <c r="R33" s="20">
        <v>1</v>
      </c>
      <c r="S33" s="21"/>
      <c r="T33" s="21"/>
      <c r="U33" s="21"/>
      <c r="V33" s="21"/>
      <c r="W33" s="21"/>
    </row>
    <row r="34" ht="16.5" spans="1:23">
      <c r="A34" s="18">
        <v>50</v>
      </c>
      <c r="B34" s="18" t="s">
        <v>265</v>
      </c>
      <c r="C34" s="18">
        <v>2314.676</v>
      </c>
      <c r="D34" s="18">
        <v>2535.573</v>
      </c>
      <c r="E34" s="18">
        <v>0</v>
      </c>
      <c r="F34" s="18">
        <v>1</v>
      </c>
      <c r="G34" s="17">
        <v>0</v>
      </c>
      <c r="H34" s="17">
        <v>0</v>
      </c>
      <c r="I34" s="17">
        <v>0</v>
      </c>
      <c r="J34" s="17">
        <v>0.318</v>
      </c>
      <c r="K34" s="20">
        <v>0</v>
      </c>
      <c r="L34" s="20">
        <v>2</v>
      </c>
      <c r="M34" s="20">
        <v>0</v>
      </c>
      <c r="N34" s="20">
        <v>0</v>
      </c>
      <c r="O34" s="20">
        <v>0</v>
      </c>
      <c r="P34" s="20">
        <v>2.003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54</v>
      </c>
      <c r="B35" s="18" t="s">
        <v>266</v>
      </c>
      <c r="C35" s="18">
        <v>1520.226</v>
      </c>
      <c r="D35" s="18">
        <v>1680.934</v>
      </c>
      <c r="E35" s="18">
        <v>0</v>
      </c>
      <c r="F35" s="18">
        <v>1</v>
      </c>
      <c r="G35" s="17">
        <v>0</v>
      </c>
      <c r="H35" s="17">
        <v>0</v>
      </c>
      <c r="I35" s="17">
        <v>0</v>
      </c>
      <c r="J35" s="17">
        <v>0.599</v>
      </c>
      <c r="K35" s="20">
        <v>0</v>
      </c>
      <c r="L35" s="20">
        <v>0</v>
      </c>
      <c r="M35" s="20">
        <v>0</v>
      </c>
      <c r="N35" s="20">
        <v>-1</v>
      </c>
      <c r="O35" s="20">
        <v>0</v>
      </c>
      <c r="P35" s="20">
        <v>0.388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58</v>
      </c>
      <c r="B36" s="18" t="s">
        <v>267</v>
      </c>
      <c r="C36" s="18">
        <v>4568.219</v>
      </c>
      <c r="D36" s="18">
        <v>4870.224</v>
      </c>
      <c r="E36" s="18">
        <v>0</v>
      </c>
      <c r="F36" s="18">
        <v>1</v>
      </c>
      <c r="G36" s="17">
        <v>0</v>
      </c>
      <c r="H36" s="17">
        <v>0</v>
      </c>
      <c r="I36" s="17">
        <v>0</v>
      </c>
      <c r="J36" s="17">
        <v>0.579</v>
      </c>
      <c r="K36" s="20">
        <v>2</v>
      </c>
      <c r="L36" s="20">
        <v>0</v>
      </c>
      <c r="M36" s="20">
        <v>0</v>
      </c>
      <c r="N36" s="20">
        <v>0</v>
      </c>
      <c r="O36" s="20">
        <v>0</v>
      </c>
      <c r="P36" s="20">
        <v>-10.399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8">
        <v>63</v>
      </c>
      <c r="B37" s="18" t="s">
        <v>268</v>
      </c>
      <c r="C37" s="18">
        <v>3814.883</v>
      </c>
      <c r="D37" s="18">
        <v>4220.812</v>
      </c>
      <c r="E37" s="18">
        <v>0</v>
      </c>
      <c r="F37" s="18">
        <v>1</v>
      </c>
      <c r="G37" s="17">
        <v>0</v>
      </c>
      <c r="H37" s="17">
        <v>0</v>
      </c>
      <c r="I37" s="17">
        <v>0</v>
      </c>
      <c r="J37" s="17">
        <v>0.701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7.62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103</v>
      </c>
      <c r="B38" s="18" t="s">
        <v>269</v>
      </c>
      <c r="C38" s="18">
        <v>7544.732</v>
      </c>
      <c r="D38" s="18">
        <v>8634.212</v>
      </c>
      <c r="E38" s="18">
        <v>0</v>
      </c>
      <c r="F38" s="18">
        <v>1</v>
      </c>
      <c r="G38" s="17">
        <v>0</v>
      </c>
      <c r="H38" s="17">
        <v>0</v>
      </c>
      <c r="I38" s="17">
        <v>0</v>
      </c>
      <c r="J38" s="17">
        <v>0.7</v>
      </c>
      <c r="K38" s="20">
        <v>3</v>
      </c>
      <c r="L38" s="20">
        <v>1</v>
      </c>
      <c r="M38" s="20">
        <v>0</v>
      </c>
      <c r="N38" s="20">
        <v>1</v>
      </c>
      <c r="O38" s="20">
        <v>0</v>
      </c>
      <c r="P38" s="20">
        <v>17.891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147</v>
      </c>
      <c r="B39" s="18" t="s">
        <v>270</v>
      </c>
      <c r="C39" s="18">
        <v>6368.326</v>
      </c>
      <c r="D39" s="18">
        <v>7102.765</v>
      </c>
      <c r="E39" s="18">
        <v>0</v>
      </c>
      <c r="F39" s="18">
        <v>1</v>
      </c>
      <c r="G39" s="17">
        <v>0</v>
      </c>
      <c r="H39" s="17">
        <v>0</v>
      </c>
      <c r="I39" s="17">
        <v>0</v>
      </c>
      <c r="J39" s="17">
        <v>0.309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-3.266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162</v>
      </c>
      <c r="B40" s="18" t="s">
        <v>271</v>
      </c>
      <c r="C40" s="18">
        <v>3388.978</v>
      </c>
      <c r="D40" s="18">
        <v>4072.423</v>
      </c>
      <c r="E40" s="18">
        <v>0</v>
      </c>
      <c r="F40" s="18">
        <v>1</v>
      </c>
      <c r="G40" s="17">
        <v>0</v>
      </c>
      <c r="H40" s="17">
        <v>0</v>
      </c>
      <c r="I40" s="17">
        <v>0</v>
      </c>
      <c r="J40" s="17">
        <v>0.6</v>
      </c>
      <c r="K40" s="20">
        <v>3</v>
      </c>
      <c r="L40" s="20">
        <v>0</v>
      </c>
      <c r="M40" s="20">
        <v>1</v>
      </c>
      <c r="N40" s="20">
        <v>-1</v>
      </c>
      <c r="O40" s="20">
        <v>0</v>
      </c>
      <c r="P40" s="20">
        <v>3.868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806</v>
      </c>
      <c r="B41" s="18" t="s">
        <v>272</v>
      </c>
      <c r="C41" s="18">
        <v>8044.819</v>
      </c>
      <c r="D41" s="18">
        <v>9079.543</v>
      </c>
      <c r="E41" s="18">
        <v>0</v>
      </c>
      <c r="F41" s="18">
        <v>1</v>
      </c>
      <c r="G41" s="17">
        <v>0</v>
      </c>
      <c r="H41" s="17">
        <v>0</v>
      </c>
      <c r="I41" s="17">
        <v>0</v>
      </c>
      <c r="J41" s="17">
        <v>1.03</v>
      </c>
      <c r="K41" s="20">
        <v>1</v>
      </c>
      <c r="L41" s="20">
        <v>0</v>
      </c>
      <c r="M41" s="20">
        <v>0</v>
      </c>
      <c r="N41" s="20">
        <v>0</v>
      </c>
      <c r="O41" s="20">
        <v>0</v>
      </c>
      <c r="P41" s="20">
        <v>1.853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8">
        <v>865</v>
      </c>
      <c r="B42" s="18" t="s">
        <v>273</v>
      </c>
      <c r="C42" s="18">
        <v>1429.616</v>
      </c>
      <c r="D42" s="18">
        <v>1630.323</v>
      </c>
      <c r="E42" s="18">
        <v>0</v>
      </c>
      <c r="F42" s="18">
        <v>1</v>
      </c>
      <c r="G42" s="17">
        <v>0</v>
      </c>
      <c r="H42" s="17">
        <v>0</v>
      </c>
      <c r="I42" s="17">
        <v>0</v>
      </c>
      <c r="J42" s="17">
        <v>0.752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0.961</v>
      </c>
      <c r="Q42" s="20">
        <v>1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925</v>
      </c>
      <c r="B43" s="18" t="s">
        <v>274</v>
      </c>
      <c r="C43" s="18">
        <v>4390.012</v>
      </c>
      <c r="D43" s="18">
        <v>4726.502</v>
      </c>
      <c r="E43" s="18">
        <v>0</v>
      </c>
      <c r="F43" s="18">
        <v>1</v>
      </c>
      <c r="G43" s="17">
        <v>0</v>
      </c>
      <c r="H43" s="17">
        <v>0</v>
      </c>
      <c r="I43" s="17">
        <v>0</v>
      </c>
      <c r="J43" s="17">
        <v>0.7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6.802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932</v>
      </c>
      <c r="B44" s="18" t="s">
        <v>275</v>
      </c>
      <c r="C44" s="18">
        <v>14420.238</v>
      </c>
      <c r="D44" s="18">
        <v>15962.845</v>
      </c>
      <c r="E44" s="18">
        <v>0</v>
      </c>
      <c r="F44" s="18">
        <v>1</v>
      </c>
      <c r="G44" s="17">
        <v>0</v>
      </c>
      <c r="H44" s="17">
        <v>0</v>
      </c>
      <c r="I44" s="17">
        <v>0</v>
      </c>
      <c r="J44" s="17">
        <v>0.259</v>
      </c>
      <c r="K44" s="20">
        <v>3</v>
      </c>
      <c r="L44" s="20">
        <v>1</v>
      </c>
      <c r="M44" s="20">
        <v>0</v>
      </c>
      <c r="N44" s="20">
        <v>0</v>
      </c>
      <c r="O44" s="20">
        <v>0</v>
      </c>
      <c r="P44" s="20">
        <v>10.747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959</v>
      </c>
      <c r="B45" s="18" t="s">
        <v>276</v>
      </c>
      <c r="C45" s="18">
        <v>7817.161</v>
      </c>
      <c r="D45" s="18">
        <v>8414.707</v>
      </c>
      <c r="E45" s="18">
        <v>0</v>
      </c>
      <c r="F45" s="18">
        <v>1</v>
      </c>
      <c r="G45" s="17">
        <v>0</v>
      </c>
      <c r="H45" s="17">
        <v>0</v>
      </c>
      <c r="I45" s="17">
        <v>0</v>
      </c>
      <c r="J45" s="17">
        <v>0.961</v>
      </c>
      <c r="K45" s="20">
        <v>3</v>
      </c>
      <c r="L45" s="20">
        <v>0</v>
      </c>
      <c r="M45" s="20">
        <v>0</v>
      </c>
      <c r="N45" s="20">
        <v>0</v>
      </c>
      <c r="O45" s="20">
        <v>0</v>
      </c>
      <c r="P45" s="20">
        <v>8.577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989</v>
      </c>
      <c r="B46" s="18" t="s">
        <v>5</v>
      </c>
      <c r="C46" s="18">
        <v>5179.829</v>
      </c>
      <c r="D46" s="18">
        <v>5774.259</v>
      </c>
      <c r="E46" s="18">
        <v>0</v>
      </c>
      <c r="F46" s="18">
        <v>1</v>
      </c>
      <c r="G46" s="17">
        <v>0</v>
      </c>
      <c r="H46" s="17">
        <v>0</v>
      </c>
      <c r="I46" s="17">
        <v>0</v>
      </c>
      <c r="J46" s="17">
        <v>0.112</v>
      </c>
      <c r="K46" s="20">
        <v>3</v>
      </c>
      <c r="L46" s="20">
        <v>0</v>
      </c>
      <c r="M46" s="20">
        <v>0</v>
      </c>
      <c r="N46" s="20">
        <v>0</v>
      </c>
      <c r="O46" s="20">
        <v>0</v>
      </c>
      <c r="P46" s="20">
        <v>5.058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990</v>
      </c>
      <c r="B47" s="18" t="s">
        <v>277</v>
      </c>
      <c r="C47" s="18">
        <v>12065.409</v>
      </c>
      <c r="D47" s="18">
        <v>13381.784</v>
      </c>
      <c r="E47" s="18">
        <v>0</v>
      </c>
      <c r="F47" s="18">
        <v>1</v>
      </c>
      <c r="G47" s="17">
        <v>0</v>
      </c>
      <c r="H47" s="17">
        <v>0</v>
      </c>
      <c r="I47" s="17">
        <v>0</v>
      </c>
      <c r="J47" s="17">
        <v>0.454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0.993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399003</v>
      </c>
      <c r="B48" s="18" t="s">
        <v>278</v>
      </c>
      <c r="C48" s="18">
        <v>7876.279</v>
      </c>
      <c r="D48" s="18">
        <v>8541.996</v>
      </c>
      <c r="E48" s="18">
        <v>0</v>
      </c>
      <c r="F48" s="18">
        <v>1</v>
      </c>
      <c r="G48" s="17">
        <v>0</v>
      </c>
      <c r="H48" s="17">
        <v>0</v>
      </c>
      <c r="I48" s="17">
        <v>0</v>
      </c>
      <c r="J48" s="17">
        <v>0.134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3.524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399275</v>
      </c>
      <c r="B49" s="18" t="s">
        <v>279</v>
      </c>
      <c r="C49" s="18">
        <v>2463.575</v>
      </c>
      <c r="D49" s="18">
        <v>2985.164</v>
      </c>
      <c r="E49" s="18">
        <v>0</v>
      </c>
      <c r="F49" s="18">
        <v>1</v>
      </c>
      <c r="G49" s="17">
        <v>0</v>
      </c>
      <c r="H49" s="17">
        <v>0</v>
      </c>
      <c r="I49" s="17">
        <v>0</v>
      </c>
      <c r="J49" s="17">
        <v>1.638</v>
      </c>
      <c r="K49" s="20">
        <v>2</v>
      </c>
      <c r="L49" s="20">
        <v>0</v>
      </c>
      <c r="M49" s="20">
        <v>0</v>
      </c>
      <c r="N49" s="20">
        <v>0</v>
      </c>
      <c r="O49" s="20">
        <v>0</v>
      </c>
      <c r="P49" s="20">
        <v>1.802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399286</v>
      </c>
      <c r="B50" s="18" t="s">
        <v>112</v>
      </c>
      <c r="C50" s="18">
        <v>3769.517</v>
      </c>
      <c r="D50" s="18">
        <v>4755.935</v>
      </c>
      <c r="E50" s="18">
        <v>0</v>
      </c>
      <c r="F50" s="18">
        <v>1</v>
      </c>
      <c r="G50" s="17">
        <v>0</v>
      </c>
      <c r="H50" s="17">
        <v>0</v>
      </c>
      <c r="I50" s="17">
        <v>0</v>
      </c>
      <c r="J50" s="17">
        <v>0.308</v>
      </c>
      <c r="K50" s="20">
        <v>3</v>
      </c>
      <c r="L50" s="20">
        <v>0</v>
      </c>
      <c r="M50" s="20">
        <v>0</v>
      </c>
      <c r="N50" s="20">
        <v>0</v>
      </c>
      <c r="O50" s="20">
        <v>0</v>
      </c>
      <c r="P50" s="20">
        <v>10.071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399373</v>
      </c>
      <c r="B51" s="18" t="s">
        <v>121</v>
      </c>
      <c r="C51" s="18">
        <v>8171.265</v>
      </c>
      <c r="D51" s="18">
        <v>8764.028</v>
      </c>
      <c r="E51" s="18">
        <v>0</v>
      </c>
      <c r="F51" s="18">
        <v>1</v>
      </c>
      <c r="G51" s="17">
        <v>0</v>
      </c>
      <c r="H51" s="17">
        <v>0</v>
      </c>
      <c r="I51" s="17">
        <v>0</v>
      </c>
      <c r="J51" s="17">
        <v>0.572</v>
      </c>
      <c r="K51" s="20">
        <v>1</v>
      </c>
      <c r="L51" s="20">
        <v>0</v>
      </c>
      <c r="M51" s="20">
        <v>0</v>
      </c>
      <c r="N51" s="20">
        <v>0</v>
      </c>
      <c r="O51" s="20">
        <v>1</v>
      </c>
      <c r="P51" s="20">
        <v>1.761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399384</v>
      </c>
      <c r="B52" s="18" t="s">
        <v>280</v>
      </c>
      <c r="C52" s="18">
        <v>3930.799</v>
      </c>
      <c r="D52" s="18">
        <v>4425.659</v>
      </c>
      <c r="E52" s="18">
        <v>0</v>
      </c>
      <c r="F52" s="18">
        <v>1</v>
      </c>
      <c r="G52" s="17">
        <v>0</v>
      </c>
      <c r="H52" s="17">
        <v>0</v>
      </c>
      <c r="I52" s="17">
        <v>0</v>
      </c>
      <c r="J52" s="17">
        <v>0.48</v>
      </c>
      <c r="K52" s="20">
        <v>1</v>
      </c>
      <c r="L52" s="20">
        <v>0</v>
      </c>
      <c r="M52" s="20">
        <v>0</v>
      </c>
      <c r="N52" s="20">
        <v>0</v>
      </c>
      <c r="O52" s="20">
        <v>0</v>
      </c>
      <c r="P52" s="20">
        <v>11.881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399385</v>
      </c>
      <c r="B53" s="18" t="s">
        <v>281</v>
      </c>
      <c r="C53" s="18">
        <v>8836.699</v>
      </c>
      <c r="D53" s="18">
        <v>9773.58</v>
      </c>
      <c r="E53" s="18">
        <v>0</v>
      </c>
      <c r="F53" s="18">
        <v>1</v>
      </c>
      <c r="G53" s="17">
        <v>0</v>
      </c>
      <c r="H53" s="17">
        <v>0</v>
      </c>
      <c r="I53" s="17">
        <v>0</v>
      </c>
      <c r="J53" s="17">
        <v>0.596</v>
      </c>
      <c r="K53" s="20">
        <v>1</v>
      </c>
      <c r="L53" s="20">
        <v>0</v>
      </c>
      <c r="M53" s="20">
        <v>0</v>
      </c>
      <c r="N53" s="20">
        <v>0</v>
      </c>
      <c r="O53" s="20">
        <v>0</v>
      </c>
      <c r="P53" s="20">
        <v>1.19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399555</v>
      </c>
      <c r="B54" s="18" t="s">
        <v>282</v>
      </c>
      <c r="C54" s="18">
        <v>5140.084</v>
      </c>
      <c r="D54" s="18">
        <v>5535.499</v>
      </c>
      <c r="E54" s="18">
        <v>0</v>
      </c>
      <c r="F54" s="18">
        <v>1</v>
      </c>
      <c r="G54" s="17">
        <v>0</v>
      </c>
      <c r="H54" s="17">
        <v>0</v>
      </c>
      <c r="I54" s="17">
        <v>0</v>
      </c>
      <c r="J54" s="17">
        <v>0.359</v>
      </c>
      <c r="K54" s="20">
        <v>1</v>
      </c>
      <c r="L54" s="20">
        <v>2</v>
      </c>
      <c r="M54" s="20">
        <v>0</v>
      </c>
      <c r="N54" s="20">
        <v>0</v>
      </c>
      <c r="O54" s="20">
        <v>0</v>
      </c>
      <c r="P54" s="20">
        <v>1.415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399617</v>
      </c>
      <c r="B55" s="18" t="s">
        <v>283</v>
      </c>
      <c r="C55" s="18">
        <v>8636.463</v>
      </c>
      <c r="D55" s="18">
        <v>9678.958</v>
      </c>
      <c r="E55" s="18">
        <v>0</v>
      </c>
      <c r="F55" s="18">
        <v>1</v>
      </c>
      <c r="G55" s="17">
        <v>0</v>
      </c>
      <c r="H55" s="17">
        <v>0</v>
      </c>
      <c r="I55" s="17">
        <v>0</v>
      </c>
      <c r="J55" s="17">
        <v>0.961</v>
      </c>
      <c r="K55" s="20">
        <v>2</v>
      </c>
      <c r="L55" s="20">
        <v>0</v>
      </c>
      <c r="M55" s="20">
        <v>0</v>
      </c>
      <c r="N55" s="20">
        <v>0</v>
      </c>
      <c r="O55" s="20">
        <v>0</v>
      </c>
      <c r="P55" s="20">
        <v>1.028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399619</v>
      </c>
      <c r="B56" s="18" t="s">
        <v>284</v>
      </c>
      <c r="C56" s="18">
        <v>6815.477</v>
      </c>
      <c r="D56" s="18">
        <v>7526.331</v>
      </c>
      <c r="E56" s="18">
        <v>0</v>
      </c>
      <c r="F56" s="18">
        <v>1</v>
      </c>
      <c r="G56" s="17">
        <v>0</v>
      </c>
      <c r="H56" s="17">
        <v>0</v>
      </c>
      <c r="I56" s="17">
        <v>0</v>
      </c>
      <c r="J56" s="17">
        <v>0.62</v>
      </c>
      <c r="K56" s="20">
        <v>2</v>
      </c>
      <c r="L56" s="20">
        <v>0</v>
      </c>
      <c r="M56" s="20">
        <v>0</v>
      </c>
      <c r="N56" s="20">
        <v>0</v>
      </c>
      <c r="O56" s="20">
        <v>0</v>
      </c>
      <c r="P56" s="20">
        <v>3.307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399684</v>
      </c>
      <c r="B57" s="18" t="s">
        <v>285</v>
      </c>
      <c r="C57" s="18">
        <v>1686.134</v>
      </c>
      <c r="D57" s="18">
        <v>1884.777</v>
      </c>
      <c r="E57" s="18">
        <v>0</v>
      </c>
      <c r="F57" s="18">
        <v>1</v>
      </c>
      <c r="G57" s="17">
        <v>0</v>
      </c>
      <c r="H57" s="17">
        <v>0</v>
      </c>
      <c r="I57" s="17">
        <v>0</v>
      </c>
      <c r="J57" s="17">
        <v>0.938</v>
      </c>
      <c r="K57" s="20">
        <v>1</v>
      </c>
      <c r="L57" s="20">
        <v>0</v>
      </c>
      <c r="M57" s="20">
        <v>0</v>
      </c>
      <c r="N57" s="20">
        <v>0</v>
      </c>
      <c r="O57" s="20">
        <v>0</v>
      </c>
      <c r="P57" s="20">
        <v>4.605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8">
        <v>399699</v>
      </c>
      <c r="B58" s="18" t="s">
        <v>286</v>
      </c>
      <c r="C58" s="18">
        <v>4014.226</v>
      </c>
      <c r="D58" s="18">
        <v>5114.934</v>
      </c>
      <c r="E58" s="18">
        <v>0</v>
      </c>
      <c r="F58" s="18">
        <v>1</v>
      </c>
      <c r="G58" s="17">
        <v>0</v>
      </c>
      <c r="H58" s="17">
        <v>0</v>
      </c>
      <c r="I58" s="17">
        <v>0</v>
      </c>
      <c r="J58" s="17">
        <v>0.295</v>
      </c>
      <c r="K58" s="20">
        <v>3</v>
      </c>
      <c r="L58" s="20">
        <v>1</v>
      </c>
      <c r="M58" s="20">
        <v>0</v>
      </c>
      <c r="N58" s="20">
        <v>1</v>
      </c>
      <c r="O58" s="20">
        <v>0</v>
      </c>
      <c r="P58" s="20">
        <v>4.543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399807</v>
      </c>
      <c r="B59" s="18" t="s">
        <v>206</v>
      </c>
      <c r="C59" s="18">
        <v>1206.556</v>
      </c>
      <c r="D59" s="18">
        <v>1306.076</v>
      </c>
      <c r="E59" s="18">
        <v>0</v>
      </c>
      <c r="F59" s="18">
        <v>1</v>
      </c>
      <c r="G59" s="17">
        <v>0</v>
      </c>
      <c r="H59" s="17">
        <v>0</v>
      </c>
      <c r="I59" s="17">
        <v>0</v>
      </c>
      <c r="J59" s="17">
        <v>0.276</v>
      </c>
      <c r="K59" s="20">
        <v>2</v>
      </c>
      <c r="L59" s="20">
        <v>0</v>
      </c>
      <c r="M59" s="20">
        <v>0</v>
      </c>
      <c r="N59" s="20">
        <v>0</v>
      </c>
      <c r="O59" s="20">
        <v>0</v>
      </c>
      <c r="P59" s="20">
        <v>5.457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399932</v>
      </c>
      <c r="B60" s="18" t="s">
        <v>275</v>
      </c>
      <c r="C60" s="18">
        <v>14420.238</v>
      </c>
      <c r="D60" s="18">
        <v>15962.845</v>
      </c>
      <c r="E60" s="18">
        <v>0</v>
      </c>
      <c r="F60" s="18">
        <v>1</v>
      </c>
      <c r="G60" s="17">
        <v>0</v>
      </c>
      <c r="H60" s="17">
        <v>0</v>
      </c>
      <c r="I60" s="17">
        <v>0</v>
      </c>
      <c r="J60" s="17">
        <v>0.259</v>
      </c>
      <c r="K60" s="20">
        <v>3</v>
      </c>
      <c r="L60" s="20">
        <v>0</v>
      </c>
      <c r="M60" s="20">
        <v>-1</v>
      </c>
      <c r="N60" s="20">
        <v>1</v>
      </c>
      <c r="O60" s="20">
        <v>0</v>
      </c>
      <c r="P60" s="20">
        <v>0.027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980028</v>
      </c>
      <c r="B61" s="18" t="s">
        <v>287</v>
      </c>
      <c r="C61" s="18">
        <v>11839.003</v>
      </c>
      <c r="D61" s="18">
        <v>12984.481</v>
      </c>
      <c r="E61" s="18">
        <v>0</v>
      </c>
      <c r="F61" s="18">
        <v>1</v>
      </c>
      <c r="G61" s="17">
        <v>0</v>
      </c>
      <c r="H61" s="17">
        <v>0</v>
      </c>
      <c r="I61" s="17">
        <v>0</v>
      </c>
      <c r="J61" s="17">
        <v>0.062</v>
      </c>
      <c r="K61" s="20">
        <v>2</v>
      </c>
      <c r="L61" s="20">
        <v>0</v>
      </c>
      <c r="M61" s="20">
        <v>0</v>
      </c>
      <c r="N61" s="20">
        <v>0</v>
      </c>
      <c r="O61" s="20">
        <v>0</v>
      </c>
      <c r="P61" s="20">
        <v>2.408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12</v>
      </c>
      <c r="B62" s="19" t="s">
        <v>288</v>
      </c>
      <c r="C62" s="19">
        <v>224.468</v>
      </c>
      <c r="D62" s="19">
        <v>225.973</v>
      </c>
      <c r="E62" s="19">
        <v>0</v>
      </c>
      <c r="F62" s="19">
        <v>0</v>
      </c>
      <c r="G62" s="19">
        <v>0</v>
      </c>
      <c r="H62" s="19">
        <v>1</v>
      </c>
      <c r="I62" s="17">
        <v>0.295</v>
      </c>
      <c r="J62" s="17">
        <v>0.959</v>
      </c>
      <c r="K62" s="20">
        <v>1</v>
      </c>
      <c r="L62" s="20">
        <v>1</v>
      </c>
      <c r="M62" s="20">
        <v>0</v>
      </c>
      <c r="N62" s="20">
        <v>0</v>
      </c>
      <c r="O62" s="20">
        <v>0</v>
      </c>
      <c r="P62" s="20">
        <v>3.18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13</v>
      </c>
      <c r="B63" s="19" t="s">
        <v>289</v>
      </c>
      <c r="C63" s="19">
        <v>302.426</v>
      </c>
      <c r="D63" s="19">
        <v>304.267</v>
      </c>
      <c r="E63" s="19">
        <v>0</v>
      </c>
      <c r="F63" s="19">
        <v>0</v>
      </c>
      <c r="G63" s="19">
        <v>0</v>
      </c>
      <c r="H63" s="19">
        <v>1</v>
      </c>
      <c r="I63" s="17">
        <v>0.425</v>
      </c>
      <c r="J63" s="17">
        <v>1.028</v>
      </c>
      <c r="K63" s="20">
        <v>2</v>
      </c>
      <c r="L63" s="20">
        <v>0</v>
      </c>
      <c r="M63" s="20">
        <v>0</v>
      </c>
      <c r="N63" s="20">
        <v>0</v>
      </c>
      <c r="O63" s="20">
        <v>0</v>
      </c>
      <c r="P63" s="20">
        <v>5.368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22</v>
      </c>
      <c r="B64" s="19" t="s">
        <v>290</v>
      </c>
      <c r="C64" s="19">
        <v>253.449</v>
      </c>
      <c r="D64" s="19">
        <v>254.816</v>
      </c>
      <c r="E64" s="19">
        <v>0</v>
      </c>
      <c r="F64" s="19">
        <v>0</v>
      </c>
      <c r="G64" s="19">
        <v>0</v>
      </c>
      <c r="H64" s="19">
        <v>1</v>
      </c>
      <c r="I64" s="17">
        <v>0.399</v>
      </c>
      <c r="J64" s="17">
        <v>0.933</v>
      </c>
      <c r="K64" s="20">
        <v>3</v>
      </c>
      <c r="L64" s="20">
        <v>1</v>
      </c>
      <c r="M64" s="20">
        <v>0</v>
      </c>
      <c r="N64" s="20">
        <v>0</v>
      </c>
      <c r="O64" s="20">
        <v>0</v>
      </c>
      <c r="P64" s="20">
        <v>1.149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61</v>
      </c>
      <c r="B65" s="19" t="s">
        <v>291</v>
      </c>
      <c r="C65" s="19">
        <v>177.581</v>
      </c>
      <c r="D65" s="19">
        <v>178.618</v>
      </c>
      <c r="E65" s="19">
        <v>0</v>
      </c>
      <c r="F65" s="19">
        <v>0</v>
      </c>
      <c r="G65" s="19">
        <v>0</v>
      </c>
      <c r="H65" s="19">
        <v>1</v>
      </c>
      <c r="I65" s="17">
        <v>0.49</v>
      </c>
      <c r="J65" s="17">
        <v>1.068</v>
      </c>
      <c r="K65" s="20">
        <v>4</v>
      </c>
      <c r="L65" s="20">
        <v>2</v>
      </c>
      <c r="M65" s="20">
        <v>0</v>
      </c>
      <c r="N65" s="20">
        <v>1</v>
      </c>
      <c r="O65" s="20">
        <v>0</v>
      </c>
      <c r="P65" s="20">
        <v>1.349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101</v>
      </c>
      <c r="B66" s="19" t="s">
        <v>292</v>
      </c>
      <c r="C66" s="19">
        <v>251.286</v>
      </c>
      <c r="D66" s="19">
        <v>252.779</v>
      </c>
      <c r="E66" s="19">
        <v>0</v>
      </c>
      <c r="F66" s="19">
        <v>0</v>
      </c>
      <c r="G66" s="19">
        <v>0</v>
      </c>
      <c r="H66" s="19">
        <v>1</v>
      </c>
      <c r="I66" s="17">
        <v>0.429</v>
      </c>
      <c r="J66" s="17">
        <v>1.017</v>
      </c>
      <c r="K66" s="20">
        <v>3</v>
      </c>
      <c r="L66" s="20">
        <v>0</v>
      </c>
      <c r="M66" s="20">
        <v>0</v>
      </c>
      <c r="N66" s="20">
        <v>1</v>
      </c>
      <c r="O66" s="20">
        <v>0</v>
      </c>
      <c r="P66" s="20">
        <v>16.261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112</v>
      </c>
      <c r="B67" s="19" t="s">
        <v>293</v>
      </c>
      <c r="C67" s="19">
        <v>5692.837</v>
      </c>
      <c r="D67" s="19">
        <v>7968.873</v>
      </c>
      <c r="E67" s="19">
        <v>0</v>
      </c>
      <c r="F67" s="19">
        <v>0</v>
      </c>
      <c r="G67" s="19">
        <v>0</v>
      </c>
      <c r="H67" s="19">
        <v>1</v>
      </c>
      <c r="I67" s="17">
        <v>0.522</v>
      </c>
      <c r="J67" s="17">
        <v>28.934</v>
      </c>
      <c r="K67" s="20">
        <v>4</v>
      </c>
      <c r="L67" s="20">
        <v>0</v>
      </c>
      <c r="M67" s="20">
        <v>0</v>
      </c>
      <c r="N67" s="20">
        <v>1</v>
      </c>
      <c r="O67" s="20">
        <v>0</v>
      </c>
      <c r="P67" s="20">
        <v>0.381</v>
      </c>
      <c r="Q67" s="20">
        <v>1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116</v>
      </c>
      <c r="B68" s="19" t="s">
        <v>294</v>
      </c>
      <c r="C68" s="19">
        <v>198.585</v>
      </c>
      <c r="D68" s="19">
        <v>199.587</v>
      </c>
      <c r="E68" s="19">
        <v>0</v>
      </c>
      <c r="F68" s="19">
        <v>0</v>
      </c>
      <c r="G68" s="19">
        <v>0</v>
      </c>
      <c r="H68" s="19">
        <v>1</v>
      </c>
      <c r="I68" s="17">
        <v>0.912</v>
      </c>
      <c r="J68" s="17">
        <v>1.409</v>
      </c>
      <c r="K68" s="20">
        <v>0</v>
      </c>
      <c r="L68" s="20">
        <v>0</v>
      </c>
      <c r="M68" s="20">
        <v>0</v>
      </c>
      <c r="N68" s="20">
        <v>-1</v>
      </c>
      <c r="O68" s="20">
        <v>0</v>
      </c>
      <c r="P68" s="20">
        <v>-1.831</v>
      </c>
      <c r="Q68" s="20">
        <v>0</v>
      </c>
      <c r="R68" s="20">
        <v>-1</v>
      </c>
      <c r="S68" s="21"/>
      <c r="T68" s="21"/>
      <c r="U68" s="21"/>
      <c r="V68" s="21"/>
      <c r="W68" s="21"/>
    </row>
    <row r="69" ht="16.5" spans="1:23">
      <c r="A69" s="19">
        <v>171</v>
      </c>
      <c r="B69" s="19" t="s">
        <v>295</v>
      </c>
      <c r="C69" s="19">
        <v>1710.238</v>
      </c>
      <c r="D69" s="19">
        <v>1981.358</v>
      </c>
      <c r="E69" s="19">
        <v>0</v>
      </c>
      <c r="F69" s="19">
        <v>0</v>
      </c>
      <c r="G69" s="19">
        <v>0</v>
      </c>
      <c r="H69" s="19">
        <v>1</v>
      </c>
      <c r="I69" s="17">
        <v>2.406</v>
      </c>
      <c r="J69" s="17">
        <v>15.761</v>
      </c>
      <c r="K69" s="20">
        <v>4</v>
      </c>
      <c r="L69" s="20">
        <v>2</v>
      </c>
      <c r="M69" s="20">
        <v>0</v>
      </c>
      <c r="N69" s="20">
        <v>1</v>
      </c>
      <c r="O69" s="20">
        <v>0</v>
      </c>
      <c r="P69" s="20">
        <v>1.495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869</v>
      </c>
      <c r="B70" s="19" t="s">
        <v>296</v>
      </c>
      <c r="C70" s="19">
        <v>4219.032</v>
      </c>
      <c r="D70" s="19">
        <v>4645.685</v>
      </c>
      <c r="E70" s="19">
        <v>0</v>
      </c>
      <c r="F70" s="19">
        <v>0</v>
      </c>
      <c r="G70" s="19">
        <v>0</v>
      </c>
      <c r="H70" s="19">
        <v>1</v>
      </c>
      <c r="I70" s="17">
        <v>2.359</v>
      </c>
      <c r="J70" s="17">
        <v>11.326</v>
      </c>
      <c r="K70" s="20">
        <v>3</v>
      </c>
      <c r="L70" s="20">
        <v>2</v>
      </c>
      <c r="M70" s="20">
        <v>0</v>
      </c>
      <c r="N70" s="20">
        <v>0</v>
      </c>
      <c r="O70" s="20">
        <v>0</v>
      </c>
      <c r="P70" s="20">
        <v>4.509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916</v>
      </c>
      <c r="B71" s="19" t="s">
        <v>297</v>
      </c>
      <c r="C71" s="19">
        <v>5184.315</v>
      </c>
      <c r="D71" s="19">
        <v>6309.744</v>
      </c>
      <c r="E71" s="19">
        <v>0</v>
      </c>
      <c r="F71" s="19">
        <v>0</v>
      </c>
      <c r="G71" s="19">
        <v>0</v>
      </c>
      <c r="H71" s="19">
        <v>1</v>
      </c>
      <c r="I71" s="17">
        <v>8.757</v>
      </c>
      <c r="J71" s="17">
        <v>25.031</v>
      </c>
      <c r="K71" s="20">
        <v>2</v>
      </c>
      <c r="L71" s="20">
        <v>0</v>
      </c>
      <c r="M71" s="20">
        <v>0</v>
      </c>
      <c r="N71" s="20">
        <v>0</v>
      </c>
      <c r="O71" s="20">
        <v>0</v>
      </c>
      <c r="P71" s="20">
        <v>4.634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9">
        <v>923</v>
      </c>
      <c r="B72" s="19" t="s">
        <v>298</v>
      </c>
      <c r="C72" s="19">
        <v>253.823</v>
      </c>
      <c r="D72" s="19">
        <v>255.21</v>
      </c>
      <c r="E72" s="19">
        <v>0</v>
      </c>
      <c r="F72" s="19">
        <v>0</v>
      </c>
      <c r="G72" s="19">
        <v>0</v>
      </c>
      <c r="H72" s="19">
        <v>1</v>
      </c>
      <c r="I72" s="17">
        <v>0.413</v>
      </c>
      <c r="J72" s="17">
        <v>0.954</v>
      </c>
      <c r="K72" s="20">
        <v>0</v>
      </c>
      <c r="L72" s="20">
        <v>2</v>
      </c>
      <c r="M72" s="20">
        <v>0</v>
      </c>
      <c r="N72" s="20">
        <v>0</v>
      </c>
      <c r="O72" s="20">
        <v>0</v>
      </c>
      <c r="P72" s="20">
        <v>1.207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936</v>
      </c>
      <c r="B73" s="19" t="s">
        <v>299</v>
      </c>
      <c r="C73" s="19">
        <v>9185.14</v>
      </c>
      <c r="D73" s="19">
        <v>11337.818</v>
      </c>
      <c r="E73" s="19">
        <v>0</v>
      </c>
      <c r="F73" s="19">
        <v>0</v>
      </c>
      <c r="G73" s="19">
        <v>0</v>
      </c>
      <c r="H73" s="19">
        <v>1</v>
      </c>
      <c r="I73" s="17">
        <v>4.042</v>
      </c>
      <c r="J73" s="17">
        <v>22.261</v>
      </c>
      <c r="K73" s="20">
        <v>1</v>
      </c>
      <c r="L73" s="20">
        <v>0</v>
      </c>
      <c r="M73" s="20">
        <v>0</v>
      </c>
      <c r="N73" s="20">
        <v>0</v>
      </c>
      <c r="O73" s="20">
        <v>0</v>
      </c>
      <c r="P73" s="20">
        <v>0.15</v>
      </c>
      <c r="Q73" s="20">
        <v>0</v>
      </c>
      <c r="R73" s="20">
        <v>-1</v>
      </c>
      <c r="S73" s="21"/>
      <c r="T73" s="21"/>
      <c r="U73" s="21"/>
      <c r="V73" s="21"/>
      <c r="W73" s="21"/>
    </row>
    <row r="74" ht="16.5" spans="1:23">
      <c r="A74" s="19">
        <v>994</v>
      </c>
      <c r="B74" s="19" t="s">
        <v>300</v>
      </c>
      <c r="C74" s="19">
        <v>10336.737</v>
      </c>
      <c r="D74" s="19">
        <v>12630.03</v>
      </c>
      <c r="E74" s="19">
        <v>0</v>
      </c>
      <c r="F74" s="19">
        <v>0</v>
      </c>
      <c r="G74" s="19">
        <v>0</v>
      </c>
      <c r="H74" s="19">
        <v>1</v>
      </c>
      <c r="I74" s="17">
        <v>4.877</v>
      </c>
      <c r="J74" s="17">
        <v>22.149</v>
      </c>
      <c r="K74" s="20">
        <v>2</v>
      </c>
      <c r="L74" s="20">
        <v>0</v>
      </c>
      <c r="M74" s="20">
        <v>0</v>
      </c>
      <c r="N74" s="20">
        <v>0</v>
      </c>
      <c r="O74" s="20">
        <v>0</v>
      </c>
      <c r="P74" s="20">
        <v>-11.019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399004</v>
      </c>
      <c r="B75" s="19" t="s">
        <v>301</v>
      </c>
      <c r="C75" s="19">
        <v>7936.642</v>
      </c>
      <c r="D75" s="19">
        <v>8617.294</v>
      </c>
      <c r="E75" s="19">
        <v>0</v>
      </c>
      <c r="F75" s="19">
        <v>0</v>
      </c>
      <c r="G75" s="19">
        <v>0</v>
      </c>
      <c r="H75" s="19">
        <v>1</v>
      </c>
      <c r="I75" s="17">
        <v>2.609</v>
      </c>
      <c r="J75" s="17">
        <v>10.302</v>
      </c>
      <c r="K75" s="20">
        <v>1</v>
      </c>
      <c r="L75" s="20">
        <v>0</v>
      </c>
      <c r="M75" s="20">
        <v>0</v>
      </c>
      <c r="N75" s="20">
        <v>0</v>
      </c>
      <c r="O75" s="20">
        <v>0</v>
      </c>
      <c r="P75" s="20">
        <v>7.199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399006</v>
      </c>
      <c r="B76" s="19" t="s">
        <v>302</v>
      </c>
      <c r="C76" s="19">
        <v>3019.358</v>
      </c>
      <c r="D76" s="19">
        <v>3424.288</v>
      </c>
      <c r="E76" s="19">
        <v>0</v>
      </c>
      <c r="F76" s="19">
        <v>0</v>
      </c>
      <c r="G76" s="19">
        <v>0</v>
      </c>
      <c r="H76" s="19">
        <v>1</v>
      </c>
      <c r="I76" s="17">
        <v>3.772</v>
      </c>
      <c r="J76" s="17">
        <v>15.151</v>
      </c>
      <c r="K76" s="20">
        <v>3</v>
      </c>
      <c r="L76" s="20">
        <v>1</v>
      </c>
      <c r="M76" s="20">
        <v>0</v>
      </c>
      <c r="N76" s="20">
        <v>1</v>
      </c>
      <c r="O76" s="20">
        <v>0</v>
      </c>
      <c r="P76" s="20">
        <v>20.394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399260</v>
      </c>
      <c r="B77" s="19" t="s">
        <v>303</v>
      </c>
      <c r="C77" s="19">
        <v>3572.398</v>
      </c>
      <c r="D77" s="19">
        <v>3948.527</v>
      </c>
      <c r="E77" s="19">
        <v>0</v>
      </c>
      <c r="F77" s="19">
        <v>0</v>
      </c>
      <c r="G77" s="19">
        <v>0</v>
      </c>
      <c r="H77" s="19">
        <v>1</v>
      </c>
      <c r="I77" s="17">
        <v>4.891</v>
      </c>
      <c r="J77" s="17">
        <v>13.951</v>
      </c>
      <c r="K77" s="20">
        <v>4</v>
      </c>
      <c r="L77" s="20">
        <v>0</v>
      </c>
      <c r="M77" s="20">
        <v>-1</v>
      </c>
      <c r="N77" s="20">
        <v>1</v>
      </c>
      <c r="O77" s="20">
        <v>0</v>
      </c>
      <c r="P77" s="20">
        <v>1.464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399261</v>
      </c>
      <c r="B78" s="19" t="s">
        <v>304</v>
      </c>
      <c r="C78" s="19">
        <v>5818.202</v>
      </c>
      <c r="D78" s="19">
        <v>6751.342</v>
      </c>
      <c r="E78" s="19">
        <v>0</v>
      </c>
      <c r="F78" s="19">
        <v>0</v>
      </c>
      <c r="G78" s="19">
        <v>0</v>
      </c>
      <c r="H78" s="19">
        <v>1</v>
      </c>
      <c r="I78" s="17">
        <v>4.134</v>
      </c>
      <c r="J78" s="17">
        <v>17.384</v>
      </c>
      <c r="K78" s="20">
        <v>3</v>
      </c>
      <c r="L78" s="20">
        <v>0</v>
      </c>
      <c r="M78" s="20">
        <v>0</v>
      </c>
      <c r="N78" s="20">
        <v>0</v>
      </c>
      <c r="O78" s="20">
        <v>0</v>
      </c>
      <c r="P78" s="20">
        <v>5.65</v>
      </c>
      <c r="Q78" s="20">
        <v>-1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399262</v>
      </c>
      <c r="B79" s="19" t="s">
        <v>305</v>
      </c>
      <c r="C79" s="19">
        <v>2650.676</v>
      </c>
      <c r="D79" s="19">
        <v>3115.489</v>
      </c>
      <c r="E79" s="19">
        <v>0</v>
      </c>
      <c r="F79" s="19">
        <v>0</v>
      </c>
      <c r="G79" s="19">
        <v>0</v>
      </c>
      <c r="H79" s="19">
        <v>1</v>
      </c>
      <c r="I79" s="17">
        <v>4.648</v>
      </c>
      <c r="J79" s="17">
        <v>18.874</v>
      </c>
      <c r="K79" s="20">
        <v>3</v>
      </c>
      <c r="L79" s="20">
        <v>0</v>
      </c>
      <c r="M79" s="20">
        <v>0</v>
      </c>
      <c r="N79" s="20">
        <v>0</v>
      </c>
      <c r="O79" s="20">
        <v>0</v>
      </c>
      <c r="P79" s="20">
        <v>2.072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399263</v>
      </c>
      <c r="B80" s="19" t="s">
        <v>306</v>
      </c>
      <c r="C80" s="19">
        <v>3079.729</v>
      </c>
      <c r="D80" s="19">
        <v>3803.045</v>
      </c>
      <c r="E80" s="19">
        <v>0</v>
      </c>
      <c r="F80" s="19">
        <v>0</v>
      </c>
      <c r="G80" s="19">
        <v>0</v>
      </c>
      <c r="H80" s="19">
        <v>1</v>
      </c>
      <c r="I80" s="17">
        <v>2.776</v>
      </c>
      <c r="J80" s="17">
        <v>21.267</v>
      </c>
      <c r="K80" s="20">
        <v>3</v>
      </c>
      <c r="L80" s="20">
        <v>0</v>
      </c>
      <c r="M80" s="20">
        <v>-1</v>
      </c>
      <c r="N80" s="20">
        <v>1</v>
      </c>
      <c r="O80" s="20">
        <v>0</v>
      </c>
      <c r="P80" s="20">
        <v>27.638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399268</v>
      </c>
      <c r="B81" s="19" t="s">
        <v>307</v>
      </c>
      <c r="C81" s="19">
        <v>1968.966</v>
      </c>
      <c r="D81" s="19">
        <v>2482.125</v>
      </c>
      <c r="E81" s="19">
        <v>0</v>
      </c>
      <c r="F81" s="19">
        <v>0</v>
      </c>
      <c r="G81" s="19">
        <v>0</v>
      </c>
      <c r="H81" s="19">
        <v>1</v>
      </c>
      <c r="I81" s="17">
        <v>2.486</v>
      </c>
      <c r="J81" s="17">
        <v>22.646</v>
      </c>
      <c r="K81" s="20">
        <v>4</v>
      </c>
      <c r="L81" s="20">
        <v>0</v>
      </c>
      <c r="M81" s="20">
        <v>0</v>
      </c>
      <c r="N81" s="20">
        <v>1</v>
      </c>
      <c r="O81" s="20">
        <v>0</v>
      </c>
      <c r="P81" s="20">
        <v>-0.446</v>
      </c>
      <c r="Q81" s="20">
        <v>1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399269</v>
      </c>
      <c r="B82" s="19" t="s">
        <v>308</v>
      </c>
      <c r="C82" s="19">
        <v>7522.022</v>
      </c>
      <c r="D82" s="19">
        <v>8849.058</v>
      </c>
      <c r="E82" s="19">
        <v>0</v>
      </c>
      <c r="F82" s="19">
        <v>0</v>
      </c>
      <c r="G82" s="19">
        <v>0</v>
      </c>
      <c r="H82" s="19">
        <v>1</v>
      </c>
      <c r="I82" s="17">
        <v>4.595</v>
      </c>
      <c r="J82" s="17">
        <v>18.902</v>
      </c>
      <c r="K82" s="20">
        <v>3</v>
      </c>
      <c r="L82" s="20">
        <v>0</v>
      </c>
      <c r="M82" s="20">
        <v>0</v>
      </c>
      <c r="N82" s="20">
        <v>0</v>
      </c>
      <c r="O82" s="20">
        <v>0</v>
      </c>
      <c r="P82" s="20">
        <v>13.415</v>
      </c>
      <c r="Q82" s="20">
        <v>0</v>
      </c>
      <c r="R82" s="20">
        <v>1</v>
      </c>
      <c r="S82" s="21"/>
      <c r="T82" s="21"/>
      <c r="U82" s="21"/>
      <c r="V82" s="21"/>
      <c r="W82" s="21"/>
    </row>
    <row r="83" ht="16.5" spans="1:23">
      <c r="A83" s="19">
        <v>399274</v>
      </c>
      <c r="B83" s="19" t="s">
        <v>309</v>
      </c>
      <c r="C83" s="19">
        <v>5652.87</v>
      </c>
      <c r="D83" s="19">
        <v>6580.103</v>
      </c>
      <c r="E83" s="19">
        <v>0</v>
      </c>
      <c r="F83" s="19">
        <v>0</v>
      </c>
      <c r="G83" s="19">
        <v>0</v>
      </c>
      <c r="H83" s="19">
        <v>1</v>
      </c>
      <c r="I83" s="17">
        <v>5.486</v>
      </c>
      <c r="J83" s="17">
        <v>18.805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1.422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399289</v>
      </c>
      <c r="B84" s="19" t="s">
        <v>310</v>
      </c>
      <c r="C84" s="19">
        <v>120.788</v>
      </c>
      <c r="D84" s="19">
        <v>121.541</v>
      </c>
      <c r="E84" s="19">
        <v>0</v>
      </c>
      <c r="F84" s="19">
        <v>0</v>
      </c>
      <c r="G84" s="19">
        <v>0</v>
      </c>
      <c r="H84" s="19">
        <v>1</v>
      </c>
      <c r="I84" s="17">
        <v>0.364</v>
      </c>
      <c r="J84" s="17">
        <v>0.981</v>
      </c>
      <c r="K84" s="20">
        <v>3</v>
      </c>
      <c r="L84" s="20">
        <v>2</v>
      </c>
      <c r="M84" s="20">
        <v>0</v>
      </c>
      <c r="N84" s="20">
        <v>1</v>
      </c>
      <c r="O84" s="20">
        <v>0</v>
      </c>
      <c r="P84" s="20">
        <v>9.353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399293</v>
      </c>
      <c r="B85" s="19" t="s">
        <v>311</v>
      </c>
      <c r="C85" s="19">
        <v>5988.272</v>
      </c>
      <c r="D85" s="19">
        <v>6806.35</v>
      </c>
      <c r="E85" s="19">
        <v>0</v>
      </c>
      <c r="F85" s="19">
        <v>0</v>
      </c>
      <c r="G85" s="19">
        <v>0</v>
      </c>
      <c r="H85" s="19">
        <v>1</v>
      </c>
      <c r="I85" s="17">
        <v>3.509</v>
      </c>
      <c r="J85" s="17">
        <v>15.107</v>
      </c>
      <c r="K85" s="20">
        <v>0</v>
      </c>
      <c r="L85" s="20">
        <v>0</v>
      </c>
      <c r="M85" s="20">
        <v>0</v>
      </c>
      <c r="N85" s="20">
        <v>-1</v>
      </c>
      <c r="O85" s="20">
        <v>0</v>
      </c>
      <c r="P85" s="20">
        <v>0.105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399294</v>
      </c>
      <c r="B86" s="19" t="s">
        <v>312</v>
      </c>
      <c r="C86" s="19">
        <v>3506.702</v>
      </c>
      <c r="D86" s="19">
        <v>3887.313</v>
      </c>
      <c r="E86" s="19">
        <v>0</v>
      </c>
      <c r="F86" s="19">
        <v>0</v>
      </c>
      <c r="G86" s="19">
        <v>0</v>
      </c>
      <c r="H86" s="19">
        <v>1</v>
      </c>
      <c r="I86" s="17">
        <v>2.845</v>
      </c>
      <c r="J86" s="17">
        <v>12.358</v>
      </c>
      <c r="K86" s="20">
        <v>4</v>
      </c>
      <c r="L86" s="20">
        <v>1</v>
      </c>
      <c r="M86" s="20">
        <v>0</v>
      </c>
      <c r="N86" s="20">
        <v>0</v>
      </c>
      <c r="O86" s="20">
        <v>0</v>
      </c>
      <c r="P86" s="20">
        <v>36.431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399296</v>
      </c>
      <c r="B87" s="19" t="s">
        <v>313</v>
      </c>
      <c r="C87" s="19">
        <v>5584.787</v>
      </c>
      <c r="D87" s="19">
        <v>6548.228</v>
      </c>
      <c r="E87" s="19">
        <v>0</v>
      </c>
      <c r="F87" s="19">
        <v>0</v>
      </c>
      <c r="G87" s="19">
        <v>0</v>
      </c>
      <c r="H87" s="19">
        <v>1</v>
      </c>
      <c r="I87" s="17">
        <v>9.245</v>
      </c>
      <c r="J87" s="17">
        <v>22.598</v>
      </c>
      <c r="K87" s="20">
        <v>2</v>
      </c>
      <c r="L87" s="20">
        <v>0</v>
      </c>
      <c r="M87" s="20">
        <v>0</v>
      </c>
      <c r="N87" s="20">
        <v>0</v>
      </c>
      <c r="O87" s="20">
        <v>0</v>
      </c>
      <c r="P87" s="20">
        <v>5.603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399298</v>
      </c>
      <c r="B88" s="19" t="s">
        <v>314</v>
      </c>
      <c r="C88" s="19">
        <v>213.688</v>
      </c>
      <c r="D88" s="19">
        <v>215.187</v>
      </c>
      <c r="E88" s="19">
        <v>0</v>
      </c>
      <c r="F88" s="19">
        <v>0</v>
      </c>
      <c r="G88" s="19">
        <v>0</v>
      </c>
      <c r="H88" s="19">
        <v>1</v>
      </c>
      <c r="I88" s="17">
        <v>0.432</v>
      </c>
      <c r="J88" s="17">
        <v>1.126</v>
      </c>
      <c r="K88" s="20">
        <v>3</v>
      </c>
      <c r="L88" s="20">
        <v>1</v>
      </c>
      <c r="M88" s="20">
        <v>0</v>
      </c>
      <c r="N88" s="20">
        <v>0</v>
      </c>
      <c r="O88" s="20">
        <v>0</v>
      </c>
      <c r="P88" s="20">
        <v>11.373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399299</v>
      </c>
      <c r="B89" s="19" t="s">
        <v>315</v>
      </c>
      <c r="C89" s="19">
        <v>245.93</v>
      </c>
      <c r="D89" s="19">
        <v>247.737</v>
      </c>
      <c r="E89" s="19">
        <v>0</v>
      </c>
      <c r="F89" s="19">
        <v>0</v>
      </c>
      <c r="G89" s="19">
        <v>0</v>
      </c>
      <c r="H89" s="19">
        <v>1</v>
      </c>
      <c r="I89" s="17">
        <v>0.496</v>
      </c>
      <c r="J89" s="17">
        <v>1.222</v>
      </c>
      <c r="K89" s="20">
        <v>2</v>
      </c>
      <c r="L89" s="20">
        <v>0</v>
      </c>
      <c r="M89" s="20">
        <v>0</v>
      </c>
      <c r="N89" s="20">
        <v>0</v>
      </c>
      <c r="O89" s="20">
        <v>0</v>
      </c>
      <c r="P89" s="20">
        <v>6.558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399301</v>
      </c>
      <c r="B90" s="19" t="s">
        <v>316</v>
      </c>
      <c r="C90" s="19">
        <v>217.544</v>
      </c>
      <c r="D90" s="19">
        <v>219.07</v>
      </c>
      <c r="E90" s="19">
        <v>0</v>
      </c>
      <c r="F90" s="19">
        <v>0</v>
      </c>
      <c r="G90" s="19">
        <v>0</v>
      </c>
      <c r="H90" s="19">
        <v>1</v>
      </c>
      <c r="I90" s="17">
        <v>0.432</v>
      </c>
      <c r="J90" s="17">
        <v>1.126</v>
      </c>
      <c r="K90" s="20">
        <v>4</v>
      </c>
      <c r="L90" s="20">
        <v>1</v>
      </c>
      <c r="M90" s="20">
        <v>-1</v>
      </c>
      <c r="N90" s="20">
        <v>1</v>
      </c>
      <c r="O90" s="20">
        <v>0</v>
      </c>
      <c r="P90" s="20">
        <v>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399302</v>
      </c>
      <c r="B91" s="19" t="s">
        <v>317</v>
      </c>
      <c r="C91" s="19">
        <v>220.341</v>
      </c>
      <c r="D91" s="19">
        <v>221.784</v>
      </c>
      <c r="E91" s="19">
        <v>0</v>
      </c>
      <c r="F91" s="19">
        <v>0</v>
      </c>
      <c r="G91" s="19">
        <v>0</v>
      </c>
      <c r="H91" s="19">
        <v>1</v>
      </c>
      <c r="I91" s="17">
        <v>0.475</v>
      </c>
      <c r="J91" s="17">
        <v>1.122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12.153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399326</v>
      </c>
      <c r="B92" s="19" t="s">
        <v>318</v>
      </c>
      <c r="C92" s="19">
        <v>5832.04</v>
      </c>
      <c r="D92" s="19">
        <v>7048.802</v>
      </c>
      <c r="E92" s="19">
        <v>0</v>
      </c>
      <c r="F92" s="19">
        <v>0</v>
      </c>
      <c r="G92" s="19">
        <v>0</v>
      </c>
      <c r="H92" s="19">
        <v>1</v>
      </c>
      <c r="I92" s="17">
        <v>7.507</v>
      </c>
      <c r="J92" s="17">
        <v>23.473</v>
      </c>
      <c r="K92" s="20">
        <v>1</v>
      </c>
      <c r="L92" s="20">
        <v>0</v>
      </c>
      <c r="M92" s="20">
        <v>0</v>
      </c>
      <c r="N92" s="20">
        <v>0</v>
      </c>
      <c r="O92" s="20">
        <v>0</v>
      </c>
      <c r="P92" s="20">
        <v>-5.556</v>
      </c>
      <c r="Q92" s="20">
        <v>0</v>
      </c>
      <c r="R92" s="20">
        <v>-1</v>
      </c>
      <c r="S92" s="21"/>
      <c r="T92" s="21"/>
      <c r="U92" s="21"/>
      <c r="V92" s="21"/>
      <c r="W92" s="21"/>
    </row>
    <row r="93" ht="16.5" spans="1:23">
      <c r="A93" s="19">
        <v>399330</v>
      </c>
      <c r="B93" s="19" t="s">
        <v>319</v>
      </c>
      <c r="C93" s="19">
        <v>5582.337</v>
      </c>
      <c r="D93" s="19">
        <v>6060.167</v>
      </c>
      <c r="E93" s="19">
        <v>0</v>
      </c>
      <c r="F93" s="19">
        <v>0</v>
      </c>
      <c r="G93" s="19">
        <v>0</v>
      </c>
      <c r="H93" s="19">
        <v>1</v>
      </c>
      <c r="I93" s="17">
        <v>2.519</v>
      </c>
      <c r="J93" s="17">
        <v>10.205</v>
      </c>
      <c r="K93" s="20">
        <v>4</v>
      </c>
      <c r="L93" s="20">
        <v>2</v>
      </c>
      <c r="M93" s="20">
        <v>0</v>
      </c>
      <c r="N93" s="20">
        <v>1</v>
      </c>
      <c r="O93" s="20">
        <v>0</v>
      </c>
      <c r="P93" s="20">
        <v>2.131</v>
      </c>
      <c r="Q93" s="20">
        <v>1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399337</v>
      </c>
      <c r="B94" s="19" t="s">
        <v>320</v>
      </c>
      <c r="C94" s="19">
        <v>6259.275</v>
      </c>
      <c r="D94" s="19">
        <v>6956.169</v>
      </c>
      <c r="E94" s="19">
        <v>0</v>
      </c>
      <c r="F94" s="19">
        <v>0</v>
      </c>
      <c r="G94" s="19">
        <v>0</v>
      </c>
      <c r="H94" s="19">
        <v>1</v>
      </c>
      <c r="I94" s="17">
        <v>3.751</v>
      </c>
      <c r="J94" s="17">
        <v>13.393</v>
      </c>
      <c r="K94" s="20">
        <v>3</v>
      </c>
      <c r="L94" s="20">
        <v>0</v>
      </c>
      <c r="M94" s="20">
        <v>0</v>
      </c>
      <c r="N94" s="20">
        <v>0</v>
      </c>
      <c r="O94" s="20">
        <v>0</v>
      </c>
      <c r="P94" s="20">
        <v>4.327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399339</v>
      </c>
      <c r="B95" s="19" t="s">
        <v>321</v>
      </c>
      <c r="C95" s="19">
        <v>8540.335</v>
      </c>
      <c r="D95" s="19">
        <v>9553.377</v>
      </c>
      <c r="E95" s="19">
        <v>0</v>
      </c>
      <c r="F95" s="19">
        <v>0</v>
      </c>
      <c r="G95" s="19">
        <v>0</v>
      </c>
      <c r="H95" s="19">
        <v>1</v>
      </c>
      <c r="I95" s="17">
        <v>2.495</v>
      </c>
      <c r="J95" s="17">
        <v>12.835</v>
      </c>
      <c r="K95" s="20">
        <v>2</v>
      </c>
      <c r="L95" s="20">
        <v>0</v>
      </c>
      <c r="M95" s="20">
        <v>0</v>
      </c>
      <c r="N95" s="20">
        <v>0</v>
      </c>
      <c r="O95" s="20">
        <v>0</v>
      </c>
      <c r="P95" s="20">
        <v>20.017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399346</v>
      </c>
      <c r="B96" s="19" t="s">
        <v>322</v>
      </c>
      <c r="C96" s="19">
        <v>4246.557</v>
      </c>
      <c r="D96" s="19">
        <v>4726.293</v>
      </c>
      <c r="E96" s="19">
        <v>0</v>
      </c>
      <c r="F96" s="19">
        <v>0</v>
      </c>
      <c r="G96" s="19">
        <v>0</v>
      </c>
      <c r="H96" s="19">
        <v>1</v>
      </c>
      <c r="I96" s="17">
        <v>4.627</v>
      </c>
      <c r="J96" s="17">
        <v>14.307</v>
      </c>
      <c r="K96" s="20">
        <v>0</v>
      </c>
      <c r="L96" s="20">
        <v>2</v>
      </c>
      <c r="M96" s="20">
        <v>0</v>
      </c>
      <c r="N96" s="20">
        <v>-1</v>
      </c>
      <c r="O96" s="20">
        <v>0</v>
      </c>
      <c r="P96" s="20">
        <v>-1.28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399363</v>
      </c>
      <c r="B97" s="19" t="s">
        <v>323</v>
      </c>
      <c r="C97" s="19">
        <v>8575.741</v>
      </c>
      <c r="D97" s="19">
        <v>10349.683</v>
      </c>
      <c r="E97" s="19">
        <v>0</v>
      </c>
      <c r="F97" s="19">
        <v>0</v>
      </c>
      <c r="G97" s="19">
        <v>0</v>
      </c>
      <c r="H97" s="19">
        <v>1</v>
      </c>
      <c r="I97" s="17">
        <v>5.762</v>
      </c>
      <c r="J97" s="17">
        <v>21.915</v>
      </c>
      <c r="K97" s="20">
        <v>2</v>
      </c>
      <c r="L97" s="20">
        <v>0</v>
      </c>
      <c r="M97" s="20">
        <v>0</v>
      </c>
      <c r="N97" s="20">
        <v>0</v>
      </c>
      <c r="O97" s="20">
        <v>0</v>
      </c>
      <c r="P97" s="20">
        <v>-3.596</v>
      </c>
      <c r="Q97" s="20">
        <v>0</v>
      </c>
      <c r="R97" s="20">
        <v>-1</v>
      </c>
      <c r="S97" s="21"/>
      <c r="T97" s="21"/>
      <c r="U97" s="21"/>
      <c r="V97" s="21"/>
      <c r="W97" s="21"/>
    </row>
    <row r="98" ht="16.5" spans="1:23">
      <c r="A98" s="19">
        <v>399389</v>
      </c>
      <c r="B98" s="19" t="s">
        <v>324</v>
      </c>
      <c r="C98" s="19">
        <v>7465.639</v>
      </c>
      <c r="D98" s="19">
        <v>9315.922</v>
      </c>
      <c r="E98" s="19">
        <v>0</v>
      </c>
      <c r="F98" s="19">
        <v>0</v>
      </c>
      <c r="G98" s="19">
        <v>0</v>
      </c>
      <c r="H98" s="19">
        <v>1</v>
      </c>
      <c r="I98" s="17">
        <v>6.219</v>
      </c>
      <c r="J98" s="17">
        <v>24.845</v>
      </c>
      <c r="K98" s="20">
        <v>1</v>
      </c>
      <c r="L98" s="20">
        <v>2</v>
      </c>
      <c r="M98" s="20">
        <v>0</v>
      </c>
      <c r="N98" s="20">
        <v>0</v>
      </c>
      <c r="O98" s="20">
        <v>0</v>
      </c>
      <c r="P98" s="20">
        <v>-10.867</v>
      </c>
      <c r="Q98" s="20">
        <v>0</v>
      </c>
      <c r="R98" s="20">
        <v>-1</v>
      </c>
      <c r="S98" s="21"/>
      <c r="T98" s="21"/>
      <c r="U98" s="21"/>
      <c r="V98" s="21"/>
      <c r="W98" s="21"/>
    </row>
    <row r="99" ht="16.5" spans="1:23">
      <c r="A99" s="19">
        <v>399404</v>
      </c>
      <c r="B99" s="19" t="s">
        <v>325</v>
      </c>
      <c r="C99" s="19">
        <v>6073.034</v>
      </c>
      <c r="D99" s="19">
        <v>6681.427</v>
      </c>
      <c r="E99" s="19">
        <v>0</v>
      </c>
      <c r="F99" s="19">
        <v>0</v>
      </c>
      <c r="G99" s="19">
        <v>0</v>
      </c>
      <c r="H99" s="19">
        <v>1</v>
      </c>
      <c r="I99" s="17">
        <v>1.799</v>
      </c>
      <c r="J99" s="17">
        <v>10.741</v>
      </c>
      <c r="K99" s="20">
        <v>2</v>
      </c>
      <c r="L99" s="20">
        <v>0</v>
      </c>
      <c r="M99" s="20">
        <v>0</v>
      </c>
      <c r="N99" s="20">
        <v>0</v>
      </c>
      <c r="O99" s="20">
        <v>0</v>
      </c>
      <c r="P99" s="20">
        <v>5.863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399410</v>
      </c>
      <c r="B100" s="19" t="s">
        <v>326</v>
      </c>
      <c r="C100" s="19">
        <v>2712.496</v>
      </c>
      <c r="D100" s="19">
        <v>3585.767</v>
      </c>
      <c r="E100" s="19">
        <v>0</v>
      </c>
      <c r="F100" s="19">
        <v>0</v>
      </c>
      <c r="G100" s="19">
        <v>0</v>
      </c>
      <c r="H100" s="19">
        <v>1</v>
      </c>
      <c r="I100" s="17">
        <v>9.031</v>
      </c>
      <c r="J100" s="17">
        <v>31.185</v>
      </c>
      <c r="K100" s="20">
        <v>3</v>
      </c>
      <c r="L100" s="20">
        <v>1</v>
      </c>
      <c r="M100" s="20">
        <v>0</v>
      </c>
      <c r="N100" s="20">
        <v>0</v>
      </c>
      <c r="O100" s="20">
        <v>0</v>
      </c>
      <c r="P100" s="20">
        <v>44.077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399427</v>
      </c>
      <c r="B101" s="19" t="s">
        <v>327</v>
      </c>
      <c r="C101" s="19">
        <v>2139.628</v>
      </c>
      <c r="D101" s="19">
        <v>2475.492</v>
      </c>
      <c r="E101" s="19">
        <v>0</v>
      </c>
      <c r="F101" s="19">
        <v>0</v>
      </c>
      <c r="G101" s="19">
        <v>0</v>
      </c>
      <c r="H101" s="19">
        <v>1</v>
      </c>
      <c r="I101" s="17">
        <v>1.685</v>
      </c>
      <c r="J101" s="17">
        <v>15.024</v>
      </c>
      <c r="K101" s="20">
        <v>4</v>
      </c>
      <c r="L101" s="20">
        <v>1</v>
      </c>
      <c r="M101" s="20">
        <v>0</v>
      </c>
      <c r="N101" s="20">
        <v>0</v>
      </c>
      <c r="O101" s="20">
        <v>0</v>
      </c>
      <c r="P101" s="20">
        <v>-19.406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399481</v>
      </c>
      <c r="B102" s="19" t="s">
        <v>289</v>
      </c>
      <c r="C102" s="19">
        <v>127.666</v>
      </c>
      <c r="D102" s="19">
        <v>127.79</v>
      </c>
      <c r="E102" s="19">
        <v>0</v>
      </c>
      <c r="F102" s="19">
        <v>0</v>
      </c>
      <c r="G102" s="19">
        <v>0</v>
      </c>
      <c r="H102" s="19">
        <v>1</v>
      </c>
      <c r="I102" s="17">
        <v>0.038</v>
      </c>
      <c r="J102" s="17">
        <v>0.135</v>
      </c>
      <c r="K102" s="20">
        <v>2</v>
      </c>
      <c r="L102" s="20">
        <v>0</v>
      </c>
      <c r="M102" s="20">
        <v>0</v>
      </c>
      <c r="N102" s="20">
        <v>-1</v>
      </c>
      <c r="O102" s="20">
        <v>0</v>
      </c>
      <c r="P102" s="20">
        <v>7.122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399606</v>
      </c>
      <c r="B103" s="19" t="s">
        <v>328</v>
      </c>
      <c r="C103" s="19">
        <v>3347.396</v>
      </c>
      <c r="D103" s="19">
        <v>3796.403</v>
      </c>
      <c r="E103" s="19">
        <v>0</v>
      </c>
      <c r="F103" s="19">
        <v>0</v>
      </c>
      <c r="G103" s="19">
        <v>0</v>
      </c>
      <c r="H103" s="19">
        <v>1</v>
      </c>
      <c r="I103" s="17">
        <v>3.795</v>
      </c>
      <c r="J103" s="17">
        <v>15.173</v>
      </c>
      <c r="K103" s="20">
        <v>3</v>
      </c>
      <c r="L103" s="20">
        <v>1</v>
      </c>
      <c r="M103" s="20">
        <v>0</v>
      </c>
      <c r="N103" s="20">
        <v>0</v>
      </c>
      <c r="O103" s="20">
        <v>0</v>
      </c>
      <c r="P103" s="20">
        <v>3.813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399608</v>
      </c>
      <c r="B104" s="19" t="s">
        <v>329</v>
      </c>
      <c r="C104" s="19">
        <v>4003.421</v>
      </c>
      <c r="D104" s="19">
        <v>4517.305</v>
      </c>
      <c r="E104" s="19">
        <v>0</v>
      </c>
      <c r="F104" s="19">
        <v>0</v>
      </c>
      <c r="G104" s="19">
        <v>0</v>
      </c>
      <c r="H104" s="19">
        <v>1</v>
      </c>
      <c r="I104" s="17">
        <v>3.224</v>
      </c>
      <c r="J104" s="17">
        <v>14.233</v>
      </c>
      <c r="K104" s="20">
        <v>3</v>
      </c>
      <c r="L104" s="20">
        <v>0</v>
      </c>
      <c r="M104" s="20">
        <v>0</v>
      </c>
      <c r="N104" s="20">
        <v>0</v>
      </c>
      <c r="O104" s="20">
        <v>0</v>
      </c>
      <c r="P104" s="20">
        <v>13.41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399610</v>
      </c>
      <c r="B105" s="19" t="s">
        <v>330</v>
      </c>
      <c r="C105" s="19">
        <v>8845.392</v>
      </c>
      <c r="D105" s="19">
        <v>10372.106</v>
      </c>
      <c r="E105" s="19">
        <v>0</v>
      </c>
      <c r="F105" s="19">
        <v>0</v>
      </c>
      <c r="G105" s="19">
        <v>0</v>
      </c>
      <c r="H105" s="19">
        <v>1</v>
      </c>
      <c r="I105" s="17">
        <v>3.392</v>
      </c>
      <c r="J105" s="17">
        <v>17.612</v>
      </c>
      <c r="K105" s="20">
        <v>4</v>
      </c>
      <c r="L105" s="20">
        <v>0</v>
      </c>
      <c r="M105" s="20">
        <v>-1</v>
      </c>
      <c r="N105" s="20">
        <v>1</v>
      </c>
      <c r="O105" s="20">
        <v>0</v>
      </c>
      <c r="P105" s="20">
        <v>0.023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399611</v>
      </c>
      <c r="B106" s="19" t="s">
        <v>331</v>
      </c>
      <c r="C106" s="19">
        <v>3075.004</v>
      </c>
      <c r="D106" s="19">
        <v>3441.619</v>
      </c>
      <c r="E106" s="19">
        <v>0</v>
      </c>
      <c r="F106" s="19">
        <v>0</v>
      </c>
      <c r="G106" s="19">
        <v>0</v>
      </c>
      <c r="H106" s="19">
        <v>1</v>
      </c>
      <c r="I106" s="17">
        <v>2.609</v>
      </c>
      <c r="J106" s="17">
        <v>12.983</v>
      </c>
      <c r="K106" s="20">
        <v>3</v>
      </c>
      <c r="L106" s="20">
        <v>0</v>
      </c>
      <c r="M106" s="20">
        <v>0</v>
      </c>
      <c r="N106" s="20">
        <v>0</v>
      </c>
      <c r="O106" s="20">
        <v>0</v>
      </c>
      <c r="P106" s="20">
        <v>5.244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399612</v>
      </c>
      <c r="B107" s="19" t="s">
        <v>332</v>
      </c>
      <c r="C107" s="19">
        <v>2603.846</v>
      </c>
      <c r="D107" s="19">
        <v>2914.04</v>
      </c>
      <c r="E107" s="19">
        <v>0</v>
      </c>
      <c r="F107" s="19">
        <v>0</v>
      </c>
      <c r="G107" s="19">
        <v>0</v>
      </c>
      <c r="H107" s="19">
        <v>1</v>
      </c>
      <c r="I107" s="17">
        <v>2.561</v>
      </c>
      <c r="J107" s="17">
        <v>12.933</v>
      </c>
      <c r="K107" s="20">
        <v>2</v>
      </c>
      <c r="L107" s="20">
        <v>0</v>
      </c>
      <c r="M107" s="20">
        <v>0</v>
      </c>
      <c r="N107" s="20">
        <v>0</v>
      </c>
      <c r="O107" s="20">
        <v>0</v>
      </c>
      <c r="P107" s="20">
        <v>2.481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399621</v>
      </c>
      <c r="B108" s="19" t="s">
        <v>333</v>
      </c>
      <c r="C108" s="19">
        <v>11064.342</v>
      </c>
      <c r="D108" s="19">
        <v>14338.722</v>
      </c>
      <c r="E108" s="19">
        <v>0</v>
      </c>
      <c r="F108" s="19">
        <v>0</v>
      </c>
      <c r="G108" s="19">
        <v>0</v>
      </c>
      <c r="H108" s="19">
        <v>1</v>
      </c>
      <c r="I108" s="17">
        <v>8.634</v>
      </c>
      <c r="J108" s="17">
        <v>29.498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9.283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399626</v>
      </c>
      <c r="B109" s="19" t="s">
        <v>334</v>
      </c>
      <c r="C109" s="19">
        <v>1972.999</v>
      </c>
      <c r="D109" s="19">
        <v>2224.938</v>
      </c>
      <c r="E109" s="19">
        <v>0</v>
      </c>
      <c r="F109" s="19">
        <v>0</v>
      </c>
      <c r="G109" s="19">
        <v>0</v>
      </c>
      <c r="H109" s="19">
        <v>1</v>
      </c>
      <c r="I109" s="17">
        <v>4.912</v>
      </c>
      <c r="J109" s="17">
        <v>15.679</v>
      </c>
      <c r="K109" s="20">
        <v>2</v>
      </c>
      <c r="L109" s="20">
        <v>0</v>
      </c>
      <c r="M109" s="20">
        <v>0</v>
      </c>
      <c r="N109" s="20">
        <v>0</v>
      </c>
      <c r="O109" s="20">
        <v>0</v>
      </c>
      <c r="P109" s="20">
        <v>13.077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399630</v>
      </c>
      <c r="B110" s="19" t="s">
        <v>335</v>
      </c>
      <c r="C110" s="19">
        <v>1702.539</v>
      </c>
      <c r="D110" s="19">
        <v>1914.423</v>
      </c>
      <c r="E110" s="19">
        <v>0</v>
      </c>
      <c r="F110" s="19">
        <v>0</v>
      </c>
      <c r="G110" s="19">
        <v>0</v>
      </c>
      <c r="H110" s="19">
        <v>1</v>
      </c>
      <c r="I110" s="17">
        <v>3.399</v>
      </c>
      <c r="J110" s="17">
        <v>14.09</v>
      </c>
      <c r="K110" s="20">
        <v>2</v>
      </c>
      <c r="L110" s="20">
        <v>0</v>
      </c>
      <c r="M110" s="20">
        <v>0</v>
      </c>
      <c r="N110" s="20">
        <v>0</v>
      </c>
      <c r="O110" s="20">
        <v>0</v>
      </c>
      <c r="P110" s="20">
        <v>-10.861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399636</v>
      </c>
      <c r="B111" s="19" t="s">
        <v>336</v>
      </c>
      <c r="C111" s="19">
        <v>7659.171</v>
      </c>
      <c r="D111" s="19">
        <v>8790.588</v>
      </c>
      <c r="E111" s="19">
        <v>0</v>
      </c>
      <c r="F111" s="19">
        <v>0</v>
      </c>
      <c r="G111" s="19">
        <v>0</v>
      </c>
      <c r="H111" s="19">
        <v>1</v>
      </c>
      <c r="I111" s="17">
        <v>6.278</v>
      </c>
      <c r="J111" s="17">
        <v>18.341</v>
      </c>
      <c r="K111" s="20">
        <v>4</v>
      </c>
      <c r="L111" s="20">
        <v>0</v>
      </c>
      <c r="M111" s="20">
        <v>0</v>
      </c>
      <c r="N111" s="20">
        <v>0</v>
      </c>
      <c r="O111" s="20">
        <v>0</v>
      </c>
      <c r="P111" s="20">
        <v>1.243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399641</v>
      </c>
      <c r="B112" s="19" t="s">
        <v>337</v>
      </c>
      <c r="C112" s="19">
        <v>2680.229</v>
      </c>
      <c r="D112" s="19">
        <v>3027.626</v>
      </c>
      <c r="E112" s="19">
        <v>0</v>
      </c>
      <c r="F112" s="19">
        <v>0</v>
      </c>
      <c r="G112" s="19">
        <v>0</v>
      </c>
      <c r="H112" s="19">
        <v>1</v>
      </c>
      <c r="I112" s="17">
        <v>1.96</v>
      </c>
      <c r="J112" s="17">
        <v>13.209</v>
      </c>
      <c r="K112" s="20">
        <v>2</v>
      </c>
      <c r="L112" s="20">
        <v>1</v>
      </c>
      <c r="M112" s="20">
        <v>0</v>
      </c>
      <c r="N112" s="20">
        <v>1</v>
      </c>
      <c r="O112" s="20">
        <v>0</v>
      </c>
      <c r="P112" s="20">
        <v>12.913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399643</v>
      </c>
      <c r="B113" s="19" t="s">
        <v>338</v>
      </c>
      <c r="C113" s="19">
        <v>3708.762</v>
      </c>
      <c r="D113" s="19">
        <v>4224.674</v>
      </c>
      <c r="E113" s="19">
        <v>0</v>
      </c>
      <c r="F113" s="19">
        <v>0</v>
      </c>
      <c r="G113" s="19">
        <v>0</v>
      </c>
      <c r="H113" s="19">
        <v>1</v>
      </c>
      <c r="I113" s="17">
        <v>3.786</v>
      </c>
      <c r="J113" s="17">
        <v>15.536</v>
      </c>
      <c r="K113" s="20">
        <v>2</v>
      </c>
      <c r="L113" s="20">
        <v>0</v>
      </c>
      <c r="M113" s="20">
        <v>0</v>
      </c>
      <c r="N113" s="20">
        <v>-1</v>
      </c>
      <c r="O113" s="20">
        <v>0</v>
      </c>
      <c r="P113" s="20">
        <v>3.476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399667</v>
      </c>
      <c r="B114" s="19" t="s">
        <v>339</v>
      </c>
      <c r="C114" s="19">
        <v>5120.337</v>
      </c>
      <c r="D114" s="19">
        <v>5937.079</v>
      </c>
      <c r="E114" s="19">
        <v>0</v>
      </c>
      <c r="F114" s="19">
        <v>0</v>
      </c>
      <c r="G114" s="19">
        <v>0</v>
      </c>
      <c r="H114" s="19">
        <v>1</v>
      </c>
      <c r="I114" s="17">
        <v>5.375</v>
      </c>
      <c r="J114" s="17">
        <v>18.392</v>
      </c>
      <c r="K114" s="20">
        <v>0</v>
      </c>
      <c r="L114" s="20">
        <v>0</v>
      </c>
      <c r="M114" s="20">
        <v>0</v>
      </c>
      <c r="N114" s="20">
        <v>-1</v>
      </c>
      <c r="O114" s="20">
        <v>0</v>
      </c>
      <c r="P114" s="20">
        <v>3.269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399670</v>
      </c>
      <c r="B115" s="19" t="s">
        <v>340</v>
      </c>
      <c r="C115" s="19">
        <v>4094.387</v>
      </c>
      <c r="D115" s="19">
        <v>4527.914</v>
      </c>
      <c r="E115" s="19">
        <v>0</v>
      </c>
      <c r="F115" s="19">
        <v>0</v>
      </c>
      <c r="G115" s="19">
        <v>0</v>
      </c>
      <c r="H115" s="19">
        <v>1</v>
      </c>
      <c r="I115" s="17">
        <v>2.073</v>
      </c>
      <c r="J115" s="17">
        <v>11.449</v>
      </c>
      <c r="K115" s="20">
        <v>2</v>
      </c>
      <c r="L115" s="20">
        <v>0</v>
      </c>
      <c r="M115" s="20">
        <v>0</v>
      </c>
      <c r="N115" s="20">
        <v>0</v>
      </c>
      <c r="O115" s="20">
        <v>0</v>
      </c>
      <c r="P115" s="20">
        <v>8.385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399673</v>
      </c>
      <c r="B116" s="19" t="s">
        <v>341</v>
      </c>
      <c r="C116" s="19">
        <v>3172.43</v>
      </c>
      <c r="D116" s="19">
        <v>3604.901</v>
      </c>
      <c r="E116" s="19">
        <v>0</v>
      </c>
      <c r="F116" s="19">
        <v>0</v>
      </c>
      <c r="G116" s="19">
        <v>0</v>
      </c>
      <c r="H116" s="19">
        <v>1</v>
      </c>
      <c r="I116" s="17">
        <v>4.766</v>
      </c>
      <c r="J116" s="17">
        <v>16.191</v>
      </c>
      <c r="K116" s="20">
        <v>2</v>
      </c>
      <c r="L116" s="20">
        <v>0</v>
      </c>
      <c r="M116" s="20">
        <v>0</v>
      </c>
      <c r="N116" s="20">
        <v>-1</v>
      </c>
      <c r="O116" s="20">
        <v>0</v>
      </c>
      <c r="P116" s="20">
        <v>8.94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399688</v>
      </c>
      <c r="B117" s="19" t="s">
        <v>342</v>
      </c>
      <c r="C117" s="19">
        <v>5720.373</v>
      </c>
      <c r="D117" s="19">
        <v>7434.227</v>
      </c>
      <c r="E117" s="19">
        <v>0</v>
      </c>
      <c r="F117" s="19">
        <v>0</v>
      </c>
      <c r="G117" s="19">
        <v>0</v>
      </c>
      <c r="H117" s="19">
        <v>1</v>
      </c>
      <c r="I117" s="17">
        <v>10.82</v>
      </c>
      <c r="J117" s="17">
        <v>31.379</v>
      </c>
      <c r="K117" s="20">
        <v>2</v>
      </c>
      <c r="L117" s="20">
        <v>0</v>
      </c>
      <c r="M117" s="20">
        <v>0</v>
      </c>
      <c r="N117" s="20">
        <v>0</v>
      </c>
      <c r="O117" s="20">
        <v>0</v>
      </c>
      <c r="P117" s="20">
        <v>7.785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399696</v>
      </c>
      <c r="B118" s="19" t="s">
        <v>343</v>
      </c>
      <c r="C118" s="19">
        <v>4065.787</v>
      </c>
      <c r="D118" s="19">
        <v>4932.876</v>
      </c>
      <c r="E118" s="19">
        <v>0</v>
      </c>
      <c r="F118" s="19">
        <v>0</v>
      </c>
      <c r="G118" s="19">
        <v>0</v>
      </c>
      <c r="H118" s="19">
        <v>1</v>
      </c>
      <c r="I118" s="17">
        <v>4.448</v>
      </c>
      <c r="J118" s="17">
        <v>21.244</v>
      </c>
      <c r="K118" s="20">
        <v>3</v>
      </c>
      <c r="L118" s="20">
        <v>2</v>
      </c>
      <c r="M118" s="20">
        <v>-1</v>
      </c>
      <c r="N118" s="20">
        <v>1</v>
      </c>
      <c r="O118" s="20">
        <v>0</v>
      </c>
      <c r="P118" s="20">
        <v>8.22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399705</v>
      </c>
      <c r="B119" s="19" t="s">
        <v>344</v>
      </c>
      <c r="C119" s="19">
        <v>4078.056</v>
      </c>
      <c r="D119" s="19">
        <v>4669.254</v>
      </c>
      <c r="E119" s="19">
        <v>0</v>
      </c>
      <c r="F119" s="19">
        <v>0</v>
      </c>
      <c r="G119" s="19">
        <v>0</v>
      </c>
      <c r="H119" s="19">
        <v>1</v>
      </c>
      <c r="I119" s="17">
        <v>4.93</v>
      </c>
      <c r="J119" s="17">
        <v>16.968</v>
      </c>
      <c r="K119" s="20">
        <v>1</v>
      </c>
      <c r="L119" s="20">
        <v>1</v>
      </c>
      <c r="M119" s="20">
        <v>0</v>
      </c>
      <c r="N119" s="20">
        <v>0</v>
      </c>
      <c r="O119" s="20">
        <v>0</v>
      </c>
      <c r="P119" s="20">
        <v>6.301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399972</v>
      </c>
      <c r="B120" s="19" t="s">
        <v>345</v>
      </c>
      <c r="C120" s="19">
        <v>5411.07</v>
      </c>
      <c r="D120" s="19">
        <v>5902.836</v>
      </c>
      <c r="E120" s="19">
        <v>0</v>
      </c>
      <c r="F120" s="19">
        <v>0</v>
      </c>
      <c r="G120" s="19">
        <v>0</v>
      </c>
      <c r="H120" s="19">
        <v>1</v>
      </c>
      <c r="I120" s="17">
        <v>2.598</v>
      </c>
      <c r="J120" s="17">
        <v>10.713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19.127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980032</v>
      </c>
      <c r="B121" s="19" t="s">
        <v>346</v>
      </c>
      <c r="C121" s="19">
        <v>14749.368</v>
      </c>
      <c r="D121" s="19">
        <v>16912.902</v>
      </c>
      <c r="E121" s="19">
        <v>0</v>
      </c>
      <c r="F121" s="19">
        <v>0</v>
      </c>
      <c r="G121" s="19">
        <v>0</v>
      </c>
      <c r="H121" s="19">
        <v>1</v>
      </c>
      <c r="I121" s="17">
        <v>2.7</v>
      </c>
      <c r="J121" s="17">
        <v>15.146</v>
      </c>
      <c r="K121" s="20">
        <v>2</v>
      </c>
      <c r="L121" s="20">
        <v>0</v>
      </c>
      <c r="M121" s="20">
        <v>0</v>
      </c>
      <c r="N121" s="20">
        <v>-1</v>
      </c>
      <c r="O121" s="20">
        <v>0</v>
      </c>
      <c r="P121" s="20">
        <v>0.878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988006</v>
      </c>
      <c r="B122" s="19" t="s">
        <v>347</v>
      </c>
      <c r="C122" s="19">
        <v>2936.769</v>
      </c>
      <c r="D122" s="19">
        <v>3383.81</v>
      </c>
      <c r="E122" s="19">
        <v>0</v>
      </c>
      <c r="F122" s="19">
        <v>0</v>
      </c>
      <c r="G122" s="19">
        <v>0</v>
      </c>
      <c r="H122" s="19">
        <v>1</v>
      </c>
      <c r="I122" s="17">
        <v>5.696</v>
      </c>
      <c r="J122" s="17">
        <v>18.155</v>
      </c>
      <c r="K122" s="20">
        <v>3</v>
      </c>
      <c r="L122" s="20">
        <v>1</v>
      </c>
      <c r="M122" s="20">
        <v>0</v>
      </c>
      <c r="N122" s="20">
        <v>1</v>
      </c>
      <c r="O122" s="20">
        <v>0</v>
      </c>
      <c r="P122" s="20">
        <v>14.896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988007</v>
      </c>
      <c r="B123" s="19" t="s">
        <v>348</v>
      </c>
      <c r="C123" s="19">
        <v>2934.13</v>
      </c>
      <c r="D123" s="19">
        <v>3370.383</v>
      </c>
      <c r="E123" s="19">
        <v>0</v>
      </c>
      <c r="F123" s="19">
        <v>0</v>
      </c>
      <c r="G123" s="19">
        <v>0</v>
      </c>
      <c r="H123" s="19">
        <v>1</v>
      </c>
      <c r="I123" s="17">
        <v>5.5</v>
      </c>
      <c r="J123" s="17">
        <v>17.732</v>
      </c>
      <c r="K123" s="20">
        <v>3</v>
      </c>
      <c r="L123" s="20">
        <v>0</v>
      </c>
      <c r="M123" s="20">
        <v>0</v>
      </c>
      <c r="N123" s="20">
        <v>-1</v>
      </c>
      <c r="O123" s="20">
        <v>0</v>
      </c>
      <c r="P123" s="20">
        <v>6.425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988106</v>
      </c>
      <c r="B124" s="19" t="s">
        <v>349</v>
      </c>
      <c r="C124" s="19">
        <v>3255.819</v>
      </c>
      <c r="D124" s="19">
        <v>3751.6</v>
      </c>
      <c r="E124" s="19">
        <v>0</v>
      </c>
      <c r="F124" s="19">
        <v>0</v>
      </c>
      <c r="G124" s="19">
        <v>0</v>
      </c>
      <c r="H124" s="19">
        <v>1</v>
      </c>
      <c r="I124" s="17">
        <v>5.717</v>
      </c>
      <c r="J124" s="17">
        <v>18.176</v>
      </c>
      <c r="K124" s="20">
        <v>3</v>
      </c>
      <c r="L124" s="20">
        <v>1</v>
      </c>
      <c r="M124" s="20">
        <v>0</v>
      </c>
      <c r="N124" s="20">
        <v>1</v>
      </c>
      <c r="O124" s="20">
        <v>0</v>
      </c>
      <c r="P124" s="20">
        <v>22.951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988107</v>
      </c>
      <c r="B125" s="19" t="s">
        <v>350</v>
      </c>
      <c r="C125" s="19">
        <v>3252.882</v>
      </c>
      <c r="D125" s="19">
        <v>3736.695</v>
      </c>
      <c r="E125" s="19">
        <v>0</v>
      </c>
      <c r="F125" s="19">
        <v>0</v>
      </c>
      <c r="G125" s="19">
        <v>0</v>
      </c>
      <c r="H125" s="19">
        <v>1</v>
      </c>
      <c r="I125" s="17">
        <v>5.52</v>
      </c>
      <c r="J125" s="17">
        <v>17.753</v>
      </c>
      <c r="K125" s="20">
        <v>3</v>
      </c>
      <c r="L125" s="20">
        <v>1</v>
      </c>
      <c r="M125" s="20">
        <v>0</v>
      </c>
      <c r="N125" s="20">
        <v>0</v>
      </c>
      <c r="O125" s="20">
        <v>0</v>
      </c>
      <c r="P125" s="20">
        <v>-2.334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22">
        <v>5</v>
      </c>
      <c r="B126" s="22" t="s">
        <v>351</v>
      </c>
      <c r="C126" s="22">
        <v>2708.762</v>
      </c>
      <c r="D126" s="22">
        <v>2965.836</v>
      </c>
      <c r="E126" s="22">
        <v>0</v>
      </c>
      <c r="F126" s="22">
        <v>0</v>
      </c>
      <c r="G126" s="22">
        <v>1</v>
      </c>
      <c r="H126" s="17">
        <v>0</v>
      </c>
      <c r="I126" s="17">
        <v>0</v>
      </c>
      <c r="J126" s="17">
        <v>0</v>
      </c>
      <c r="K126" s="20">
        <v>2</v>
      </c>
      <c r="L126" s="20">
        <v>0</v>
      </c>
      <c r="M126" s="20">
        <v>0</v>
      </c>
      <c r="N126" s="20">
        <v>0</v>
      </c>
      <c r="O126" s="20">
        <v>0</v>
      </c>
      <c r="P126" s="20">
        <v>0.102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22">
        <v>18</v>
      </c>
      <c r="B127" s="22" t="s">
        <v>352</v>
      </c>
      <c r="C127" s="22">
        <v>5430.235</v>
      </c>
      <c r="D127" s="22">
        <v>6112.063</v>
      </c>
      <c r="E127" s="22">
        <v>0</v>
      </c>
      <c r="F127" s="22">
        <v>0</v>
      </c>
      <c r="G127" s="22">
        <v>1</v>
      </c>
      <c r="H127" s="17">
        <v>0</v>
      </c>
      <c r="I127" s="17">
        <v>0</v>
      </c>
      <c r="J127" s="17">
        <v>0</v>
      </c>
      <c r="K127" s="20">
        <v>3</v>
      </c>
      <c r="L127" s="20">
        <v>0</v>
      </c>
      <c r="M127" s="20">
        <v>0</v>
      </c>
      <c r="N127" s="20">
        <v>0</v>
      </c>
      <c r="O127" s="20">
        <v>0</v>
      </c>
      <c r="P127" s="20">
        <v>10.065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22">
        <v>35</v>
      </c>
      <c r="B128" s="22" t="s">
        <v>353</v>
      </c>
      <c r="C128" s="22">
        <v>2721.756</v>
      </c>
      <c r="D128" s="22">
        <v>3094.405</v>
      </c>
      <c r="E128" s="22">
        <v>0</v>
      </c>
      <c r="F128" s="22">
        <v>0</v>
      </c>
      <c r="G128" s="22">
        <v>1</v>
      </c>
      <c r="H128" s="17">
        <v>0</v>
      </c>
      <c r="I128" s="17">
        <v>0</v>
      </c>
      <c r="J128" s="17">
        <v>0</v>
      </c>
      <c r="K128" s="20">
        <v>2</v>
      </c>
      <c r="L128" s="20">
        <v>0</v>
      </c>
      <c r="M128" s="20">
        <v>0</v>
      </c>
      <c r="N128" s="20">
        <v>0</v>
      </c>
      <c r="O128" s="20">
        <v>0</v>
      </c>
      <c r="P128" s="20">
        <v>11.569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22">
        <v>36</v>
      </c>
      <c r="B129" s="22" t="s">
        <v>354</v>
      </c>
      <c r="C129" s="22">
        <v>10369.399</v>
      </c>
      <c r="D129" s="22">
        <v>11425.884</v>
      </c>
      <c r="E129" s="22">
        <v>0</v>
      </c>
      <c r="F129" s="22">
        <v>0</v>
      </c>
      <c r="G129" s="22">
        <v>1</v>
      </c>
      <c r="H129" s="17">
        <v>0</v>
      </c>
      <c r="I129" s="17">
        <v>0</v>
      </c>
      <c r="J129" s="17">
        <v>0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2.224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22">
        <v>38</v>
      </c>
      <c r="B130" s="22" t="s">
        <v>355</v>
      </c>
      <c r="C130" s="22">
        <v>5403.243</v>
      </c>
      <c r="D130" s="22">
        <v>6109.953</v>
      </c>
      <c r="E130" s="22">
        <v>0</v>
      </c>
      <c r="F130" s="22">
        <v>0</v>
      </c>
      <c r="G130" s="22">
        <v>1</v>
      </c>
      <c r="H130" s="17">
        <v>0</v>
      </c>
      <c r="I130" s="17">
        <v>0</v>
      </c>
      <c r="J130" s="17">
        <v>0</v>
      </c>
      <c r="K130" s="20">
        <v>3</v>
      </c>
      <c r="L130" s="20">
        <v>1</v>
      </c>
      <c r="M130" s="20">
        <v>0</v>
      </c>
      <c r="N130" s="20">
        <v>0</v>
      </c>
      <c r="O130" s="20">
        <v>0</v>
      </c>
      <c r="P130" s="20">
        <v>28.373</v>
      </c>
      <c r="Q130" s="20">
        <v>0</v>
      </c>
      <c r="R130" s="20">
        <v>1</v>
      </c>
      <c r="S130" s="21"/>
      <c r="T130" s="21"/>
      <c r="U130" s="21"/>
      <c r="V130" s="21"/>
      <c r="W130" s="21"/>
    </row>
    <row r="131" ht="16.5" spans="1:23">
      <c r="A131" s="22">
        <v>48</v>
      </c>
      <c r="B131" s="22" t="s">
        <v>356</v>
      </c>
      <c r="C131" s="22">
        <v>1412.417</v>
      </c>
      <c r="D131" s="22">
        <v>1525.757</v>
      </c>
      <c r="E131" s="22">
        <v>0</v>
      </c>
      <c r="F131" s="22">
        <v>0</v>
      </c>
      <c r="G131" s="22">
        <v>1</v>
      </c>
      <c r="H131" s="17">
        <v>0</v>
      </c>
      <c r="I131" s="17">
        <v>0</v>
      </c>
      <c r="J131" s="17">
        <v>0</v>
      </c>
      <c r="K131" s="20">
        <v>0</v>
      </c>
      <c r="L131" s="20">
        <v>0</v>
      </c>
      <c r="M131" s="20">
        <v>0</v>
      </c>
      <c r="N131" s="20">
        <v>-1</v>
      </c>
      <c r="O131" s="20">
        <v>0</v>
      </c>
      <c r="P131" s="20">
        <v>-6.878</v>
      </c>
      <c r="Q131" s="20">
        <v>0</v>
      </c>
      <c r="R131" s="20">
        <v>-1</v>
      </c>
      <c r="S131" s="21"/>
      <c r="T131" s="21"/>
      <c r="U131" s="21"/>
      <c r="V131" s="21"/>
      <c r="W131" s="21"/>
    </row>
    <row r="132" ht="16.5" spans="1:23">
      <c r="A132" s="22">
        <v>52</v>
      </c>
      <c r="B132" s="22" t="s">
        <v>357</v>
      </c>
      <c r="C132" s="22">
        <v>2872.017</v>
      </c>
      <c r="D132" s="22">
        <v>3105.886</v>
      </c>
      <c r="E132" s="22">
        <v>0</v>
      </c>
      <c r="F132" s="22">
        <v>0</v>
      </c>
      <c r="G132" s="22">
        <v>1</v>
      </c>
      <c r="H132" s="17">
        <v>0</v>
      </c>
      <c r="I132" s="17">
        <v>0</v>
      </c>
      <c r="J132" s="17">
        <v>0</v>
      </c>
      <c r="K132" s="20">
        <v>2</v>
      </c>
      <c r="L132" s="20">
        <v>0</v>
      </c>
      <c r="M132" s="20">
        <v>0</v>
      </c>
      <c r="N132" s="20">
        <v>0</v>
      </c>
      <c r="O132" s="20">
        <v>0</v>
      </c>
      <c r="P132" s="20">
        <v>0.831</v>
      </c>
      <c r="Q132" s="20">
        <v>0</v>
      </c>
      <c r="R132" s="20">
        <v>-1</v>
      </c>
      <c r="S132" s="21"/>
      <c r="T132" s="21"/>
      <c r="U132" s="21"/>
      <c r="V132" s="21"/>
      <c r="W132" s="21"/>
    </row>
    <row r="133" ht="16.5" spans="1:23">
      <c r="A133" s="22">
        <v>69</v>
      </c>
      <c r="B133" s="22" t="s">
        <v>358</v>
      </c>
      <c r="C133" s="22">
        <v>4608.015</v>
      </c>
      <c r="D133" s="22">
        <v>5155.221</v>
      </c>
      <c r="E133" s="22">
        <v>0</v>
      </c>
      <c r="F133" s="22">
        <v>0</v>
      </c>
      <c r="G133" s="22">
        <v>1</v>
      </c>
      <c r="H133" s="17">
        <v>0</v>
      </c>
      <c r="I133" s="17">
        <v>0</v>
      </c>
      <c r="J133" s="17">
        <v>0</v>
      </c>
      <c r="K133" s="20">
        <v>3</v>
      </c>
      <c r="L133" s="20">
        <v>0</v>
      </c>
      <c r="M133" s="20">
        <v>0</v>
      </c>
      <c r="N133" s="20">
        <v>0</v>
      </c>
      <c r="O133" s="20">
        <v>0</v>
      </c>
      <c r="P133" s="20">
        <v>0.664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22">
        <v>73</v>
      </c>
      <c r="B134" s="22" t="s">
        <v>359</v>
      </c>
      <c r="C134" s="22">
        <v>3218.443</v>
      </c>
      <c r="D134" s="22">
        <v>3684.381</v>
      </c>
      <c r="E134" s="22">
        <v>0</v>
      </c>
      <c r="F134" s="22">
        <v>0</v>
      </c>
      <c r="G134" s="22">
        <v>1</v>
      </c>
      <c r="H134" s="17">
        <v>0</v>
      </c>
      <c r="I134" s="17">
        <v>0</v>
      </c>
      <c r="J134" s="17">
        <v>0</v>
      </c>
      <c r="K134" s="20">
        <v>2</v>
      </c>
      <c r="L134" s="20">
        <v>0</v>
      </c>
      <c r="M134" s="20">
        <v>0</v>
      </c>
      <c r="N134" s="20">
        <v>0</v>
      </c>
      <c r="O134" s="20">
        <v>0</v>
      </c>
      <c r="P134" s="20">
        <v>2.959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22">
        <v>74</v>
      </c>
      <c r="B135" s="22" t="s">
        <v>360</v>
      </c>
      <c r="C135" s="22">
        <v>6776.256</v>
      </c>
      <c r="D135" s="22">
        <v>7518.65</v>
      </c>
      <c r="E135" s="22">
        <v>0</v>
      </c>
      <c r="F135" s="22">
        <v>0</v>
      </c>
      <c r="G135" s="22">
        <v>1</v>
      </c>
      <c r="H135" s="17">
        <v>0</v>
      </c>
      <c r="I135" s="17">
        <v>0</v>
      </c>
      <c r="J135" s="17">
        <v>0</v>
      </c>
      <c r="K135" s="20">
        <v>4</v>
      </c>
      <c r="L135" s="20">
        <v>0</v>
      </c>
      <c r="M135" s="20">
        <v>0</v>
      </c>
      <c r="N135" s="20">
        <v>0</v>
      </c>
      <c r="O135" s="20">
        <v>0</v>
      </c>
      <c r="P135" s="20">
        <v>1.183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22">
        <v>76</v>
      </c>
      <c r="B136" s="22" t="s">
        <v>361</v>
      </c>
      <c r="C136" s="22">
        <v>5347.241</v>
      </c>
      <c r="D136" s="22">
        <v>5927.227</v>
      </c>
      <c r="E136" s="22">
        <v>0</v>
      </c>
      <c r="F136" s="22">
        <v>0</v>
      </c>
      <c r="G136" s="22">
        <v>1</v>
      </c>
      <c r="H136" s="17">
        <v>0</v>
      </c>
      <c r="I136" s="17">
        <v>0</v>
      </c>
      <c r="J136" s="17">
        <v>0</v>
      </c>
      <c r="K136" s="20">
        <v>3</v>
      </c>
      <c r="L136" s="20">
        <v>0</v>
      </c>
      <c r="M136" s="20">
        <v>0</v>
      </c>
      <c r="N136" s="20">
        <v>0</v>
      </c>
      <c r="O136" s="20">
        <v>0</v>
      </c>
      <c r="P136" s="20">
        <v>-2.473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22">
        <v>96</v>
      </c>
      <c r="B137" s="22" t="s">
        <v>362</v>
      </c>
      <c r="C137" s="22">
        <v>4023.728</v>
      </c>
      <c r="D137" s="22">
        <v>4468.181</v>
      </c>
      <c r="E137" s="22">
        <v>0</v>
      </c>
      <c r="F137" s="22">
        <v>0</v>
      </c>
      <c r="G137" s="22">
        <v>1</v>
      </c>
      <c r="H137" s="17">
        <v>0</v>
      </c>
      <c r="I137" s="17">
        <v>0</v>
      </c>
      <c r="J137" s="17">
        <v>0</v>
      </c>
      <c r="K137" s="20">
        <v>3</v>
      </c>
      <c r="L137" s="20">
        <v>2</v>
      </c>
      <c r="M137" s="20">
        <v>0</v>
      </c>
      <c r="N137" s="20">
        <v>0</v>
      </c>
      <c r="O137" s="20">
        <v>0</v>
      </c>
      <c r="P137" s="20">
        <v>1.07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22">
        <v>107</v>
      </c>
      <c r="B138" s="22" t="s">
        <v>363</v>
      </c>
      <c r="C138" s="22">
        <v>5196.432</v>
      </c>
      <c r="D138" s="22">
        <v>5966.446</v>
      </c>
      <c r="E138" s="22">
        <v>0</v>
      </c>
      <c r="F138" s="22">
        <v>0</v>
      </c>
      <c r="G138" s="22">
        <v>1</v>
      </c>
      <c r="H138" s="17">
        <v>0</v>
      </c>
      <c r="I138" s="17">
        <v>0</v>
      </c>
      <c r="J138" s="17">
        <v>0</v>
      </c>
      <c r="K138" s="20">
        <v>2</v>
      </c>
      <c r="L138" s="20">
        <v>0</v>
      </c>
      <c r="M138" s="20">
        <v>0</v>
      </c>
      <c r="N138" s="20">
        <v>0</v>
      </c>
      <c r="O138" s="20">
        <v>0</v>
      </c>
      <c r="P138" s="20">
        <v>3.719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22">
        <v>110</v>
      </c>
      <c r="B139" s="22" t="s">
        <v>364</v>
      </c>
      <c r="C139" s="22">
        <v>4043.768</v>
      </c>
      <c r="D139" s="22">
        <v>4447.742</v>
      </c>
      <c r="E139" s="22">
        <v>0</v>
      </c>
      <c r="F139" s="22">
        <v>0</v>
      </c>
      <c r="G139" s="22">
        <v>1</v>
      </c>
      <c r="H139" s="17">
        <v>0</v>
      </c>
      <c r="I139" s="17">
        <v>0</v>
      </c>
      <c r="J139" s="17">
        <v>0</v>
      </c>
      <c r="K139" s="20">
        <v>2</v>
      </c>
      <c r="L139" s="20">
        <v>2</v>
      </c>
      <c r="M139" s="20">
        <v>0</v>
      </c>
      <c r="N139" s="20">
        <v>0</v>
      </c>
      <c r="O139" s="20">
        <v>0</v>
      </c>
      <c r="P139" s="20">
        <v>6.062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22">
        <v>126</v>
      </c>
      <c r="B140" s="22" t="s">
        <v>365</v>
      </c>
      <c r="C140" s="22">
        <v>7693.927</v>
      </c>
      <c r="D140" s="22">
        <v>8506.321</v>
      </c>
      <c r="E140" s="22">
        <v>0</v>
      </c>
      <c r="F140" s="22">
        <v>0</v>
      </c>
      <c r="G140" s="22">
        <v>1</v>
      </c>
      <c r="H140" s="17">
        <v>0</v>
      </c>
      <c r="I140" s="17">
        <v>0</v>
      </c>
      <c r="J140" s="17">
        <v>0</v>
      </c>
      <c r="K140" s="20">
        <v>3</v>
      </c>
      <c r="L140" s="20">
        <v>0</v>
      </c>
      <c r="M140" s="20">
        <v>0</v>
      </c>
      <c r="N140" s="20">
        <v>0</v>
      </c>
      <c r="O140" s="20">
        <v>0</v>
      </c>
      <c r="P140" s="20">
        <v>5.241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22">
        <v>807</v>
      </c>
      <c r="B141" s="22" t="s">
        <v>21</v>
      </c>
      <c r="C141" s="22">
        <v>17271.014</v>
      </c>
      <c r="D141" s="22">
        <v>19425.721</v>
      </c>
      <c r="E141" s="22">
        <v>0</v>
      </c>
      <c r="F141" s="22">
        <v>0</v>
      </c>
      <c r="G141" s="22">
        <v>1</v>
      </c>
      <c r="H141" s="17">
        <v>0</v>
      </c>
      <c r="I141" s="17">
        <v>0</v>
      </c>
      <c r="J141" s="17">
        <v>0</v>
      </c>
      <c r="K141" s="20">
        <v>4</v>
      </c>
      <c r="L141" s="20">
        <v>2</v>
      </c>
      <c r="M141" s="20">
        <v>0</v>
      </c>
      <c r="N141" s="20">
        <v>0</v>
      </c>
      <c r="O141" s="20">
        <v>0</v>
      </c>
      <c r="P141" s="20">
        <v>0.085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22">
        <v>815</v>
      </c>
      <c r="B142" s="22" t="s">
        <v>366</v>
      </c>
      <c r="C142" s="22">
        <v>17706.652</v>
      </c>
      <c r="D142" s="22">
        <v>19896.486</v>
      </c>
      <c r="E142" s="22">
        <v>0</v>
      </c>
      <c r="F142" s="22">
        <v>0</v>
      </c>
      <c r="G142" s="22">
        <v>1</v>
      </c>
      <c r="H142" s="17">
        <v>0</v>
      </c>
      <c r="I142" s="17">
        <v>0</v>
      </c>
      <c r="J142" s="17">
        <v>0</v>
      </c>
      <c r="K142" s="20">
        <v>3</v>
      </c>
      <c r="L142" s="20">
        <v>1</v>
      </c>
      <c r="M142" s="20">
        <v>0</v>
      </c>
      <c r="N142" s="20">
        <v>1</v>
      </c>
      <c r="O142" s="20">
        <v>0</v>
      </c>
      <c r="P142" s="20">
        <v>5.386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22">
        <v>849</v>
      </c>
      <c r="B143" s="22" t="s">
        <v>367</v>
      </c>
      <c r="C143" s="22">
        <v>9894.224</v>
      </c>
      <c r="D143" s="22">
        <v>11958.46</v>
      </c>
      <c r="E143" s="22">
        <v>0</v>
      </c>
      <c r="F143" s="22">
        <v>0</v>
      </c>
      <c r="G143" s="22">
        <v>1</v>
      </c>
      <c r="H143" s="17">
        <v>0</v>
      </c>
      <c r="I143" s="17">
        <v>0</v>
      </c>
      <c r="J143" s="17">
        <v>0</v>
      </c>
      <c r="K143" s="20">
        <v>2</v>
      </c>
      <c r="L143" s="20">
        <v>0</v>
      </c>
      <c r="M143" s="20">
        <v>0</v>
      </c>
      <c r="N143" s="20">
        <v>0</v>
      </c>
      <c r="O143" s="20">
        <v>0</v>
      </c>
      <c r="P143" s="20">
        <v>7.362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22">
        <v>911</v>
      </c>
      <c r="B144" s="22" t="s">
        <v>368</v>
      </c>
      <c r="C144" s="22">
        <v>6088.453</v>
      </c>
      <c r="D144" s="22">
        <v>6718.635</v>
      </c>
      <c r="E144" s="22">
        <v>0</v>
      </c>
      <c r="F144" s="22">
        <v>0</v>
      </c>
      <c r="G144" s="22">
        <v>1</v>
      </c>
      <c r="H144" s="17">
        <v>0</v>
      </c>
      <c r="I144" s="17">
        <v>0</v>
      </c>
      <c r="J144" s="17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3.623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22">
        <v>914</v>
      </c>
      <c r="B145" s="22" t="s">
        <v>369</v>
      </c>
      <c r="C145" s="22">
        <v>6181.154</v>
      </c>
      <c r="D145" s="22">
        <v>6934.962</v>
      </c>
      <c r="E145" s="22">
        <v>0</v>
      </c>
      <c r="F145" s="22">
        <v>0</v>
      </c>
      <c r="G145" s="22">
        <v>1</v>
      </c>
      <c r="H145" s="17">
        <v>0</v>
      </c>
      <c r="I145" s="17">
        <v>0</v>
      </c>
      <c r="J145" s="17">
        <v>0</v>
      </c>
      <c r="K145" s="20">
        <v>4</v>
      </c>
      <c r="L145" s="20">
        <v>1</v>
      </c>
      <c r="M145" s="20">
        <v>-1</v>
      </c>
      <c r="N145" s="20">
        <v>1</v>
      </c>
      <c r="O145" s="20">
        <v>0</v>
      </c>
      <c r="P145" s="20">
        <v>5.487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22">
        <v>931</v>
      </c>
      <c r="B146" s="22" t="s">
        <v>370</v>
      </c>
      <c r="C146" s="22">
        <v>5731.707</v>
      </c>
      <c r="D146" s="22">
        <v>6376.59</v>
      </c>
      <c r="E146" s="22">
        <v>0</v>
      </c>
      <c r="F146" s="22">
        <v>0</v>
      </c>
      <c r="G146" s="22">
        <v>1</v>
      </c>
      <c r="H146" s="17">
        <v>0</v>
      </c>
      <c r="I146" s="17">
        <v>0</v>
      </c>
      <c r="J146" s="17">
        <v>0</v>
      </c>
      <c r="K146" s="20">
        <v>4</v>
      </c>
      <c r="L146" s="20">
        <v>0</v>
      </c>
      <c r="M146" s="20">
        <v>0</v>
      </c>
      <c r="N146" s="20">
        <v>1</v>
      </c>
      <c r="O146" s="20">
        <v>0</v>
      </c>
      <c r="P146" s="20">
        <v>9.395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22">
        <v>934</v>
      </c>
      <c r="B147" s="22" t="s">
        <v>371</v>
      </c>
      <c r="C147" s="22">
        <v>5804.287</v>
      </c>
      <c r="D147" s="22">
        <v>6476.339</v>
      </c>
      <c r="E147" s="22">
        <v>0</v>
      </c>
      <c r="F147" s="22">
        <v>0</v>
      </c>
      <c r="G147" s="22">
        <v>1</v>
      </c>
      <c r="H147" s="17">
        <v>0</v>
      </c>
      <c r="I147" s="17">
        <v>0</v>
      </c>
      <c r="J147" s="17">
        <v>0</v>
      </c>
      <c r="K147" s="20">
        <v>3</v>
      </c>
      <c r="L147" s="20">
        <v>1</v>
      </c>
      <c r="M147" s="20">
        <v>0</v>
      </c>
      <c r="N147" s="20">
        <v>1</v>
      </c>
      <c r="O147" s="20">
        <v>0</v>
      </c>
      <c r="P147" s="20">
        <v>12.584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22">
        <v>942</v>
      </c>
      <c r="B148" s="22" t="s">
        <v>372</v>
      </c>
      <c r="C148" s="22">
        <v>9599.392</v>
      </c>
      <c r="D148" s="22">
        <v>10483.926</v>
      </c>
      <c r="E148" s="22">
        <v>0</v>
      </c>
      <c r="F148" s="22">
        <v>0</v>
      </c>
      <c r="G148" s="22">
        <v>1</v>
      </c>
      <c r="H148" s="17">
        <v>0</v>
      </c>
      <c r="I148" s="17">
        <v>0</v>
      </c>
      <c r="J148" s="17">
        <v>0</v>
      </c>
      <c r="K148" s="20">
        <v>3</v>
      </c>
      <c r="L148" s="20">
        <v>1</v>
      </c>
      <c r="M148" s="20">
        <v>-1</v>
      </c>
      <c r="N148" s="20">
        <v>1</v>
      </c>
      <c r="O148" s="20">
        <v>0</v>
      </c>
      <c r="P148" s="20">
        <v>4.331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22">
        <v>948</v>
      </c>
      <c r="B149" s="22" t="s">
        <v>373</v>
      </c>
      <c r="C149" s="22">
        <v>2423.89</v>
      </c>
      <c r="D149" s="22">
        <v>2852.78</v>
      </c>
      <c r="E149" s="22">
        <v>0</v>
      </c>
      <c r="F149" s="22">
        <v>0</v>
      </c>
      <c r="G149" s="22">
        <v>1</v>
      </c>
      <c r="H149" s="17">
        <v>0</v>
      </c>
      <c r="I149" s="17">
        <v>0</v>
      </c>
      <c r="J149" s="17">
        <v>0</v>
      </c>
      <c r="K149" s="20">
        <v>3</v>
      </c>
      <c r="L149" s="20">
        <v>1</v>
      </c>
      <c r="M149" s="20">
        <v>-1</v>
      </c>
      <c r="N149" s="20">
        <v>1</v>
      </c>
      <c r="O149" s="20">
        <v>0</v>
      </c>
      <c r="P149" s="20">
        <v>4.18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22">
        <v>952</v>
      </c>
      <c r="B150" s="22" t="s">
        <v>374</v>
      </c>
      <c r="C150" s="22">
        <v>2315.208</v>
      </c>
      <c r="D150" s="22">
        <v>2802.076</v>
      </c>
      <c r="E150" s="22">
        <v>0</v>
      </c>
      <c r="F150" s="22">
        <v>0</v>
      </c>
      <c r="G150" s="22">
        <v>1</v>
      </c>
      <c r="H150" s="17">
        <v>0</v>
      </c>
      <c r="I150" s="17">
        <v>0</v>
      </c>
      <c r="J150" s="17">
        <v>0</v>
      </c>
      <c r="K150" s="20">
        <v>3</v>
      </c>
      <c r="L150" s="20">
        <v>1</v>
      </c>
      <c r="M150" s="20">
        <v>0</v>
      </c>
      <c r="N150" s="20">
        <v>0</v>
      </c>
      <c r="O150" s="20">
        <v>0</v>
      </c>
      <c r="P150" s="20">
        <v>5.226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22">
        <v>974</v>
      </c>
      <c r="B151" s="22" t="s">
        <v>375</v>
      </c>
      <c r="C151" s="22">
        <v>6504.907</v>
      </c>
      <c r="D151" s="22">
        <v>7273.901</v>
      </c>
      <c r="E151" s="22">
        <v>0</v>
      </c>
      <c r="F151" s="22">
        <v>0</v>
      </c>
      <c r="G151" s="22">
        <v>1</v>
      </c>
      <c r="H151" s="17">
        <v>0</v>
      </c>
      <c r="I151" s="17">
        <v>0</v>
      </c>
      <c r="J151" s="17">
        <v>0</v>
      </c>
      <c r="K151" s="20">
        <v>2</v>
      </c>
      <c r="L151" s="20">
        <v>1</v>
      </c>
      <c r="M151" s="20">
        <v>0</v>
      </c>
      <c r="N151" s="20">
        <v>0</v>
      </c>
      <c r="O151" s="20">
        <v>0</v>
      </c>
      <c r="P151" s="20">
        <v>-2.281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22">
        <v>992</v>
      </c>
      <c r="B152" s="22" t="s">
        <v>376</v>
      </c>
      <c r="C152" s="22">
        <v>5558.576</v>
      </c>
      <c r="D152" s="22">
        <v>6183.954</v>
      </c>
      <c r="E152" s="22">
        <v>0</v>
      </c>
      <c r="F152" s="22">
        <v>0</v>
      </c>
      <c r="G152" s="22">
        <v>1</v>
      </c>
      <c r="H152" s="17">
        <v>0</v>
      </c>
      <c r="I152" s="17">
        <v>0</v>
      </c>
      <c r="J152" s="17">
        <v>0</v>
      </c>
      <c r="K152" s="20">
        <v>3</v>
      </c>
      <c r="L152" s="20">
        <v>1</v>
      </c>
      <c r="M152" s="20">
        <v>0</v>
      </c>
      <c r="N152" s="20">
        <v>0</v>
      </c>
      <c r="O152" s="20">
        <v>0</v>
      </c>
      <c r="P152" s="20">
        <v>7.935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22">
        <v>399108</v>
      </c>
      <c r="B153" s="22" t="s">
        <v>97</v>
      </c>
      <c r="C153" s="22">
        <v>1206.807</v>
      </c>
      <c r="D153" s="22">
        <v>1297.048</v>
      </c>
      <c r="E153" s="22">
        <v>0</v>
      </c>
      <c r="F153" s="22">
        <v>0</v>
      </c>
      <c r="G153" s="22">
        <v>1</v>
      </c>
      <c r="H153" s="17">
        <v>0</v>
      </c>
      <c r="I153" s="17">
        <v>0</v>
      </c>
      <c r="J153" s="17">
        <v>0</v>
      </c>
      <c r="K153" s="20">
        <v>3</v>
      </c>
      <c r="L153" s="20">
        <v>0</v>
      </c>
      <c r="M153" s="20">
        <v>0</v>
      </c>
      <c r="N153" s="20">
        <v>0</v>
      </c>
      <c r="O153" s="20">
        <v>0</v>
      </c>
      <c r="P153" s="20">
        <v>3.652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22">
        <v>399237</v>
      </c>
      <c r="B154" s="22" t="s">
        <v>377</v>
      </c>
      <c r="C154" s="22">
        <v>1062.158</v>
      </c>
      <c r="D154" s="22">
        <v>1138.915</v>
      </c>
      <c r="E154" s="22">
        <v>0</v>
      </c>
      <c r="F154" s="22">
        <v>0</v>
      </c>
      <c r="G154" s="22">
        <v>1</v>
      </c>
      <c r="H154" s="17">
        <v>0</v>
      </c>
      <c r="I154" s="17">
        <v>0</v>
      </c>
      <c r="J154" s="17">
        <v>0</v>
      </c>
      <c r="K154" s="20">
        <v>2</v>
      </c>
      <c r="L154" s="20">
        <v>1</v>
      </c>
      <c r="M154" s="20">
        <v>0</v>
      </c>
      <c r="N154" s="20">
        <v>0</v>
      </c>
      <c r="O154" s="20">
        <v>0</v>
      </c>
      <c r="P154" s="20">
        <v>3.407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22">
        <v>399240</v>
      </c>
      <c r="B155" s="22" t="s">
        <v>378</v>
      </c>
      <c r="C155" s="22">
        <v>1498.517</v>
      </c>
      <c r="D155" s="22">
        <v>1715.879</v>
      </c>
      <c r="E155" s="22">
        <v>0</v>
      </c>
      <c r="F155" s="22">
        <v>0</v>
      </c>
      <c r="G155" s="22">
        <v>1</v>
      </c>
      <c r="H155" s="17">
        <v>0</v>
      </c>
      <c r="I155" s="17">
        <v>0</v>
      </c>
      <c r="J155" s="17">
        <v>0</v>
      </c>
      <c r="K155" s="20">
        <v>3</v>
      </c>
      <c r="L155" s="20">
        <v>1</v>
      </c>
      <c r="M155" s="20">
        <v>0</v>
      </c>
      <c r="N155" s="20">
        <v>0</v>
      </c>
      <c r="O155" s="20">
        <v>0</v>
      </c>
      <c r="P155" s="20">
        <v>5.555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22">
        <v>399241</v>
      </c>
      <c r="B156" s="22" t="s">
        <v>262</v>
      </c>
      <c r="C156" s="22">
        <v>1137.777</v>
      </c>
      <c r="D156" s="22">
        <v>1345.821</v>
      </c>
      <c r="E156" s="22">
        <v>0</v>
      </c>
      <c r="F156" s="22">
        <v>0</v>
      </c>
      <c r="G156" s="22">
        <v>1</v>
      </c>
      <c r="H156" s="17">
        <v>0</v>
      </c>
      <c r="I156" s="17">
        <v>0</v>
      </c>
      <c r="J156" s="17">
        <v>0</v>
      </c>
      <c r="K156" s="20">
        <v>4</v>
      </c>
      <c r="L156" s="20">
        <v>1</v>
      </c>
      <c r="M156" s="20">
        <v>-1</v>
      </c>
      <c r="N156" s="20">
        <v>1</v>
      </c>
      <c r="O156" s="20">
        <v>0</v>
      </c>
      <c r="P156" s="20">
        <v>7.361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22">
        <v>399367</v>
      </c>
      <c r="B157" s="22" t="s">
        <v>379</v>
      </c>
      <c r="C157" s="22">
        <v>2393.755</v>
      </c>
      <c r="D157" s="22">
        <v>2818.013</v>
      </c>
      <c r="E157" s="22">
        <v>0</v>
      </c>
      <c r="F157" s="22">
        <v>0</v>
      </c>
      <c r="G157" s="22">
        <v>1</v>
      </c>
      <c r="H157" s="17">
        <v>0</v>
      </c>
      <c r="I157" s="17">
        <v>0</v>
      </c>
      <c r="J157" s="17">
        <v>0</v>
      </c>
      <c r="K157" s="20">
        <v>1</v>
      </c>
      <c r="L157" s="20">
        <v>0</v>
      </c>
      <c r="M157" s="20">
        <v>0</v>
      </c>
      <c r="N157" s="20">
        <v>0</v>
      </c>
      <c r="O157" s="20">
        <v>0</v>
      </c>
      <c r="P157" s="20">
        <v>2.791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22">
        <v>399387</v>
      </c>
      <c r="B158" s="22" t="s">
        <v>380</v>
      </c>
      <c r="C158" s="22">
        <v>5228.18</v>
      </c>
      <c r="D158" s="22">
        <v>5838.984</v>
      </c>
      <c r="E158" s="22">
        <v>0</v>
      </c>
      <c r="F158" s="22">
        <v>0</v>
      </c>
      <c r="G158" s="22">
        <v>1</v>
      </c>
      <c r="H158" s="17">
        <v>0</v>
      </c>
      <c r="I158" s="17">
        <v>0</v>
      </c>
      <c r="J158" s="17">
        <v>0</v>
      </c>
      <c r="K158" s="20">
        <v>2</v>
      </c>
      <c r="L158" s="20">
        <v>1</v>
      </c>
      <c r="M158" s="20">
        <v>0</v>
      </c>
      <c r="N158" s="20">
        <v>0</v>
      </c>
      <c r="O158" s="20">
        <v>0</v>
      </c>
      <c r="P158" s="20">
        <v>7.427</v>
      </c>
      <c r="Q158" s="20">
        <v>0</v>
      </c>
      <c r="R158" s="20">
        <v>1</v>
      </c>
      <c r="S158" s="21"/>
      <c r="T158" s="21"/>
      <c r="U158" s="21"/>
      <c r="V158" s="21"/>
      <c r="W158" s="21"/>
    </row>
    <row r="159" ht="16.5" spans="1:23">
      <c r="A159" s="22">
        <v>399393</v>
      </c>
      <c r="B159" s="22" t="s">
        <v>381</v>
      </c>
      <c r="C159" s="22">
        <v>2951.857</v>
      </c>
      <c r="D159" s="22">
        <v>3449.771</v>
      </c>
      <c r="E159" s="22">
        <v>0</v>
      </c>
      <c r="F159" s="22">
        <v>0</v>
      </c>
      <c r="G159" s="22">
        <v>1</v>
      </c>
      <c r="H159" s="17">
        <v>0</v>
      </c>
      <c r="I159" s="17">
        <v>0</v>
      </c>
      <c r="J159" s="17">
        <v>0</v>
      </c>
      <c r="K159" s="20">
        <v>3</v>
      </c>
      <c r="L159" s="20">
        <v>0</v>
      </c>
      <c r="M159" s="20">
        <v>-1</v>
      </c>
      <c r="N159" s="20">
        <v>1</v>
      </c>
      <c r="O159" s="20">
        <v>0</v>
      </c>
      <c r="P159" s="20">
        <v>4.216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22">
        <v>399396</v>
      </c>
      <c r="B160" s="22" t="s">
        <v>382</v>
      </c>
      <c r="C160" s="22">
        <v>16513.467</v>
      </c>
      <c r="D160" s="22">
        <v>18556.621</v>
      </c>
      <c r="E160" s="22">
        <v>0</v>
      </c>
      <c r="F160" s="22">
        <v>0</v>
      </c>
      <c r="G160" s="22">
        <v>1</v>
      </c>
      <c r="H160" s="17">
        <v>0</v>
      </c>
      <c r="I160" s="17">
        <v>0</v>
      </c>
      <c r="J160" s="17">
        <v>0</v>
      </c>
      <c r="K160" s="20">
        <v>2</v>
      </c>
      <c r="L160" s="20">
        <v>1</v>
      </c>
      <c r="M160" s="20">
        <v>0</v>
      </c>
      <c r="N160" s="20">
        <v>0</v>
      </c>
      <c r="O160" s="20">
        <v>0</v>
      </c>
      <c r="P160" s="20">
        <v>2.026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22">
        <v>399420</v>
      </c>
      <c r="B161" s="22" t="s">
        <v>383</v>
      </c>
      <c r="C161" s="22">
        <v>1412.106</v>
      </c>
      <c r="D161" s="22">
        <v>1690.365</v>
      </c>
      <c r="E161" s="22">
        <v>0</v>
      </c>
      <c r="F161" s="22">
        <v>0</v>
      </c>
      <c r="G161" s="22">
        <v>1</v>
      </c>
      <c r="H161" s="17">
        <v>0</v>
      </c>
      <c r="I161" s="17">
        <v>0</v>
      </c>
      <c r="J161" s="17">
        <v>0</v>
      </c>
      <c r="K161" s="20">
        <v>4</v>
      </c>
      <c r="L161" s="20">
        <v>1</v>
      </c>
      <c r="M161" s="20">
        <v>-1</v>
      </c>
      <c r="N161" s="20">
        <v>1</v>
      </c>
      <c r="O161" s="20">
        <v>0</v>
      </c>
      <c r="P161" s="20">
        <v>7.874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22">
        <v>399437</v>
      </c>
      <c r="B162" s="22" t="s">
        <v>384</v>
      </c>
      <c r="C162" s="22">
        <v>6149.374</v>
      </c>
      <c r="D162" s="22">
        <v>7222.968</v>
      </c>
      <c r="E162" s="22">
        <v>0</v>
      </c>
      <c r="F162" s="22">
        <v>0</v>
      </c>
      <c r="G162" s="22">
        <v>1</v>
      </c>
      <c r="H162" s="17">
        <v>0</v>
      </c>
      <c r="I162" s="17">
        <v>0</v>
      </c>
      <c r="J162" s="17">
        <v>0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4.522</v>
      </c>
      <c r="Q162" s="20">
        <v>1</v>
      </c>
      <c r="R162" s="20">
        <v>0</v>
      </c>
      <c r="S162" s="21"/>
      <c r="T162" s="21"/>
      <c r="U162" s="21"/>
      <c r="V162" s="21"/>
      <c r="W162" s="21"/>
    </row>
    <row r="163" ht="16.5" spans="1:23">
      <c r="A163" s="22">
        <v>399637</v>
      </c>
      <c r="B163" s="22" t="s">
        <v>385</v>
      </c>
      <c r="C163" s="22">
        <v>1652.944</v>
      </c>
      <c r="D163" s="22">
        <v>1985.211</v>
      </c>
      <c r="E163" s="22">
        <v>0</v>
      </c>
      <c r="F163" s="22">
        <v>0</v>
      </c>
      <c r="G163" s="22">
        <v>1</v>
      </c>
      <c r="H163" s="17">
        <v>0</v>
      </c>
      <c r="I163" s="17">
        <v>0</v>
      </c>
      <c r="J163" s="17">
        <v>0</v>
      </c>
      <c r="K163" s="20">
        <v>4</v>
      </c>
      <c r="L163" s="20">
        <v>0</v>
      </c>
      <c r="M163" s="20">
        <v>-1</v>
      </c>
      <c r="N163" s="20">
        <v>1</v>
      </c>
      <c r="O163" s="20">
        <v>0</v>
      </c>
      <c r="P163" s="20">
        <v>4.158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22">
        <v>399686</v>
      </c>
      <c r="B164" s="22" t="s">
        <v>386</v>
      </c>
      <c r="C164" s="22">
        <v>2030.66</v>
      </c>
      <c r="D164" s="22">
        <v>2279.597</v>
      </c>
      <c r="E164" s="22">
        <v>0</v>
      </c>
      <c r="F164" s="22">
        <v>0</v>
      </c>
      <c r="G164" s="22">
        <v>1</v>
      </c>
      <c r="H164" s="17">
        <v>0</v>
      </c>
      <c r="I164" s="17">
        <v>0</v>
      </c>
      <c r="J164" s="17">
        <v>0</v>
      </c>
      <c r="K164" s="20">
        <v>3</v>
      </c>
      <c r="L164" s="20">
        <v>1</v>
      </c>
      <c r="M164" s="20">
        <v>0</v>
      </c>
      <c r="N164" s="20">
        <v>0</v>
      </c>
      <c r="O164" s="20">
        <v>0</v>
      </c>
      <c r="P164" s="20">
        <v>12.941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22">
        <v>399707</v>
      </c>
      <c r="B165" s="22" t="s">
        <v>387</v>
      </c>
      <c r="C165" s="22">
        <v>5961.066</v>
      </c>
      <c r="D165" s="22">
        <v>6926.856</v>
      </c>
      <c r="E165" s="22">
        <v>0</v>
      </c>
      <c r="F165" s="22">
        <v>0</v>
      </c>
      <c r="G165" s="22">
        <v>1</v>
      </c>
      <c r="H165" s="17">
        <v>0</v>
      </c>
      <c r="I165" s="17">
        <v>0</v>
      </c>
      <c r="J165" s="17">
        <v>0</v>
      </c>
      <c r="K165" s="20">
        <v>4</v>
      </c>
      <c r="L165" s="20">
        <v>0</v>
      </c>
      <c r="M165" s="20">
        <v>0</v>
      </c>
      <c r="N165" s="20">
        <v>1</v>
      </c>
      <c r="O165" s="20">
        <v>0</v>
      </c>
      <c r="P165" s="20">
        <v>9.593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22">
        <v>399805</v>
      </c>
      <c r="B166" s="22" t="s">
        <v>388</v>
      </c>
      <c r="C166" s="22">
        <v>3457.708</v>
      </c>
      <c r="D166" s="22">
        <v>4399.066</v>
      </c>
      <c r="E166" s="22">
        <v>0</v>
      </c>
      <c r="F166" s="22">
        <v>0</v>
      </c>
      <c r="G166" s="22">
        <v>1</v>
      </c>
      <c r="H166" s="17">
        <v>0</v>
      </c>
      <c r="I166" s="17">
        <v>0</v>
      </c>
      <c r="J166" s="17">
        <v>0</v>
      </c>
      <c r="K166" s="20">
        <v>2</v>
      </c>
      <c r="L166" s="20">
        <v>0</v>
      </c>
      <c r="M166" s="20">
        <v>0</v>
      </c>
      <c r="N166" s="20">
        <v>0</v>
      </c>
      <c r="O166" s="20">
        <v>0</v>
      </c>
      <c r="P166" s="20">
        <v>2.195</v>
      </c>
      <c r="Q166" s="20">
        <v>0</v>
      </c>
      <c r="R166" s="20">
        <v>-1</v>
      </c>
      <c r="S166" s="21"/>
      <c r="T166" s="21"/>
      <c r="U166" s="21"/>
      <c r="V166" s="21"/>
      <c r="W166" s="21"/>
    </row>
    <row r="167" ht="16.5" spans="1:23">
      <c r="A167" s="22">
        <v>399809</v>
      </c>
      <c r="B167" s="22" t="s">
        <v>389</v>
      </c>
      <c r="C167" s="22">
        <v>2376.128</v>
      </c>
      <c r="D167" s="22">
        <v>2927.214</v>
      </c>
      <c r="E167" s="22">
        <v>0</v>
      </c>
      <c r="F167" s="22">
        <v>0</v>
      </c>
      <c r="G167" s="22">
        <v>1</v>
      </c>
      <c r="H167" s="17">
        <v>0</v>
      </c>
      <c r="I167" s="17">
        <v>0</v>
      </c>
      <c r="J167" s="17">
        <v>0</v>
      </c>
      <c r="K167" s="20">
        <v>0</v>
      </c>
      <c r="L167" s="20">
        <v>0</v>
      </c>
      <c r="M167" s="20">
        <v>0</v>
      </c>
      <c r="N167" s="20">
        <v>-1</v>
      </c>
      <c r="O167" s="20">
        <v>0</v>
      </c>
      <c r="P167" s="20">
        <v>2.059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22">
        <v>399812</v>
      </c>
      <c r="B168" s="22" t="s">
        <v>390</v>
      </c>
      <c r="C168" s="22">
        <v>6046.356</v>
      </c>
      <c r="D168" s="22">
        <v>6748.95</v>
      </c>
      <c r="E168" s="22">
        <v>0</v>
      </c>
      <c r="F168" s="22">
        <v>0</v>
      </c>
      <c r="G168" s="22">
        <v>1</v>
      </c>
      <c r="H168" s="17">
        <v>0</v>
      </c>
      <c r="I168" s="17">
        <v>0</v>
      </c>
      <c r="J168" s="17">
        <v>0</v>
      </c>
      <c r="K168" s="20">
        <v>1</v>
      </c>
      <c r="L168" s="20">
        <v>0</v>
      </c>
      <c r="M168" s="20">
        <v>0</v>
      </c>
      <c r="N168" s="20">
        <v>0</v>
      </c>
      <c r="O168" s="20">
        <v>0</v>
      </c>
      <c r="P168" s="20">
        <v>-11.584</v>
      </c>
      <c r="Q168" s="20">
        <v>0</v>
      </c>
      <c r="R168" s="20">
        <v>-1</v>
      </c>
      <c r="S168" s="21"/>
      <c r="T168" s="21"/>
      <c r="U168" s="21"/>
      <c r="V168" s="21"/>
      <c r="W168" s="21"/>
    </row>
    <row r="169" ht="16.5" spans="1:23">
      <c r="A169" s="22">
        <v>399914</v>
      </c>
      <c r="B169" s="22" t="s">
        <v>391</v>
      </c>
      <c r="C169" s="22">
        <v>6181.154</v>
      </c>
      <c r="D169" s="22">
        <v>6934.961</v>
      </c>
      <c r="E169" s="22">
        <v>0</v>
      </c>
      <c r="F169" s="22">
        <v>0</v>
      </c>
      <c r="G169" s="22">
        <v>1</v>
      </c>
      <c r="H169" s="17">
        <v>0</v>
      </c>
      <c r="I169" s="17">
        <v>0</v>
      </c>
      <c r="J169" s="17">
        <v>0</v>
      </c>
      <c r="K169" s="20">
        <v>3</v>
      </c>
      <c r="L169" s="20">
        <v>0</v>
      </c>
      <c r="M169" s="20">
        <v>0</v>
      </c>
      <c r="N169" s="20">
        <v>0</v>
      </c>
      <c r="O169" s="20">
        <v>0</v>
      </c>
      <c r="P169" s="20">
        <v>12.75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22">
        <v>399934</v>
      </c>
      <c r="B170" s="22" t="s">
        <v>371</v>
      </c>
      <c r="C170" s="22">
        <v>5804.286</v>
      </c>
      <c r="D170" s="22">
        <v>6476.339</v>
      </c>
      <c r="E170" s="22">
        <v>0</v>
      </c>
      <c r="F170" s="22">
        <v>0</v>
      </c>
      <c r="G170" s="22">
        <v>1</v>
      </c>
      <c r="H170" s="17">
        <v>0</v>
      </c>
      <c r="I170" s="17">
        <v>0</v>
      </c>
      <c r="J170" s="17">
        <v>0</v>
      </c>
      <c r="K170" s="20">
        <v>2</v>
      </c>
      <c r="L170" s="20">
        <v>2</v>
      </c>
      <c r="M170" s="20">
        <v>0</v>
      </c>
      <c r="N170" s="20">
        <v>0</v>
      </c>
      <c r="O170" s="20">
        <v>0</v>
      </c>
      <c r="P170" s="20">
        <v>38.837</v>
      </c>
      <c r="Q170" s="20">
        <v>0</v>
      </c>
      <c r="R170" s="20">
        <v>1</v>
      </c>
      <c r="S170" s="21"/>
      <c r="T170" s="21"/>
      <c r="U170" s="21"/>
      <c r="V170" s="21"/>
      <c r="W170" s="21"/>
    </row>
    <row r="171" ht="16.5" spans="1:23">
      <c r="A171" s="22">
        <v>399965</v>
      </c>
      <c r="B171" s="22" t="s">
        <v>392</v>
      </c>
      <c r="C171" s="22">
        <v>2477.272</v>
      </c>
      <c r="D171" s="22">
        <v>2914.862</v>
      </c>
      <c r="E171" s="22">
        <v>0</v>
      </c>
      <c r="F171" s="22">
        <v>0</v>
      </c>
      <c r="G171" s="22">
        <v>1</v>
      </c>
      <c r="H171" s="17">
        <v>0</v>
      </c>
      <c r="I171" s="17">
        <v>0</v>
      </c>
      <c r="J171" s="17">
        <v>0</v>
      </c>
      <c r="K171" s="20">
        <v>4</v>
      </c>
      <c r="L171" s="20">
        <v>1</v>
      </c>
      <c r="M171" s="20">
        <v>-1</v>
      </c>
      <c r="N171" s="20">
        <v>1</v>
      </c>
      <c r="O171" s="20">
        <v>0</v>
      </c>
      <c r="P171" s="20">
        <v>3.443</v>
      </c>
      <c r="Q171" s="20">
        <v>1</v>
      </c>
      <c r="R171" s="20">
        <v>0</v>
      </c>
      <c r="S171" s="21"/>
      <c r="T171" s="21"/>
      <c r="U171" s="21"/>
      <c r="V171" s="21"/>
      <c r="W171" s="21"/>
    </row>
    <row r="172" ht="16.5" spans="1:23">
      <c r="A172" s="22">
        <v>399966</v>
      </c>
      <c r="B172" s="22" t="s">
        <v>393</v>
      </c>
      <c r="C172" s="22">
        <v>5943.294</v>
      </c>
      <c r="D172" s="22">
        <v>7068.4</v>
      </c>
      <c r="E172" s="22">
        <v>0</v>
      </c>
      <c r="F172" s="22">
        <v>0</v>
      </c>
      <c r="G172" s="22">
        <v>1</v>
      </c>
      <c r="H172" s="17">
        <v>0</v>
      </c>
      <c r="I172" s="17">
        <v>0</v>
      </c>
      <c r="J172" s="17">
        <v>0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-13.137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22">
        <v>399975</v>
      </c>
      <c r="B173" s="22" t="s">
        <v>394</v>
      </c>
      <c r="C173" s="22">
        <v>776.663</v>
      </c>
      <c r="D173" s="22">
        <v>902.757</v>
      </c>
      <c r="E173" s="22">
        <v>0</v>
      </c>
      <c r="F173" s="22">
        <v>0</v>
      </c>
      <c r="G173" s="22">
        <v>1</v>
      </c>
      <c r="H173" s="17">
        <v>0</v>
      </c>
      <c r="I173" s="17">
        <v>0</v>
      </c>
      <c r="J173" s="17">
        <v>0</v>
      </c>
      <c r="K173" s="20">
        <v>0</v>
      </c>
      <c r="L173" s="20">
        <v>0</v>
      </c>
      <c r="M173" s="20">
        <v>1</v>
      </c>
      <c r="N173" s="20">
        <v>-1</v>
      </c>
      <c r="O173" s="20">
        <v>0</v>
      </c>
      <c r="P173" s="20">
        <v>2.455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22">
        <v>399983</v>
      </c>
      <c r="B174" s="22" t="s">
        <v>395</v>
      </c>
      <c r="C174" s="22">
        <v>1887.412</v>
      </c>
      <c r="D174" s="22">
        <v>2277.821</v>
      </c>
      <c r="E174" s="22">
        <v>0</v>
      </c>
      <c r="F174" s="22">
        <v>0</v>
      </c>
      <c r="G174" s="22">
        <v>1</v>
      </c>
      <c r="H174" s="17">
        <v>0</v>
      </c>
      <c r="I174" s="17">
        <v>0</v>
      </c>
      <c r="J174" s="17">
        <v>0</v>
      </c>
      <c r="K174" s="20">
        <v>3</v>
      </c>
      <c r="L174" s="20">
        <v>0</v>
      </c>
      <c r="M174" s="20">
        <v>0</v>
      </c>
      <c r="N174" s="20">
        <v>0</v>
      </c>
      <c r="O174" s="20">
        <v>0</v>
      </c>
      <c r="P174" s="20">
        <v>9.734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22">
        <v>399987</v>
      </c>
      <c r="B175" s="22" t="s">
        <v>396</v>
      </c>
      <c r="C175" s="22">
        <v>4682.431</v>
      </c>
      <c r="D175" s="22">
        <v>5472.154</v>
      </c>
      <c r="E175" s="22">
        <v>0</v>
      </c>
      <c r="F175" s="22">
        <v>0</v>
      </c>
      <c r="G175" s="22">
        <v>1</v>
      </c>
      <c r="H175" s="17">
        <v>0</v>
      </c>
      <c r="I175" s="17">
        <v>0</v>
      </c>
      <c r="J175" s="17">
        <v>0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-0.276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2">
        <v>399997</v>
      </c>
      <c r="B176" s="22" t="s">
        <v>397</v>
      </c>
      <c r="C176" s="22">
        <v>8062.234</v>
      </c>
      <c r="D176" s="22">
        <v>9616.131</v>
      </c>
      <c r="E176" s="22">
        <v>0</v>
      </c>
      <c r="F176" s="22">
        <v>0</v>
      </c>
      <c r="G176" s="22">
        <v>1</v>
      </c>
      <c r="H176" s="17">
        <v>0</v>
      </c>
      <c r="I176" s="17">
        <v>0</v>
      </c>
      <c r="J176" s="17">
        <v>0</v>
      </c>
      <c r="K176" s="20">
        <v>3</v>
      </c>
      <c r="L176" s="20">
        <v>0</v>
      </c>
      <c r="M176" s="20">
        <v>0</v>
      </c>
      <c r="N176" s="20">
        <v>0</v>
      </c>
      <c r="O176" s="20">
        <v>0</v>
      </c>
      <c r="P176" s="20">
        <v>2.686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4"/>
      <c r="L177" s="24"/>
      <c r="M177" s="24"/>
      <c r="N177" s="24"/>
      <c r="O177" s="24"/>
      <c r="P177" s="24"/>
      <c r="Q177" s="24"/>
      <c r="R177" s="24"/>
      <c r="S177" s="21"/>
      <c r="T177" s="21"/>
      <c r="U177" s="21"/>
      <c r="V177" s="21"/>
      <c r="W177" s="21"/>
    </row>
    <row r="178" ht="16.5" spans="1:2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4"/>
      <c r="L178" s="24"/>
      <c r="M178" s="24"/>
      <c r="N178" s="24"/>
      <c r="O178" s="24"/>
      <c r="P178" s="24"/>
      <c r="Q178" s="24"/>
      <c r="R178" s="24"/>
      <c r="S178" s="21"/>
      <c r="T178" s="21"/>
      <c r="U178" s="21"/>
      <c r="V178" s="21"/>
      <c r="W178" s="21"/>
    </row>
    <row r="179" ht="16.5" spans="1:2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4"/>
      <c r="L179" s="24"/>
      <c r="M179" s="24"/>
      <c r="N179" s="24"/>
      <c r="O179" s="24"/>
      <c r="P179" s="24"/>
      <c r="Q179" s="24"/>
      <c r="R179" s="24"/>
      <c r="S179" s="21"/>
      <c r="T179" s="21"/>
      <c r="U179" s="21"/>
      <c r="V179" s="21"/>
      <c r="W179" s="21"/>
    </row>
    <row r="180" ht="16.5" spans="1:2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4"/>
      <c r="L180" s="24"/>
      <c r="M180" s="24"/>
      <c r="N180" s="24"/>
      <c r="O180" s="24"/>
      <c r="P180" s="24"/>
      <c r="Q180" s="24"/>
      <c r="R180" s="24"/>
      <c r="S180" s="21"/>
      <c r="T180" s="21"/>
      <c r="U180" s="21"/>
      <c r="V180" s="21"/>
      <c r="W180" s="21"/>
    </row>
    <row r="181" ht="16.5" spans="1:2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4"/>
      <c r="L181" s="24"/>
      <c r="M181" s="24"/>
      <c r="N181" s="24"/>
      <c r="O181" s="24"/>
      <c r="P181" s="24"/>
      <c r="Q181" s="24"/>
      <c r="R181" s="24"/>
      <c r="S181" s="21"/>
      <c r="T181" s="21"/>
      <c r="U181" s="21"/>
      <c r="V181" s="21"/>
      <c r="W181" s="21"/>
    </row>
    <row r="182" ht="16.5" spans="1:2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4"/>
      <c r="L182" s="24"/>
      <c r="M182" s="24"/>
      <c r="N182" s="24"/>
      <c r="O182" s="24"/>
      <c r="P182" s="24"/>
      <c r="Q182" s="24"/>
      <c r="R182" s="24"/>
      <c r="S182" s="21"/>
      <c r="T182" s="21"/>
      <c r="U182" s="21"/>
      <c r="V182" s="21"/>
      <c r="W182" s="21"/>
    </row>
    <row r="183" ht="16.5" spans="1:2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4"/>
      <c r="L183" s="24"/>
      <c r="M183" s="24"/>
      <c r="N183" s="24"/>
      <c r="O183" s="24"/>
      <c r="P183" s="24"/>
      <c r="Q183" s="24"/>
      <c r="R183" s="24"/>
      <c r="S183" s="21"/>
      <c r="T183" s="21"/>
      <c r="U183" s="21"/>
      <c r="V183" s="21"/>
      <c r="W183" s="21"/>
    </row>
    <row r="184" ht="16.5" spans="1:2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4"/>
      <c r="L184" s="24"/>
      <c r="M184" s="24"/>
      <c r="N184" s="24"/>
      <c r="O184" s="24"/>
      <c r="P184" s="24"/>
      <c r="Q184" s="24"/>
      <c r="R184" s="24"/>
      <c r="S184" s="21"/>
      <c r="T184" s="21"/>
      <c r="U184" s="21"/>
      <c r="V184" s="21"/>
      <c r="W184" s="21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4"/>
      <c r="L185" s="24"/>
      <c r="M185" s="24"/>
      <c r="N185" s="24"/>
      <c r="O185" s="24"/>
      <c r="P185" s="24"/>
      <c r="Q185" s="24"/>
      <c r="R185" s="24"/>
      <c r="S185" s="21"/>
      <c r="T185" s="21"/>
      <c r="U185" s="21"/>
      <c r="V185" s="21"/>
      <c r="W185" s="21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4"/>
      <c r="L186" s="24"/>
      <c r="M186" s="24"/>
      <c r="N186" s="24"/>
      <c r="O186" s="24"/>
      <c r="P186" s="24"/>
      <c r="Q186" s="24"/>
      <c r="R186" s="24"/>
      <c r="S186" s="21"/>
      <c r="T186" s="21"/>
      <c r="U186" s="21"/>
      <c r="V186" s="21"/>
      <c r="W186" s="21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4"/>
      <c r="L187" s="24"/>
      <c r="M187" s="24"/>
      <c r="N187" s="24"/>
      <c r="O187" s="24"/>
      <c r="P187" s="24"/>
      <c r="Q187" s="24"/>
      <c r="R187" s="24"/>
      <c r="S187" s="21"/>
      <c r="T187" s="21"/>
      <c r="U187" s="21"/>
      <c r="V187" s="21"/>
      <c r="W187" s="21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4"/>
      <c r="L188" s="24"/>
      <c r="M188" s="24"/>
      <c r="N188" s="24"/>
      <c r="O188" s="24"/>
      <c r="P188" s="24"/>
      <c r="Q188" s="24"/>
      <c r="R188" s="24"/>
      <c r="S188" s="21"/>
      <c r="T188" s="21"/>
      <c r="U188" s="21"/>
      <c r="V188" s="21"/>
      <c r="W188" s="21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4"/>
      <c r="L189" s="24"/>
      <c r="M189" s="24"/>
      <c r="N189" s="24"/>
      <c r="O189" s="24"/>
      <c r="P189" s="24"/>
      <c r="Q189" s="24"/>
      <c r="R189" s="24"/>
      <c r="S189" s="21"/>
      <c r="T189" s="21"/>
      <c r="U189" s="21"/>
      <c r="V189" s="21"/>
      <c r="W189" s="21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4"/>
      <c r="L190" s="24"/>
      <c r="M190" s="24"/>
      <c r="N190" s="24"/>
      <c r="O190" s="24"/>
      <c r="P190" s="24"/>
      <c r="Q190" s="24"/>
      <c r="R190" s="24"/>
      <c r="S190" s="21"/>
      <c r="T190" s="21"/>
      <c r="U190" s="21"/>
      <c r="V190" s="21"/>
      <c r="W190" s="21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4"/>
      <c r="L191" s="24"/>
      <c r="M191" s="24"/>
      <c r="N191" s="24"/>
      <c r="O191" s="24"/>
      <c r="P191" s="24"/>
      <c r="Q191" s="24"/>
      <c r="R191" s="24"/>
      <c r="S191" s="21"/>
      <c r="T191" s="21"/>
      <c r="U191" s="21"/>
      <c r="V191" s="21"/>
      <c r="W191" s="21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4"/>
      <c r="L192" s="24"/>
      <c r="M192" s="24"/>
      <c r="N192" s="24"/>
      <c r="O192" s="24"/>
      <c r="P192" s="24"/>
      <c r="Q192" s="24"/>
      <c r="R192" s="24"/>
      <c r="S192" s="21"/>
      <c r="T192" s="21"/>
      <c r="U192" s="21"/>
      <c r="V192" s="21"/>
      <c r="W192" s="21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4"/>
      <c r="L193" s="24"/>
      <c r="M193" s="24"/>
      <c r="N193" s="24"/>
      <c r="O193" s="24"/>
      <c r="P193" s="24"/>
      <c r="Q193" s="24"/>
      <c r="R193" s="24"/>
      <c r="S193" s="21"/>
      <c r="T193" s="21"/>
      <c r="U193" s="21"/>
      <c r="V193" s="21"/>
      <c r="W193" s="21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4"/>
      <c r="L194" s="24"/>
      <c r="M194" s="24"/>
      <c r="N194" s="24"/>
      <c r="O194" s="24"/>
      <c r="P194" s="24"/>
      <c r="Q194" s="24"/>
      <c r="R194" s="24"/>
      <c r="S194" s="21"/>
      <c r="T194" s="21"/>
      <c r="U194" s="21"/>
      <c r="V194" s="21"/>
      <c r="W194" s="21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4"/>
      <c r="L195" s="24"/>
      <c r="M195" s="24"/>
      <c r="N195" s="24"/>
      <c r="O195" s="24"/>
      <c r="P195" s="24"/>
      <c r="Q195" s="24"/>
      <c r="R195" s="24"/>
      <c r="S195" s="21"/>
      <c r="T195" s="21"/>
      <c r="U195" s="21"/>
      <c r="V195" s="21"/>
      <c r="W195" s="21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4"/>
      <c r="L196" s="24"/>
      <c r="M196" s="24"/>
      <c r="N196" s="24"/>
      <c r="O196" s="24"/>
      <c r="P196" s="24"/>
      <c r="Q196" s="24"/>
      <c r="R196" s="24"/>
      <c r="S196" s="21"/>
      <c r="T196" s="21"/>
      <c r="U196" s="21"/>
      <c r="V196" s="21"/>
      <c r="W196" s="21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4"/>
      <c r="L197" s="24"/>
      <c r="M197" s="24"/>
      <c r="N197" s="24"/>
      <c r="O197" s="24"/>
      <c r="P197" s="24"/>
      <c r="Q197" s="24"/>
      <c r="R197" s="24"/>
      <c r="S197" s="21"/>
      <c r="T197" s="21"/>
      <c r="U197" s="21"/>
      <c r="V197" s="21"/>
      <c r="W197" s="21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4"/>
      <c r="L198" s="24"/>
      <c r="M198" s="24"/>
      <c r="N198" s="24"/>
      <c r="O198" s="24"/>
      <c r="P198" s="24"/>
      <c r="Q198" s="24"/>
      <c r="R198" s="24"/>
      <c r="S198" s="21"/>
      <c r="T198" s="21"/>
      <c r="U198" s="21"/>
      <c r="V198" s="21"/>
      <c r="W198" s="21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4"/>
      <c r="L199" s="24"/>
      <c r="M199" s="24"/>
      <c r="N199" s="24"/>
      <c r="O199" s="24"/>
      <c r="P199" s="24"/>
      <c r="Q199" s="24"/>
      <c r="R199" s="24"/>
      <c r="S199" s="21"/>
      <c r="T199" s="21"/>
      <c r="U199" s="21"/>
      <c r="V199" s="21"/>
      <c r="W199" s="21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4"/>
      <c r="L200" s="24"/>
      <c r="M200" s="24"/>
      <c r="N200" s="24"/>
      <c r="O200" s="24"/>
      <c r="P200" s="24"/>
      <c r="Q200" s="24"/>
      <c r="R200" s="24"/>
      <c r="S200" s="21"/>
      <c r="T200" s="21"/>
      <c r="U200" s="21"/>
      <c r="V200" s="21"/>
      <c r="W200" s="21"/>
    </row>
    <row r="201" ht="16.5" spans="1:2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4"/>
      <c r="L201" s="24"/>
      <c r="M201" s="24"/>
      <c r="N201" s="24"/>
      <c r="O201" s="24"/>
      <c r="P201" s="24"/>
      <c r="Q201" s="24"/>
      <c r="R201" s="24"/>
      <c r="S201" s="21"/>
      <c r="T201" s="21"/>
      <c r="U201" s="21"/>
      <c r="V201" s="21"/>
      <c r="W201" s="21"/>
    </row>
    <row r="202" ht="16.5" spans="1:2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4"/>
      <c r="L202" s="24"/>
      <c r="M202" s="24"/>
      <c r="N202" s="24"/>
      <c r="O202" s="24"/>
      <c r="P202" s="24"/>
      <c r="Q202" s="24"/>
      <c r="R202" s="24"/>
      <c r="S202" s="21"/>
      <c r="T202" s="21"/>
      <c r="U202" s="21"/>
      <c r="V202" s="21"/>
      <c r="W202" s="21"/>
    </row>
    <row r="203" ht="16.5" spans="1:2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4"/>
      <c r="L203" s="24"/>
      <c r="M203" s="24"/>
      <c r="N203" s="24"/>
      <c r="O203" s="24"/>
      <c r="P203" s="24"/>
      <c r="Q203" s="24"/>
      <c r="R203" s="24"/>
      <c r="S203" s="21"/>
      <c r="T203" s="21"/>
      <c r="U203" s="21"/>
      <c r="V203" s="21"/>
      <c r="W203" s="21"/>
    </row>
    <row r="204" ht="16.5" spans="1:2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4"/>
      <c r="L204" s="24"/>
      <c r="M204" s="24"/>
      <c r="N204" s="24"/>
      <c r="O204" s="24"/>
      <c r="P204" s="24"/>
      <c r="Q204" s="24"/>
      <c r="R204" s="24"/>
      <c r="S204" s="21"/>
      <c r="T204" s="21"/>
      <c r="U204" s="21"/>
      <c r="V204" s="21"/>
      <c r="W204" s="21"/>
    </row>
    <row r="205" ht="16.5" spans="1:2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4"/>
      <c r="L205" s="24"/>
      <c r="M205" s="24"/>
      <c r="N205" s="24"/>
      <c r="O205" s="24"/>
      <c r="P205" s="24"/>
      <c r="Q205" s="24"/>
      <c r="R205" s="24"/>
      <c r="S205" s="21"/>
      <c r="T205" s="21"/>
      <c r="U205" s="21"/>
      <c r="V205" s="21"/>
      <c r="W205" s="21"/>
    </row>
    <row r="206" ht="16.5" spans="1:2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4"/>
      <c r="L206" s="24"/>
      <c r="M206" s="24"/>
      <c r="N206" s="24"/>
      <c r="O206" s="24"/>
      <c r="P206" s="24"/>
      <c r="Q206" s="24"/>
      <c r="R206" s="24"/>
      <c r="S206" s="21"/>
      <c r="T206" s="21"/>
      <c r="U206" s="21"/>
      <c r="V206" s="21"/>
      <c r="W206" s="21"/>
    </row>
    <row r="207" ht="16.5" spans="1:2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4"/>
      <c r="L207" s="24"/>
      <c r="M207" s="24"/>
      <c r="N207" s="24"/>
      <c r="O207" s="24"/>
      <c r="P207" s="24"/>
      <c r="Q207" s="24"/>
      <c r="R207" s="24"/>
      <c r="S207" s="21"/>
      <c r="T207" s="21"/>
      <c r="U207" s="21"/>
      <c r="V207" s="21"/>
      <c r="W207" s="21"/>
    </row>
    <row r="208" ht="16.5" spans="1:2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4"/>
      <c r="L208" s="24"/>
      <c r="M208" s="24"/>
      <c r="N208" s="24"/>
      <c r="O208" s="24"/>
      <c r="P208" s="24"/>
      <c r="Q208" s="24"/>
      <c r="R208" s="24"/>
      <c r="S208" s="21"/>
      <c r="T208" s="21"/>
      <c r="U208" s="21"/>
      <c r="V208" s="21"/>
      <c r="W208" s="21"/>
    </row>
    <row r="209" ht="16.5" spans="1:2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4"/>
      <c r="L209" s="24"/>
      <c r="M209" s="24"/>
      <c r="N209" s="24"/>
      <c r="O209" s="24"/>
      <c r="P209" s="24"/>
      <c r="Q209" s="24"/>
      <c r="R209" s="24"/>
      <c r="S209" s="21"/>
      <c r="T209" s="21"/>
      <c r="U209" s="21"/>
      <c r="V209" s="21"/>
      <c r="W209" s="21"/>
    </row>
    <row r="210" ht="16.5" spans="1:2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4"/>
      <c r="L210" s="24"/>
      <c r="M210" s="24"/>
      <c r="N210" s="24"/>
      <c r="O210" s="24"/>
      <c r="P210" s="24"/>
      <c r="Q210" s="24"/>
      <c r="R210" s="24"/>
      <c r="S210" s="21"/>
      <c r="T210" s="21"/>
      <c r="U210" s="21"/>
      <c r="V210" s="21"/>
      <c r="W210" s="21"/>
    </row>
    <row r="211" ht="16.5" spans="1:2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  <c r="S211" s="21"/>
      <c r="T211" s="21"/>
      <c r="U211" s="21"/>
      <c r="V211" s="21"/>
      <c r="W211" s="21"/>
    </row>
    <row r="212" ht="16.5" spans="1:2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  <c r="S212" s="21"/>
      <c r="T212" s="21"/>
      <c r="U212" s="21"/>
      <c r="V212" s="21"/>
      <c r="W212" s="21"/>
    </row>
    <row r="213" ht="16.5" spans="1:2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  <c r="S213" s="21"/>
      <c r="T213" s="21"/>
      <c r="U213" s="21"/>
      <c r="V213" s="21"/>
      <c r="W213" s="21"/>
    </row>
    <row r="214" ht="16.5" spans="1:2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  <c r="S214" s="21"/>
      <c r="T214" s="21"/>
      <c r="U214" s="21"/>
      <c r="V214" s="21"/>
      <c r="W214" s="21"/>
    </row>
    <row r="215" ht="16.5" spans="1:2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  <c r="S215" s="21"/>
      <c r="T215" s="21"/>
      <c r="U215" s="21"/>
      <c r="V215" s="21"/>
      <c r="W215" s="21"/>
    </row>
    <row r="216" ht="16.5" spans="1:2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  <c r="S216" s="21"/>
      <c r="T216" s="21"/>
      <c r="U216" s="21"/>
      <c r="V216" s="21"/>
      <c r="W216" s="21"/>
    </row>
    <row r="217" ht="16.5" spans="1:2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  <c r="S217" s="21"/>
      <c r="T217" s="21"/>
      <c r="U217" s="21"/>
      <c r="V217" s="21"/>
      <c r="W217" s="21"/>
    </row>
    <row r="218" ht="16.5" spans="1:2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  <c r="S218" s="21"/>
      <c r="T218" s="21"/>
      <c r="U218" s="21"/>
      <c r="V218" s="21"/>
      <c r="W218" s="21"/>
    </row>
    <row r="219" ht="16.5" spans="1:2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  <c r="S219" s="21"/>
      <c r="T219" s="21"/>
      <c r="U219" s="21"/>
      <c r="V219" s="21"/>
      <c r="W219" s="21"/>
    </row>
    <row r="220" ht="16.5" spans="1:2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  <c r="S220" s="21"/>
      <c r="T220" s="21"/>
      <c r="U220" s="21"/>
      <c r="V220" s="21"/>
      <c r="W220" s="21"/>
    </row>
    <row r="221" ht="16.5" spans="1:2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  <c r="S221" s="21"/>
      <c r="T221" s="21"/>
      <c r="U221" s="21"/>
      <c r="V221" s="21"/>
      <c r="W221" s="21"/>
    </row>
    <row r="222" ht="16.5" spans="1:2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  <c r="S222" s="21"/>
      <c r="T222" s="21"/>
      <c r="U222" s="21"/>
      <c r="V222" s="21"/>
      <c r="W222" s="21"/>
    </row>
    <row r="223" ht="16.5" spans="1:2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  <c r="S223" s="21"/>
      <c r="T223" s="21"/>
      <c r="U223" s="21"/>
      <c r="V223" s="21"/>
      <c r="W223" s="21"/>
    </row>
    <row r="224" ht="16.5" spans="1:2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  <c r="S224" s="21"/>
      <c r="T224" s="21"/>
      <c r="U224" s="21"/>
      <c r="V224" s="21"/>
      <c r="W224" s="21"/>
    </row>
    <row r="225" ht="16.5" spans="1:2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  <c r="S225" s="21"/>
      <c r="T225" s="21"/>
      <c r="U225" s="21"/>
      <c r="V225" s="21"/>
      <c r="W225" s="21"/>
    </row>
    <row r="226" ht="16.5" spans="1:2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  <c r="S226" s="21"/>
      <c r="T226" s="21"/>
      <c r="U226" s="21"/>
      <c r="V226" s="21"/>
      <c r="W226" s="21"/>
    </row>
    <row r="227" ht="16.5" spans="1:2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  <c r="S227" s="21"/>
      <c r="T227" s="21"/>
      <c r="U227" s="21"/>
      <c r="V227" s="21"/>
      <c r="W227" s="21"/>
    </row>
    <row r="228" ht="16.5" spans="1:2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  <c r="S228" s="21"/>
      <c r="T228" s="21"/>
      <c r="U228" s="21"/>
      <c r="V228" s="21"/>
      <c r="W228" s="21"/>
    </row>
    <row r="229" ht="16.5" spans="1:2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  <c r="S229" s="21"/>
      <c r="T229" s="21"/>
      <c r="U229" s="21"/>
      <c r="V229" s="21"/>
      <c r="W229" s="21"/>
    </row>
    <row r="230" ht="16.5" spans="1:2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  <c r="S230" s="21"/>
      <c r="T230" s="21"/>
      <c r="U230" s="21"/>
      <c r="V230" s="21"/>
      <c r="W230" s="21"/>
    </row>
    <row r="231" ht="16.5" spans="1:2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  <c r="S231" s="21"/>
      <c r="T231" s="21"/>
      <c r="U231" s="21"/>
      <c r="V231" s="21"/>
      <c r="W231" s="21"/>
    </row>
    <row r="232" ht="16.5" spans="1:2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  <c r="S232" s="21"/>
      <c r="T232" s="21"/>
      <c r="U232" s="21"/>
      <c r="V232" s="21"/>
      <c r="W232" s="21"/>
    </row>
    <row r="233" ht="16.5" spans="1:2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  <c r="S233" s="21"/>
      <c r="T233" s="21"/>
      <c r="U233" s="21"/>
      <c r="V233" s="21"/>
      <c r="W233" s="21"/>
    </row>
    <row r="234" ht="16.5" spans="1:2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  <c r="S234" s="21"/>
      <c r="T234" s="21"/>
      <c r="U234" s="21"/>
      <c r="V234" s="21"/>
      <c r="W234" s="21"/>
    </row>
    <row r="235" ht="16.5" spans="1:2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  <c r="S235" s="21"/>
      <c r="T235" s="21"/>
      <c r="U235" s="21"/>
      <c r="V235" s="21"/>
      <c r="W235" s="21"/>
    </row>
    <row r="236" ht="16.5" spans="1:2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  <c r="S236" s="21"/>
      <c r="T236" s="21"/>
      <c r="U236" s="21"/>
      <c r="V236" s="21"/>
      <c r="W236" s="21"/>
    </row>
    <row r="237" ht="16.5" spans="1:2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  <c r="S237" s="21"/>
      <c r="T237" s="21"/>
      <c r="U237" s="21"/>
      <c r="V237" s="21"/>
      <c r="W237" s="21"/>
    </row>
    <row r="238" ht="16.5" spans="1:2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  <c r="S238" s="21"/>
      <c r="T238" s="21"/>
      <c r="U238" s="21"/>
      <c r="V238" s="21"/>
      <c r="W238" s="21"/>
    </row>
    <row r="239" ht="16.5" spans="1:2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  <c r="S239" s="21"/>
      <c r="T239" s="21"/>
      <c r="U239" s="21"/>
      <c r="V239" s="21"/>
      <c r="W239" s="21"/>
    </row>
    <row r="240" ht="16.5" spans="1:2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  <c r="S240" s="21"/>
      <c r="T240" s="21"/>
      <c r="U240" s="21"/>
      <c r="V240" s="21"/>
      <c r="W240" s="21"/>
    </row>
    <row r="241" ht="16.5" spans="1:2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  <c r="S241" s="21"/>
      <c r="T241" s="21"/>
      <c r="U241" s="21"/>
      <c r="V241" s="21"/>
      <c r="W241" s="21"/>
    </row>
    <row r="242" ht="16.5" spans="1:2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  <c r="S242" s="21"/>
      <c r="T242" s="21"/>
      <c r="U242" s="21"/>
      <c r="V242" s="21"/>
      <c r="W242" s="21"/>
    </row>
    <row r="243" ht="16.5" spans="1:2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  <c r="S243" s="21"/>
      <c r="T243" s="21"/>
      <c r="U243" s="21"/>
      <c r="V243" s="21"/>
      <c r="W243" s="21"/>
    </row>
    <row r="244" ht="16.5" spans="1:2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  <c r="S244" s="21"/>
      <c r="T244" s="21"/>
      <c r="U244" s="21"/>
      <c r="V244" s="21"/>
      <c r="W244" s="21"/>
    </row>
    <row r="245" ht="16.5" spans="1:2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  <c r="S245" s="21"/>
      <c r="T245" s="21"/>
      <c r="U245" s="21"/>
      <c r="V245" s="21"/>
      <c r="W245" s="21"/>
    </row>
    <row r="246" ht="16.5" spans="1:2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  <c r="S246" s="21"/>
      <c r="T246" s="21"/>
      <c r="U246" s="21"/>
      <c r="V246" s="21"/>
      <c r="W246" s="21"/>
    </row>
    <row r="247" ht="16.5" spans="1:2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  <c r="S247" s="21"/>
      <c r="T247" s="21"/>
      <c r="U247" s="21"/>
      <c r="V247" s="21"/>
      <c r="W247" s="21"/>
    </row>
    <row r="248" ht="16.5" spans="1:2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  <c r="S248" s="21"/>
      <c r="T248" s="21"/>
      <c r="U248" s="21"/>
      <c r="V248" s="21"/>
      <c r="W248" s="21"/>
    </row>
    <row r="249" ht="16.5" spans="1:2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  <c r="S249" s="21"/>
      <c r="T249" s="21"/>
      <c r="U249" s="21"/>
      <c r="V249" s="21"/>
      <c r="W249" s="21"/>
    </row>
    <row r="250" ht="16.5" spans="1:2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  <c r="S250" s="21"/>
      <c r="T250" s="21"/>
      <c r="U250" s="21"/>
      <c r="V250" s="21"/>
      <c r="W250" s="21"/>
    </row>
    <row r="251" ht="16.5" spans="1:2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  <c r="S251" s="21"/>
      <c r="T251" s="21"/>
      <c r="U251" s="21"/>
      <c r="V251" s="21"/>
      <c r="W251" s="21"/>
    </row>
    <row r="252" ht="16.5" spans="1:2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  <c r="S252" s="21"/>
      <c r="T252" s="21"/>
      <c r="U252" s="21"/>
      <c r="V252" s="21"/>
      <c r="W252" s="21"/>
    </row>
    <row r="253" ht="16.5" spans="1:2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  <c r="S253" s="21"/>
      <c r="T253" s="21"/>
      <c r="U253" s="21"/>
      <c r="V253" s="21"/>
      <c r="W253" s="21"/>
    </row>
    <row r="254" ht="16.5" spans="1:2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  <c r="S254" s="21"/>
      <c r="T254" s="21"/>
      <c r="U254" s="21"/>
      <c r="V254" s="21"/>
      <c r="W254" s="21"/>
    </row>
    <row r="255" ht="16.5" spans="1:2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  <c r="S255" s="21"/>
      <c r="T255" s="21"/>
      <c r="U255" s="21"/>
      <c r="V255" s="21"/>
      <c r="W255" s="21"/>
    </row>
    <row r="256" ht="16.5" spans="1:2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  <c r="S256" s="21"/>
      <c r="T256" s="21"/>
      <c r="U256" s="21"/>
      <c r="V256" s="21"/>
      <c r="W256" s="21"/>
    </row>
    <row r="257" ht="16.5" spans="1:2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  <c r="S257" s="21"/>
      <c r="T257" s="21"/>
      <c r="U257" s="21"/>
      <c r="V257" s="21"/>
      <c r="W257" s="21"/>
    </row>
    <row r="258" ht="16.5" spans="1:2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  <c r="S258" s="21"/>
      <c r="T258" s="21"/>
      <c r="U258" s="21"/>
      <c r="V258" s="21"/>
      <c r="W258" s="21"/>
    </row>
    <row r="259" ht="16.5" spans="1:2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  <c r="S259" s="21"/>
      <c r="T259" s="21"/>
      <c r="U259" s="21"/>
      <c r="V259" s="21"/>
      <c r="W259" s="21"/>
    </row>
    <row r="260" ht="16.5" spans="1:2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  <c r="S260" s="21"/>
      <c r="T260" s="21"/>
      <c r="U260" s="21"/>
      <c r="V260" s="21"/>
      <c r="W260" s="21"/>
    </row>
    <row r="261" ht="16.5" spans="1:2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  <c r="S261" s="21"/>
      <c r="T261" s="21"/>
      <c r="U261" s="21"/>
      <c r="V261" s="21"/>
      <c r="W261" s="21"/>
    </row>
    <row r="262" ht="16.5" spans="1:2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  <c r="S262" s="21"/>
      <c r="T262" s="21"/>
      <c r="U262" s="21"/>
      <c r="V262" s="21"/>
      <c r="W262" s="21"/>
    </row>
    <row r="263" ht="16.5" spans="1:2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  <c r="S263" s="21"/>
      <c r="T263" s="21"/>
      <c r="U263" s="21"/>
      <c r="V263" s="21"/>
      <c r="W263" s="21"/>
    </row>
    <row r="264" ht="16.5" spans="1:2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  <c r="S264" s="21"/>
      <c r="T264" s="21"/>
      <c r="U264" s="21"/>
      <c r="V264" s="21"/>
      <c r="W264" s="21"/>
    </row>
    <row r="265" ht="16.5" spans="1:2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  <c r="S265" s="21"/>
      <c r="T265" s="21"/>
      <c r="U265" s="21"/>
      <c r="V265" s="21"/>
      <c r="W265" s="21"/>
    </row>
    <row r="266" ht="16.5" spans="1:2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  <c r="S266" s="21"/>
      <c r="T266" s="21"/>
      <c r="U266" s="21"/>
      <c r="V266" s="21"/>
      <c r="W266" s="21"/>
    </row>
    <row r="267" ht="16.5" spans="1:2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  <c r="S267" s="21"/>
      <c r="T267" s="21"/>
      <c r="U267" s="21"/>
      <c r="V267" s="21"/>
      <c r="W267" s="21"/>
    </row>
    <row r="268" ht="16.5" spans="1:2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  <c r="S268" s="21"/>
      <c r="T268" s="21"/>
      <c r="U268" s="21"/>
      <c r="V268" s="21"/>
      <c r="W268" s="21"/>
    </row>
    <row r="269" ht="16.5" spans="1:2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  <c r="S269" s="21"/>
      <c r="T269" s="21"/>
      <c r="U269" s="21"/>
      <c r="V269" s="21"/>
      <c r="W269" s="21"/>
    </row>
    <row r="270" ht="16.5" spans="1:2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  <c r="S270" s="21"/>
      <c r="T270" s="21"/>
      <c r="U270" s="21"/>
      <c r="V270" s="21"/>
      <c r="W270" s="21"/>
    </row>
    <row r="271" ht="16.5" spans="1:2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  <c r="S271" s="21"/>
      <c r="T271" s="21"/>
      <c r="U271" s="21"/>
      <c r="V271" s="21"/>
      <c r="W271" s="21"/>
    </row>
    <row r="272" ht="16.5" spans="1:2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  <c r="S272" s="21"/>
      <c r="T272" s="21"/>
      <c r="U272" s="21"/>
      <c r="V272" s="21"/>
      <c r="W272" s="21"/>
    </row>
    <row r="273" ht="16.5" spans="1:2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  <c r="S273" s="21"/>
      <c r="T273" s="21"/>
      <c r="U273" s="21"/>
      <c r="V273" s="21"/>
      <c r="W273" s="21"/>
    </row>
    <row r="274" ht="16.5" spans="1:2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  <c r="S274" s="21"/>
      <c r="T274" s="21"/>
      <c r="U274" s="21"/>
      <c r="V274" s="21"/>
      <c r="W274" s="21"/>
    </row>
    <row r="275" ht="16.5" spans="1:2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  <c r="S275" s="21"/>
      <c r="T275" s="21"/>
      <c r="U275" s="21"/>
      <c r="V275" s="21"/>
      <c r="W275" s="21"/>
    </row>
    <row r="276" ht="16.5" spans="1:2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  <c r="S276" s="21"/>
      <c r="T276" s="21"/>
      <c r="U276" s="21"/>
      <c r="V276" s="21"/>
      <c r="W276" s="21"/>
    </row>
    <row r="277" ht="16.5" spans="1:2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  <c r="S277" s="21"/>
      <c r="T277" s="21"/>
      <c r="U277" s="21"/>
      <c r="V277" s="21"/>
      <c r="W277" s="21"/>
    </row>
    <row r="278" ht="16.5" spans="1:2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  <c r="S278" s="21"/>
      <c r="T278" s="21"/>
      <c r="U278" s="21"/>
      <c r="V278" s="21"/>
      <c r="W278" s="21"/>
    </row>
    <row r="279" ht="16.5" spans="1:2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  <c r="S279" s="21"/>
      <c r="T279" s="21"/>
      <c r="U279" s="21"/>
      <c r="V279" s="21"/>
      <c r="W279" s="21"/>
    </row>
    <row r="280" ht="16.5" spans="1:2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  <c r="S280" s="21"/>
      <c r="T280" s="21"/>
      <c r="U280" s="21"/>
      <c r="V280" s="21"/>
      <c r="W280" s="21"/>
    </row>
    <row r="281" ht="16.5" spans="1:2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  <c r="S281" s="21"/>
      <c r="T281" s="21"/>
      <c r="U281" s="21"/>
      <c r="V281" s="21"/>
      <c r="W281" s="21"/>
    </row>
    <row r="282" ht="16.5" spans="1:2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  <c r="S282" s="21"/>
      <c r="T282" s="21"/>
      <c r="U282" s="21"/>
      <c r="V282" s="21"/>
      <c r="W282" s="21"/>
    </row>
    <row r="283" ht="16.5" spans="1:2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  <c r="S283" s="21"/>
      <c r="T283" s="21"/>
      <c r="U283" s="21"/>
      <c r="V283" s="21"/>
      <c r="W283" s="21"/>
    </row>
    <row r="284" ht="16.5" spans="1:2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  <c r="S284" s="21"/>
      <c r="T284" s="21"/>
      <c r="U284" s="21"/>
      <c r="V284" s="21"/>
      <c r="W284" s="21"/>
    </row>
    <row r="285" ht="16.5" spans="1:2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  <c r="S285" s="21"/>
      <c r="T285" s="21"/>
      <c r="U285" s="21"/>
      <c r="V285" s="21"/>
      <c r="W285" s="21"/>
    </row>
    <row r="286" ht="16.5" spans="1:2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  <c r="S286" s="21"/>
      <c r="T286" s="21"/>
      <c r="U286" s="21"/>
      <c r="V286" s="21"/>
      <c r="W286" s="21"/>
    </row>
    <row r="287" ht="16.5" spans="1:2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  <c r="S287" s="21"/>
      <c r="T287" s="21"/>
      <c r="U287" s="21"/>
      <c r="V287" s="21"/>
      <c r="W287" s="21"/>
    </row>
    <row r="288" ht="16.5" spans="1:2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  <c r="S288" s="21"/>
      <c r="T288" s="21"/>
      <c r="U288" s="21"/>
      <c r="V288" s="21"/>
      <c r="W288" s="21"/>
    </row>
    <row r="289" ht="16.5" spans="1:2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  <c r="S289" s="21"/>
      <c r="T289" s="21"/>
      <c r="U289" s="21"/>
      <c r="V289" s="21"/>
      <c r="W289" s="21"/>
    </row>
    <row r="290" ht="16.5" spans="1:2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  <c r="S290" s="21"/>
      <c r="T290" s="21"/>
      <c r="U290" s="21"/>
      <c r="V290" s="21"/>
      <c r="W290" s="21"/>
    </row>
    <row r="291" ht="16.5" spans="1:2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  <c r="S291" s="21"/>
      <c r="T291" s="21"/>
      <c r="U291" s="21"/>
      <c r="V291" s="21"/>
      <c r="W291" s="21"/>
    </row>
    <row r="292" ht="16.5" spans="1:2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  <c r="S292" s="21"/>
      <c r="T292" s="21"/>
      <c r="U292" s="21"/>
      <c r="V292" s="21"/>
      <c r="W292" s="21"/>
    </row>
    <row r="293" ht="16.5" spans="1:2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  <c r="S293" s="21"/>
      <c r="T293" s="21"/>
      <c r="U293" s="21"/>
      <c r="V293" s="21"/>
      <c r="W293" s="21"/>
    </row>
    <row r="294" ht="16.5" spans="1:2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  <c r="S294" s="21"/>
      <c r="T294" s="21"/>
      <c r="U294" s="21"/>
      <c r="V294" s="21"/>
      <c r="W294" s="21"/>
    </row>
    <row r="295" ht="16.5" spans="1:2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  <c r="S295" s="21"/>
      <c r="T295" s="21"/>
      <c r="U295" s="21"/>
      <c r="V295" s="21"/>
      <c r="W295" s="21"/>
    </row>
    <row r="296" ht="16.5" spans="1:2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  <c r="S296" s="21"/>
      <c r="T296" s="21"/>
      <c r="U296" s="21"/>
      <c r="V296" s="21"/>
      <c r="W296" s="21"/>
    </row>
    <row r="297" ht="16.5" spans="1:2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  <c r="S297" s="21"/>
      <c r="T297" s="21"/>
      <c r="U297" s="21"/>
      <c r="V297" s="21"/>
      <c r="W297" s="21"/>
    </row>
    <row r="298" ht="16.5" spans="1:2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  <c r="S298" s="21"/>
      <c r="T298" s="21"/>
      <c r="U298" s="21"/>
      <c r="V298" s="21"/>
      <c r="W298" s="21"/>
    </row>
    <row r="299" ht="16.5" spans="1:2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  <c r="S299" s="21"/>
      <c r="T299" s="21"/>
      <c r="U299" s="21"/>
      <c r="V299" s="21"/>
      <c r="W299" s="21"/>
    </row>
    <row r="300" ht="16.5" spans="1:2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  <c r="S300" s="21"/>
      <c r="T300" s="21"/>
      <c r="U300" s="21"/>
      <c r="V300" s="21"/>
      <c r="W300" s="21"/>
    </row>
    <row r="301" ht="16.5" spans="1:2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  <c r="S301" s="21"/>
      <c r="T301" s="21"/>
      <c r="U301" s="21"/>
      <c r="V301" s="21"/>
      <c r="W301" s="21"/>
    </row>
    <row r="302" ht="16.5" spans="1:2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  <c r="S302" s="21"/>
      <c r="T302" s="21"/>
      <c r="U302" s="21"/>
      <c r="V302" s="21"/>
      <c r="W302" s="21"/>
    </row>
    <row r="303" ht="16.5" spans="1:2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  <c r="S303" s="21"/>
      <c r="T303" s="21"/>
      <c r="U303" s="21"/>
      <c r="V303" s="21"/>
      <c r="W303" s="21"/>
    </row>
    <row r="304" ht="16.5" spans="1:2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  <c r="S304" s="21"/>
      <c r="T304" s="21"/>
      <c r="U304" s="21"/>
      <c r="V304" s="21"/>
      <c r="W304" s="21"/>
    </row>
    <row r="305" ht="16.5" spans="1:2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  <c r="S305" s="21"/>
      <c r="T305" s="21"/>
      <c r="U305" s="21"/>
      <c r="V305" s="21"/>
      <c r="W305" s="21"/>
    </row>
    <row r="306" ht="16.5" spans="1:2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  <c r="S306" s="21"/>
      <c r="T306" s="21"/>
      <c r="U306" s="21"/>
      <c r="V306" s="21"/>
      <c r="W306" s="21"/>
    </row>
    <row r="307" ht="16.5" spans="1:2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  <c r="S307" s="21"/>
      <c r="T307" s="21"/>
      <c r="U307" s="21"/>
      <c r="V307" s="21"/>
      <c r="W307" s="21"/>
    </row>
    <row r="308" ht="16.5" spans="1:2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  <c r="S308" s="21"/>
      <c r="T308" s="21"/>
      <c r="U308" s="21"/>
      <c r="V308" s="21"/>
      <c r="W308" s="21"/>
    </row>
    <row r="309" ht="16.5" spans="1:2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  <c r="S309" s="21"/>
      <c r="T309" s="21"/>
      <c r="U309" s="21"/>
      <c r="V309" s="21"/>
      <c r="W309" s="21"/>
    </row>
    <row r="310" ht="16.5" spans="1:2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  <c r="S310" s="21"/>
      <c r="T310" s="21"/>
      <c r="U310" s="21"/>
      <c r="V310" s="21"/>
      <c r="W310" s="21"/>
    </row>
    <row r="311" ht="16.5" spans="1:2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  <c r="S311" s="21"/>
      <c r="T311" s="21"/>
      <c r="U311" s="21"/>
      <c r="V311" s="21"/>
      <c r="W311" s="21"/>
    </row>
    <row r="312" ht="16.5" spans="1:2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  <c r="S312" s="21"/>
      <c r="T312" s="21"/>
      <c r="U312" s="21"/>
      <c r="V312" s="21"/>
      <c r="W312" s="21"/>
    </row>
    <row r="313" ht="16.5" spans="1:2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  <c r="S313" s="21"/>
      <c r="T313" s="21"/>
      <c r="U313" s="21"/>
      <c r="V313" s="21"/>
      <c r="W313" s="21"/>
    </row>
    <row r="314" ht="16.5" spans="1:2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  <c r="S314" s="21"/>
      <c r="T314" s="21"/>
      <c r="U314" s="21"/>
      <c r="V314" s="21"/>
      <c r="W314" s="21"/>
    </row>
    <row r="315" ht="16.5" spans="1:2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  <c r="S315" s="21"/>
      <c r="T315" s="21"/>
      <c r="U315" s="21"/>
      <c r="V315" s="21"/>
      <c r="W315" s="21"/>
    </row>
    <row r="316" ht="16.5" spans="1:2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  <c r="S316" s="21"/>
      <c r="T316" s="21"/>
      <c r="U316" s="21"/>
      <c r="V316" s="21"/>
      <c r="W316" s="21"/>
    </row>
    <row r="317" ht="16.5" spans="1:2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  <c r="S317" s="21"/>
      <c r="T317" s="21"/>
      <c r="U317" s="21"/>
      <c r="V317" s="21"/>
      <c r="W317" s="21"/>
    </row>
    <row r="318" ht="16.5" spans="1:2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  <c r="S318" s="21"/>
      <c r="T318" s="21"/>
      <c r="U318" s="21"/>
      <c r="V318" s="21"/>
      <c r="W318" s="21"/>
    </row>
    <row r="319" ht="16.5" spans="1:2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  <c r="S319" s="21"/>
      <c r="T319" s="21"/>
      <c r="U319" s="21"/>
      <c r="V319" s="21"/>
      <c r="W319" s="21"/>
    </row>
    <row r="320" ht="16.5" spans="1:2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  <c r="S320" s="21"/>
      <c r="T320" s="21"/>
      <c r="U320" s="21"/>
      <c r="V320" s="21"/>
      <c r="W320" s="21"/>
    </row>
    <row r="321" ht="16.5" spans="1:2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  <c r="S321" s="21"/>
      <c r="T321" s="21"/>
      <c r="U321" s="21"/>
      <c r="V321" s="21"/>
      <c r="W321" s="21"/>
    </row>
    <row r="322" ht="16.5" spans="1:2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  <c r="S322" s="21"/>
      <c r="T322" s="21"/>
      <c r="U322" s="21"/>
      <c r="V322" s="21"/>
      <c r="W322" s="21"/>
    </row>
    <row r="323" ht="16.5" spans="1:2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  <c r="S323" s="21"/>
      <c r="T323" s="21"/>
      <c r="U323" s="21"/>
      <c r="V323" s="21"/>
      <c r="W323" s="21"/>
    </row>
    <row r="324" ht="16.5" spans="1:2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  <c r="S324" s="21"/>
      <c r="T324" s="21"/>
      <c r="U324" s="21"/>
      <c r="V324" s="21"/>
      <c r="W324" s="21"/>
    </row>
    <row r="325" ht="16.5" spans="1:2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  <c r="S325" s="21"/>
      <c r="T325" s="21"/>
      <c r="U325" s="21"/>
      <c r="V325" s="21"/>
      <c r="W325" s="21"/>
    </row>
    <row r="326" ht="16.5" spans="1:2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  <c r="S326" s="21"/>
      <c r="T326" s="21"/>
      <c r="U326" s="21"/>
      <c r="V326" s="21"/>
      <c r="W326" s="21"/>
    </row>
    <row r="327" ht="16.5" spans="1:2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  <c r="S327" s="21"/>
      <c r="T327" s="21"/>
      <c r="U327" s="21"/>
      <c r="V327" s="21"/>
      <c r="W327" s="21"/>
    </row>
    <row r="328" ht="16.5" spans="1:2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  <c r="S328" s="21"/>
      <c r="T328" s="21"/>
      <c r="U328" s="21"/>
      <c r="V328" s="21"/>
      <c r="W328" s="21"/>
    </row>
    <row r="329" ht="16.5" spans="1:2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  <c r="S329" s="21"/>
      <c r="T329" s="21"/>
      <c r="U329" s="21"/>
      <c r="V329" s="21"/>
      <c r="W329" s="21"/>
    </row>
    <row r="330" ht="16.5" spans="1:2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  <c r="S330" s="21"/>
      <c r="T330" s="21"/>
      <c r="U330" s="21"/>
      <c r="V330" s="21"/>
      <c r="W330" s="21"/>
    </row>
    <row r="331" ht="16.5" spans="1:2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  <c r="S331" s="21"/>
      <c r="T331" s="21"/>
      <c r="U331" s="21"/>
      <c r="V331" s="21"/>
      <c r="W331" s="21"/>
    </row>
    <row r="332" ht="16.5" spans="1:2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  <c r="S332" s="21"/>
      <c r="T332" s="21"/>
      <c r="U332" s="21"/>
      <c r="V332" s="21"/>
      <c r="W332" s="21"/>
    </row>
    <row r="333" ht="16.5" spans="1:2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  <c r="S333" s="21"/>
      <c r="T333" s="21"/>
      <c r="U333" s="21"/>
      <c r="V333" s="21"/>
      <c r="W333" s="21"/>
    </row>
    <row r="334" ht="16.5" spans="1:2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  <c r="S334" s="21"/>
      <c r="T334" s="21"/>
      <c r="U334" s="21"/>
      <c r="V334" s="21"/>
      <c r="W334" s="21"/>
    </row>
    <row r="335" ht="16.5" spans="1:2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  <c r="S335" s="21"/>
      <c r="T335" s="21"/>
      <c r="U335" s="21"/>
      <c r="V335" s="21"/>
      <c r="W335" s="21"/>
    </row>
    <row r="336" ht="16.5" spans="1:2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  <c r="S336" s="21"/>
      <c r="T336" s="21"/>
      <c r="U336" s="21"/>
      <c r="V336" s="21"/>
      <c r="W336" s="21"/>
    </row>
    <row r="337" ht="16.5" spans="1:2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  <c r="S337" s="21"/>
      <c r="T337" s="21"/>
      <c r="U337" s="21"/>
      <c r="V337" s="21"/>
      <c r="W337" s="21"/>
    </row>
    <row r="338" ht="16.5" spans="1:2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  <c r="S338" s="21"/>
      <c r="T338" s="21"/>
      <c r="U338" s="21"/>
      <c r="V338" s="21"/>
      <c r="W338" s="21"/>
    </row>
    <row r="339" ht="16.5" spans="1:2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  <c r="S339" s="21"/>
      <c r="T339" s="21"/>
      <c r="U339" s="21"/>
      <c r="V339" s="21"/>
      <c r="W339" s="21"/>
    </row>
    <row r="340" ht="16.5" spans="1:2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  <c r="S340" s="21"/>
      <c r="T340" s="21"/>
      <c r="U340" s="21"/>
      <c r="V340" s="21"/>
      <c r="W340" s="21"/>
    </row>
    <row r="341" ht="16.5" spans="1:2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  <c r="S341" s="21"/>
      <c r="T341" s="21"/>
      <c r="U341" s="21"/>
      <c r="V341" s="21"/>
      <c r="W341" s="21"/>
    </row>
    <row r="342" ht="16.5" spans="1:2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  <c r="S342" s="21"/>
      <c r="T342" s="21"/>
      <c r="U342" s="21"/>
      <c r="V342" s="21"/>
      <c r="W342" s="21"/>
    </row>
    <row r="343" ht="16.5" spans="1:2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  <c r="S343" s="21"/>
      <c r="T343" s="21"/>
      <c r="U343" s="21"/>
      <c r="V343" s="21"/>
      <c r="W343" s="21"/>
    </row>
    <row r="344" ht="16.5" spans="1:2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  <c r="S344" s="21"/>
      <c r="T344" s="21"/>
      <c r="U344" s="21"/>
      <c r="V344" s="21"/>
      <c r="W344" s="21"/>
    </row>
    <row r="345" ht="16.5" spans="1:2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  <c r="S345" s="21"/>
      <c r="T345" s="21"/>
      <c r="U345" s="21"/>
      <c r="V345" s="21"/>
      <c r="W345" s="21"/>
    </row>
    <row r="346" ht="16.5" spans="1:2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  <c r="S346" s="21"/>
      <c r="T346" s="21"/>
      <c r="U346" s="21"/>
      <c r="V346" s="21"/>
      <c r="W346" s="21"/>
    </row>
    <row r="347" ht="16.5" spans="1:2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  <c r="S347" s="21"/>
      <c r="T347" s="21"/>
      <c r="U347" s="21"/>
      <c r="V347" s="21"/>
      <c r="W347" s="21"/>
    </row>
    <row r="348" ht="16.5" spans="1:2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  <c r="S348" s="21"/>
      <c r="T348" s="21"/>
      <c r="U348" s="21"/>
      <c r="V348" s="21"/>
      <c r="W348" s="21"/>
    </row>
    <row r="349" ht="16.5" spans="1:2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  <c r="S349" s="21"/>
      <c r="T349" s="21"/>
      <c r="U349" s="21"/>
      <c r="V349" s="21"/>
      <c r="W349" s="21"/>
    </row>
    <row r="350" ht="16.5" spans="1:2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  <c r="S350" s="21"/>
      <c r="T350" s="21"/>
      <c r="U350" s="21"/>
      <c r="V350" s="21"/>
      <c r="W350" s="21"/>
    </row>
    <row r="351" ht="16.5" spans="1:2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  <c r="S351" s="21"/>
      <c r="T351" s="21"/>
      <c r="U351" s="21"/>
      <c r="V351" s="21"/>
      <c r="W351" s="21"/>
    </row>
    <row r="352" ht="16.5" spans="1:2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  <c r="S352" s="21"/>
      <c r="T352" s="21"/>
      <c r="U352" s="21"/>
      <c r="V352" s="21"/>
      <c r="W352" s="21"/>
    </row>
    <row r="353" ht="16.5" spans="1:2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  <c r="S353" s="21"/>
      <c r="T353" s="21"/>
      <c r="U353" s="21"/>
      <c r="V353" s="21"/>
      <c r="W353" s="21"/>
    </row>
    <row r="354" ht="16.5" spans="1:2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  <c r="S354" s="21"/>
      <c r="T354" s="21"/>
      <c r="U354" s="21"/>
      <c r="V354" s="21"/>
      <c r="W354" s="21"/>
    </row>
    <row r="355" ht="16.5" spans="1:2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  <c r="S355" s="21"/>
      <c r="T355" s="21"/>
      <c r="U355" s="21"/>
      <c r="V355" s="21"/>
      <c r="W355" s="21"/>
    </row>
    <row r="356" ht="16.5" spans="1:2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  <c r="S356" s="21"/>
      <c r="T356" s="21"/>
      <c r="U356" s="21"/>
      <c r="V356" s="21"/>
      <c r="W356" s="21"/>
    </row>
    <row r="357" ht="16.5" spans="1:2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  <c r="S357" s="21"/>
      <c r="T357" s="21"/>
      <c r="U357" s="21"/>
      <c r="V357" s="21"/>
      <c r="W357" s="21"/>
    </row>
    <row r="358" ht="16.5" spans="1:2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  <c r="S358" s="21"/>
      <c r="T358" s="21"/>
      <c r="U358" s="21"/>
      <c r="V358" s="21"/>
      <c r="W358" s="21"/>
    </row>
    <row r="359" ht="16.5" spans="1:2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  <c r="S359" s="21"/>
      <c r="T359" s="21"/>
      <c r="U359" s="21"/>
      <c r="V359" s="21"/>
      <c r="W359" s="21"/>
    </row>
    <row r="360" ht="16.5" spans="1:2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  <c r="S360" s="21"/>
      <c r="T360" s="21"/>
      <c r="U360" s="21"/>
      <c r="V360" s="21"/>
      <c r="W360" s="21"/>
    </row>
    <row r="361" ht="16.5" spans="1:2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  <c r="S361" s="21"/>
      <c r="T361" s="21"/>
      <c r="U361" s="21"/>
      <c r="V361" s="21"/>
      <c r="W361" s="21"/>
    </row>
    <row r="362" ht="16.5" spans="1:2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  <c r="S362" s="21"/>
      <c r="T362" s="21"/>
      <c r="U362" s="21"/>
      <c r="V362" s="21"/>
      <c r="W362" s="21"/>
    </row>
    <row r="363" ht="16.5" spans="1:2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  <c r="S363" s="21"/>
      <c r="T363" s="21"/>
      <c r="U363" s="21"/>
      <c r="V363" s="21"/>
      <c r="W363" s="21"/>
    </row>
    <row r="364" ht="16.5" spans="1:2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  <c r="S364" s="21"/>
      <c r="T364" s="21"/>
      <c r="U364" s="21"/>
      <c r="V364" s="21"/>
      <c r="W364" s="21"/>
    </row>
    <row r="365" ht="16.5" spans="1:2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  <c r="S365" s="21"/>
      <c r="T365" s="21"/>
      <c r="U365" s="21"/>
      <c r="V365" s="21"/>
      <c r="W365" s="21"/>
    </row>
    <row r="366" ht="16.5" spans="1:2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1"/>
      <c r="T366" s="21"/>
      <c r="U366" s="21"/>
      <c r="V366" s="21"/>
      <c r="W366" s="21"/>
    </row>
    <row r="367" ht="16.5" spans="1:2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1"/>
      <c r="T367" s="21"/>
      <c r="U367" s="21"/>
      <c r="V367" s="21"/>
      <c r="W367" s="21"/>
    </row>
    <row r="368" ht="16.5" spans="1:2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1"/>
      <c r="T368" s="21"/>
      <c r="U368" s="21"/>
      <c r="V368" s="21"/>
      <c r="W368" s="21"/>
    </row>
    <row r="369" ht="16.5" spans="1:2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1"/>
      <c r="T369" s="21"/>
      <c r="U369" s="21"/>
      <c r="V369" s="21"/>
      <c r="W369" s="21"/>
    </row>
    <row r="370" ht="16.5" spans="1:2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1"/>
      <c r="T370" s="21"/>
      <c r="U370" s="21"/>
      <c r="V370" s="21"/>
      <c r="W370" s="21"/>
    </row>
    <row r="371" ht="16.5" spans="1:2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1"/>
      <c r="T371" s="21"/>
      <c r="U371" s="21"/>
      <c r="V371" s="21"/>
      <c r="W371" s="21"/>
    </row>
    <row r="372" ht="16.5" spans="1:2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1"/>
      <c r="T372" s="21"/>
      <c r="U372" s="21"/>
      <c r="V372" s="21"/>
      <c r="W372" s="21"/>
    </row>
    <row r="373" ht="16.5" spans="1:2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1"/>
      <c r="T373" s="21"/>
      <c r="U373" s="21"/>
      <c r="V373" s="21"/>
      <c r="W373" s="21"/>
    </row>
    <row r="374" ht="16.5" spans="1:2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1"/>
      <c r="T374" s="21"/>
      <c r="U374" s="21"/>
      <c r="V374" s="21"/>
      <c r="W374" s="21"/>
    </row>
    <row r="375" ht="16.5" spans="1:2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1"/>
      <c r="T375" s="21"/>
      <c r="U375" s="21"/>
      <c r="V375" s="21"/>
      <c r="W375" s="21"/>
    </row>
    <row r="376" ht="16.5" spans="1:2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1"/>
      <c r="T376" s="21"/>
      <c r="U376" s="21"/>
      <c r="V376" s="21"/>
      <c r="W376" s="21"/>
    </row>
    <row r="377" ht="16.5" spans="1:2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1"/>
      <c r="T377" s="21"/>
      <c r="U377" s="21"/>
      <c r="V377" s="21"/>
      <c r="W377" s="21"/>
    </row>
    <row r="378" ht="16.5" spans="1:2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1"/>
      <c r="T378" s="21"/>
      <c r="U378" s="21"/>
      <c r="V378" s="21"/>
      <c r="W378" s="21"/>
    </row>
    <row r="379" ht="16.5" spans="1:2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1"/>
      <c r="T379" s="21"/>
      <c r="U379" s="21"/>
      <c r="V379" s="21"/>
      <c r="W379" s="21"/>
    </row>
    <row r="380" ht="16.5" spans="1:2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1"/>
      <c r="T380" s="21"/>
      <c r="U380" s="21"/>
      <c r="V380" s="21"/>
      <c r="W380" s="21"/>
    </row>
    <row r="381" ht="16.5" spans="1:2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2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  <c r="U1212" s="21"/>
      <c r="V1212" s="21"/>
    </row>
    <row r="1213" ht="20.25" spans="1:22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  <c r="U1213" s="21"/>
      <c r="V1213" s="21"/>
    </row>
    <row r="1214" ht="20.25" spans="1:22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  <c r="U1214" s="21"/>
      <c r="V1214" s="21"/>
    </row>
    <row r="1215" ht="20.25" spans="1:22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  <c r="U1215" s="21"/>
      <c r="V1215" s="21"/>
    </row>
    <row r="1216" ht="20.25" spans="1:22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  <c r="U1216" s="21"/>
      <c r="V1216" s="21"/>
    </row>
    <row r="1217" ht="20.25" spans="1:22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  <c r="U1217" s="21"/>
      <c r="V1217" s="21"/>
    </row>
    <row r="1218" ht="20.25" spans="1:22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  <c r="U1218" s="21"/>
      <c r="V1218" s="21"/>
    </row>
    <row r="1219" ht="20.25" spans="1:22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  <c r="U1219" s="21"/>
      <c r="V1219" s="21"/>
    </row>
    <row r="1220" ht="20.25" spans="1:22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  <c r="U1220" s="21"/>
      <c r="V1220" s="21"/>
    </row>
    <row r="1221" ht="20.25" spans="1:22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  <c r="U1221" s="21"/>
      <c r="V1221" s="21"/>
    </row>
    <row r="1222" ht="20.25" spans="1:22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  <c r="U1222" s="21"/>
      <c r="V1222" s="21"/>
    </row>
    <row r="1223" ht="20.25" spans="1:22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  <c r="U1223" s="21"/>
      <c r="V1223" s="21"/>
    </row>
    <row r="1224" ht="20.25" spans="1:22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  <c r="U1224" s="21"/>
      <c r="V1224" s="21"/>
    </row>
    <row r="1225" ht="20.25" spans="1:22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  <c r="U1225" s="21"/>
      <c r="V1225" s="21"/>
    </row>
    <row r="1226" ht="20.25" spans="1:22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  <c r="U1226" s="21"/>
      <c r="V1226" s="21"/>
    </row>
    <row r="1227" ht="20.25" spans="1:22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  <c r="U1227" s="21"/>
      <c r="V1227" s="21"/>
    </row>
    <row r="1228" ht="20.25" spans="1:22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  <c r="U1228" s="21"/>
      <c r="V1228" s="21"/>
    </row>
    <row r="1229" ht="20.25" spans="1:22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  <c r="U1229" s="21"/>
      <c r="V1229" s="21"/>
    </row>
    <row r="1230" ht="20.25" spans="1:22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  <c r="U1230" s="21"/>
      <c r="V1230" s="21"/>
    </row>
    <row r="1231" ht="20.25" spans="1:22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  <c r="U1231" s="21"/>
      <c r="V1231" s="21"/>
    </row>
    <row r="1232" ht="20.25" spans="1:22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  <c r="U1232" s="21"/>
      <c r="V1232" s="21"/>
    </row>
    <row r="1233" ht="20.25" spans="1:22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  <c r="U1233" s="21"/>
      <c r="V1233" s="21"/>
    </row>
    <row r="1234" ht="20.25" spans="1:22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  <c r="U1234" s="21"/>
      <c r="V1234" s="21"/>
    </row>
    <row r="1235" ht="20.25" spans="1:22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  <c r="U1235" s="21"/>
      <c r="V1235" s="21"/>
    </row>
    <row r="1236" ht="20.25" spans="1:22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  <c r="U1236" s="21"/>
      <c r="V1236" s="21"/>
    </row>
    <row r="1237" ht="20.25" spans="1:22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  <c r="U1237" s="21"/>
      <c r="V1237" s="21"/>
    </row>
    <row r="1238" ht="20.25" spans="1:22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  <c r="U1238" s="21"/>
      <c r="V1238" s="21"/>
    </row>
    <row r="1239" ht="20.25" spans="1:22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  <c r="U1239" s="21"/>
      <c r="V1239" s="21"/>
    </row>
    <row r="1240" ht="20.25" spans="1:22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  <c r="U1240" s="21"/>
      <c r="V1240" s="21"/>
    </row>
    <row r="1241" ht="20.25" spans="1:22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  <c r="U1241" s="21"/>
      <c r="V1241" s="21"/>
    </row>
    <row r="1242" ht="20.25" spans="1:22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  <c r="U1242" s="21"/>
      <c r="V1242" s="21"/>
    </row>
    <row r="1243" ht="20.25" spans="1:22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  <c r="U1243" s="21"/>
      <c r="V1243" s="21"/>
    </row>
    <row r="1244" ht="20.25" spans="1:22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  <c r="U1244" s="21"/>
      <c r="V1244" s="21"/>
    </row>
    <row r="1245" ht="20.25" spans="1:22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  <c r="U1245" s="21"/>
      <c r="V1245" s="21"/>
    </row>
    <row r="1246" ht="20.25" spans="1:22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  <c r="U1246" s="21"/>
      <c r="V1246" s="21"/>
    </row>
    <row r="1247" ht="20.25" spans="1:22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  <c r="U1247" s="21"/>
      <c r="V1247" s="21"/>
    </row>
    <row r="1248" ht="20.25" spans="1:22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  <c r="U1248" s="21"/>
      <c r="V1248" s="21"/>
    </row>
    <row r="1249" ht="20.25" spans="1:22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  <c r="U1249" s="21"/>
      <c r="V1249" s="21"/>
    </row>
    <row r="1250" ht="20.25" spans="1:22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  <c r="U1250" s="21"/>
      <c r="V1250" s="21"/>
    </row>
    <row r="1251" ht="20.25" spans="1:22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  <c r="U1251" s="21"/>
      <c r="V1251" s="21"/>
    </row>
    <row r="1252" ht="20.25" spans="1:22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  <c r="U1252" s="21"/>
      <c r="V1252" s="21"/>
    </row>
    <row r="1253" ht="20.25" spans="1:22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  <c r="U1253" s="21"/>
      <c r="V1253" s="21"/>
    </row>
    <row r="1254" ht="20.25" spans="1:22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  <c r="U1254" s="21"/>
      <c r="V1254" s="21"/>
    </row>
    <row r="1255" ht="20.25" spans="1:22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  <c r="U1255" s="21"/>
      <c r="V1255" s="21"/>
    </row>
    <row r="1256" ht="20.25" spans="1:22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  <c r="U1256" s="21"/>
      <c r="V1256" s="21"/>
    </row>
    <row r="1257" ht="20.25" spans="1:22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  <c r="U1257" s="21"/>
      <c r="V1257" s="21"/>
    </row>
    <row r="1258" ht="20.25" spans="1:22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  <c r="U1258" s="21"/>
      <c r="V1258" s="21"/>
    </row>
    <row r="1259" ht="20.25" spans="1:22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  <c r="U1259" s="21"/>
      <c r="V1259" s="21"/>
    </row>
    <row r="1260" ht="20.25" spans="1:22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  <c r="U1260" s="21"/>
      <c r="V1260" s="21"/>
    </row>
    <row r="1261" ht="20.25" spans="1:22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  <c r="U1261" s="21"/>
      <c r="V1261" s="21"/>
    </row>
    <row r="1262" ht="20.25" spans="1:22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  <c r="U1262" s="21"/>
      <c r="V1262" s="21"/>
    </row>
    <row r="1263" ht="20.25" spans="1:22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  <c r="U1263" s="21"/>
      <c r="V1263" s="21"/>
    </row>
    <row r="1264" ht="20.25" spans="1:22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  <c r="U1264" s="21"/>
      <c r="V1264" s="21"/>
    </row>
    <row r="1265" ht="20.25" spans="1:22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  <c r="U1265" s="21"/>
      <c r="V1265" s="21"/>
    </row>
    <row r="1266" ht="20.25" spans="1:22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  <c r="U1266" s="21"/>
      <c r="V1266" s="21"/>
    </row>
    <row r="1267" ht="20.25" spans="1:22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  <c r="U1267" s="21"/>
      <c r="V1267" s="21"/>
    </row>
    <row r="1268" ht="20.25" spans="1:22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  <c r="U1268" s="21"/>
      <c r="V1268" s="21"/>
    </row>
    <row r="1269" ht="20.25" spans="1:22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  <c r="U1269" s="21"/>
      <c r="V1269" s="21"/>
    </row>
    <row r="1270" ht="20.25" spans="1:22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  <c r="U1270" s="21"/>
      <c r="V1270" s="21"/>
    </row>
    <row r="1271" ht="20.25" spans="1:22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  <c r="U1271" s="21"/>
      <c r="V1271" s="21"/>
    </row>
    <row r="1272" ht="20.25" spans="1:22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  <c r="U1272" s="21"/>
      <c r="V1272" s="21"/>
    </row>
    <row r="1273" ht="20.25" spans="1:22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  <c r="U1273" s="21"/>
      <c r="V1273" s="21"/>
    </row>
    <row r="1274" ht="20.25" spans="1:22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  <c r="U1274" s="21"/>
      <c r="V1274" s="21"/>
    </row>
    <row r="1275" ht="20.25" spans="1:22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  <c r="U1275" s="21"/>
      <c r="V1275" s="21"/>
    </row>
    <row r="1276" ht="20.25" spans="1:22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  <c r="U1276" s="21"/>
      <c r="V1276" s="21"/>
    </row>
    <row r="1277" ht="20.25" spans="1:22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  <c r="U1277" s="21"/>
      <c r="V1277" s="21"/>
    </row>
    <row r="1278" ht="20.25" spans="1:22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  <c r="U1278" s="21"/>
      <c r="V1278" s="21"/>
    </row>
    <row r="1279" ht="20.25" spans="1:22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  <c r="U1279" s="21"/>
      <c r="V1279" s="21"/>
    </row>
    <row r="1280" ht="20.25" spans="1:22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  <c r="U1280" s="21"/>
      <c r="V1280" s="21"/>
    </row>
    <row r="1281" ht="20.25" spans="1:22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  <c r="U1281" s="21"/>
      <c r="V1281" s="21"/>
    </row>
    <row r="1282" ht="20.25" spans="1:22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  <c r="U1282" s="21"/>
      <c r="V1282" s="21"/>
    </row>
    <row r="1283" ht="20.25" spans="1:22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  <c r="U1283" s="21"/>
      <c r="V1283" s="21"/>
    </row>
    <row r="1284" ht="20.25" spans="1:22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  <c r="U1284" s="21"/>
      <c r="V1284" s="21"/>
    </row>
    <row r="1285" ht="20.25" spans="1:22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  <c r="U1285" s="21"/>
      <c r="V1285" s="21"/>
    </row>
    <row r="1286" ht="20.25" spans="1:22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  <c r="U1286" s="21"/>
      <c r="V1286" s="21"/>
    </row>
    <row r="1287" ht="20.25" spans="1:22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  <c r="U1287" s="21"/>
      <c r="V1287" s="21"/>
    </row>
    <row r="1288" ht="20.25" spans="1:22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  <c r="U1288" s="21"/>
      <c r="V1288" s="21"/>
    </row>
    <row r="1289" ht="20.25" spans="1:22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  <c r="U1289" s="21"/>
      <c r="V1289" s="21"/>
    </row>
    <row r="1290" ht="20.25" spans="1:22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  <c r="U1290" s="21"/>
      <c r="V1290" s="21"/>
    </row>
    <row r="1291" ht="20.25" spans="1:22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  <c r="U1291" s="21"/>
      <c r="V1291" s="21"/>
    </row>
    <row r="1292" ht="20.25" spans="1:22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  <c r="U1292" s="21"/>
      <c r="V1292" s="21"/>
    </row>
    <row r="1293" ht="20.25" spans="1:22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  <c r="U1293" s="21"/>
      <c r="V1293" s="21"/>
    </row>
    <row r="1294" ht="20.25" spans="1:22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  <c r="U1294" s="21"/>
      <c r="V1294" s="21"/>
    </row>
    <row r="1295" ht="20.25" spans="1:22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  <c r="U1295" s="21"/>
      <c r="V1295" s="21"/>
    </row>
    <row r="1296" ht="20.25" spans="1:22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  <c r="U1296" s="21"/>
      <c r="V1296" s="21"/>
    </row>
    <row r="1297" ht="20.25" spans="1:22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  <c r="U1297" s="21"/>
      <c r="V1297" s="21"/>
    </row>
    <row r="1298" ht="20.25" spans="1:22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  <c r="U1298" s="21"/>
      <c r="V1298" s="21"/>
    </row>
    <row r="1299" ht="20.25" spans="1:22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  <c r="U1299" s="21"/>
      <c r="V1299" s="21"/>
    </row>
    <row r="1300" ht="20.25" spans="1:22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  <c r="U1300" s="21"/>
      <c r="V1300" s="21"/>
    </row>
    <row r="1301" ht="20.25" spans="1:22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  <c r="U1301" s="21"/>
      <c r="V1301" s="21"/>
    </row>
    <row r="1302" ht="20.25" spans="1:22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  <c r="U1302" s="21"/>
      <c r="V1302" s="21"/>
    </row>
    <row r="1303" ht="20.25" spans="1:22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  <c r="U1303" s="21"/>
      <c r="V1303" s="21"/>
    </row>
    <row r="1304" ht="20.25" spans="1:22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  <c r="U1304" s="21"/>
      <c r="V1304" s="21"/>
    </row>
    <row r="1305" ht="20.25" spans="1:22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  <c r="U1305" s="21"/>
      <c r="V1305" s="21"/>
    </row>
    <row r="1306" ht="20.25" spans="1:22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  <c r="U1306" s="21"/>
      <c r="V1306" s="21"/>
    </row>
    <row r="1307" ht="20.25" spans="1:22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  <c r="U1307" s="21"/>
      <c r="V1307" s="21"/>
    </row>
    <row r="1308" ht="20.25" spans="1:22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  <c r="U1308" s="21"/>
      <c r="V1308" s="21"/>
    </row>
    <row r="1309" ht="20.25" spans="1:22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  <c r="U1309" s="21"/>
      <c r="V1309" s="21"/>
    </row>
    <row r="1310" ht="20.25" spans="1:22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  <c r="U1310" s="21"/>
      <c r="V1310" s="21"/>
    </row>
    <row r="1311" ht="20.25" spans="1:22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  <c r="U1311" s="21"/>
      <c r="V1311" s="21"/>
    </row>
    <row r="1312" ht="20.25" spans="1:22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  <c r="U1312" s="21"/>
      <c r="V1312" s="21"/>
    </row>
    <row r="1313" ht="20.25" spans="1:22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  <c r="U1313" s="21"/>
      <c r="V1313" s="21"/>
    </row>
    <row r="1314" ht="20.25" spans="1:22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  <c r="U1314" s="21"/>
      <c r="V1314" s="21"/>
    </row>
    <row r="1315" ht="20.25" spans="1:22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  <c r="U1315" s="21"/>
      <c r="V1315" s="21"/>
    </row>
    <row r="1316" ht="20.25" spans="1:22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  <c r="U1316" s="21"/>
      <c r="V1316" s="21"/>
    </row>
    <row r="1317" ht="20.25" spans="1:22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  <c r="U1317" s="21"/>
      <c r="V1317" s="21"/>
    </row>
    <row r="1318" ht="20.25" spans="1:22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  <c r="U1318" s="21"/>
      <c r="V1318" s="21"/>
    </row>
    <row r="1319" ht="20.25" spans="1:22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  <c r="U1319" s="21"/>
      <c r="V1319" s="21"/>
    </row>
    <row r="1320" ht="20.25" spans="1:22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  <c r="U1320" s="21"/>
      <c r="V1320" s="21"/>
    </row>
    <row r="1321" ht="20.25" spans="1:22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  <c r="U1321" s="21"/>
      <c r="V1321" s="21"/>
    </row>
    <row r="1322" ht="20.25" spans="1:22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  <c r="U1322" s="21"/>
      <c r="V1322" s="21"/>
    </row>
    <row r="1323" ht="20.25" spans="1:22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  <c r="U1323" s="21"/>
      <c r="V1323" s="21"/>
    </row>
    <row r="1324" ht="20.25" spans="1:22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  <c r="U1324" s="21"/>
      <c r="V1324" s="21"/>
    </row>
    <row r="1325" ht="20.25" spans="1:22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  <c r="U1325" s="21"/>
      <c r="V1325" s="21"/>
    </row>
    <row r="1326" ht="20.25" spans="1:22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  <c r="U1326" s="21"/>
      <c r="V1326" s="21"/>
    </row>
    <row r="1327" ht="20.25" spans="1:22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  <c r="U1327" s="21"/>
      <c r="V1327" s="21"/>
    </row>
    <row r="1328" ht="20.25" spans="1:22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  <c r="U1328" s="21"/>
      <c r="V1328" s="21"/>
    </row>
    <row r="1329" ht="20.25" spans="1:22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  <c r="U1329" s="21"/>
      <c r="V1329" s="21"/>
    </row>
    <row r="1330" ht="20.25" spans="1:22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  <c r="U1330" s="21"/>
      <c r="V1330" s="21"/>
    </row>
    <row r="1331" ht="20.25" spans="1:22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  <c r="U1331" s="21"/>
      <c r="V1331" s="21"/>
    </row>
    <row r="1332" ht="20.25" spans="1:22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  <c r="U1332" s="21"/>
      <c r="V1332" s="21"/>
    </row>
    <row r="1333" ht="20.25" spans="1:22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  <c r="U1333" s="21"/>
      <c r="V1333" s="21"/>
    </row>
    <row r="1334" ht="20.25" spans="1:22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  <c r="U1334" s="21"/>
      <c r="V1334" s="21"/>
    </row>
    <row r="1335" ht="20.25" spans="1:22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  <c r="U1335" s="21"/>
      <c r="V1335" s="21"/>
    </row>
    <row r="1336" ht="20.25" spans="1:22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  <c r="U1336" s="21"/>
      <c r="V1336" s="21"/>
    </row>
    <row r="1337" ht="20.25" spans="1:22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  <c r="U1337" s="21"/>
      <c r="V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214</v>
      </c>
      <c r="B1" s="2"/>
      <c r="C1" s="2"/>
      <c r="D1" s="2"/>
      <c r="E1" s="2"/>
      <c r="F1" s="2"/>
      <c r="G1" s="2"/>
      <c r="H1" s="2"/>
      <c r="I1" s="2"/>
      <c r="J1" s="2"/>
      <c r="K1" s="9" t="s">
        <v>398</v>
      </c>
      <c r="L1" s="10"/>
      <c r="M1" s="10"/>
      <c r="N1" s="10"/>
      <c r="O1" s="10"/>
      <c r="P1" s="10"/>
      <c r="Q1" s="10"/>
      <c r="R1" s="14"/>
    </row>
    <row r="2" ht="45" spans="1:18">
      <c r="A2" s="3" t="s">
        <v>216</v>
      </c>
      <c r="B2" s="4" t="s">
        <v>217</v>
      </c>
      <c r="C2" s="4" t="s">
        <v>218</v>
      </c>
      <c r="D2" s="4" t="s">
        <v>219</v>
      </c>
      <c r="E2" s="4" t="s">
        <v>220</v>
      </c>
      <c r="F2" s="4" t="s">
        <v>221</v>
      </c>
      <c r="G2" s="4" t="s">
        <v>222</v>
      </c>
      <c r="H2" s="4" t="s">
        <v>223</v>
      </c>
      <c r="I2" s="4" t="s">
        <v>224</v>
      </c>
      <c r="J2" s="4" t="s">
        <v>225</v>
      </c>
      <c r="K2" s="11" t="s">
        <v>226</v>
      </c>
      <c r="L2" s="11" t="s">
        <v>227</v>
      </c>
      <c r="M2" s="11" t="s">
        <v>228</v>
      </c>
      <c r="N2" s="11" t="s">
        <v>229</v>
      </c>
      <c r="O2" s="11" t="s">
        <v>230</v>
      </c>
      <c r="P2" s="11" t="s">
        <v>231</v>
      </c>
      <c r="Q2" s="11" t="s">
        <v>232</v>
      </c>
      <c r="R2" s="11" t="s">
        <v>233</v>
      </c>
    </row>
    <row r="3" ht="20.25" spans="1:18">
      <c r="A3" s="5" t="s">
        <v>399</v>
      </c>
      <c r="B3" s="5" t="s">
        <v>400</v>
      </c>
      <c r="C3" s="5">
        <v>10741.64</v>
      </c>
      <c r="D3" s="5">
        <v>15718.717</v>
      </c>
      <c r="E3" s="5">
        <v>0</v>
      </c>
      <c r="F3" s="5">
        <v>0</v>
      </c>
      <c r="G3" s="5">
        <v>0</v>
      </c>
      <c r="H3" s="5">
        <v>1</v>
      </c>
      <c r="I3" s="7">
        <v>1.85</v>
      </c>
      <c r="J3" s="7">
        <v>32.928</v>
      </c>
      <c r="K3" s="12">
        <v>2</v>
      </c>
      <c r="L3" s="12">
        <v>1</v>
      </c>
      <c r="M3" s="12">
        <v>1</v>
      </c>
      <c r="N3" s="12">
        <v>-1</v>
      </c>
      <c r="O3" s="12">
        <v>0</v>
      </c>
      <c r="P3" s="12">
        <v>36.273</v>
      </c>
      <c r="Q3" s="12">
        <v>-1</v>
      </c>
      <c r="R3" s="12">
        <v>0</v>
      </c>
    </row>
    <row r="4" ht="20.25" spans="1:18">
      <c r="A4" s="5" t="s">
        <v>401</v>
      </c>
      <c r="B4" s="5" t="s">
        <v>402</v>
      </c>
      <c r="C4" s="5">
        <v>4136.897</v>
      </c>
      <c r="D4" s="5">
        <v>4790.444</v>
      </c>
      <c r="E4" s="5">
        <v>0</v>
      </c>
      <c r="F4" s="5">
        <v>0</v>
      </c>
      <c r="G4" s="5">
        <v>0</v>
      </c>
      <c r="H4" s="5">
        <v>1</v>
      </c>
      <c r="I4" s="7">
        <v>0.593</v>
      </c>
      <c r="J4" s="7">
        <v>14.154</v>
      </c>
      <c r="K4" s="12">
        <v>4</v>
      </c>
      <c r="L4" s="12">
        <v>0</v>
      </c>
      <c r="M4" s="12">
        <v>0</v>
      </c>
      <c r="N4" s="12">
        <v>0</v>
      </c>
      <c r="O4" s="12">
        <v>0</v>
      </c>
      <c r="P4" s="12">
        <v>-6.375</v>
      </c>
      <c r="Q4" s="12">
        <v>0</v>
      </c>
      <c r="R4" s="12">
        <v>0</v>
      </c>
    </row>
    <row r="5" ht="20.25" spans="1:18">
      <c r="A5" s="5" t="s">
        <v>403</v>
      </c>
      <c r="B5" s="5" t="s">
        <v>404</v>
      </c>
      <c r="C5" s="5">
        <v>5482.021</v>
      </c>
      <c r="D5" s="5">
        <v>7947.157</v>
      </c>
      <c r="E5" s="5">
        <v>0</v>
      </c>
      <c r="F5" s="5">
        <v>0</v>
      </c>
      <c r="G5" s="5">
        <v>0</v>
      </c>
      <c r="H5" s="5">
        <v>1</v>
      </c>
      <c r="I5" s="8">
        <v>7.376</v>
      </c>
      <c r="J5" s="8">
        <v>36.107</v>
      </c>
      <c r="K5" s="12">
        <v>1</v>
      </c>
      <c r="L5" s="12">
        <v>1</v>
      </c>
      <c r="M5" s="12">
        <v>0</v>
      </c>
      <c r="N5" s="12">
        <v>0</v>
      </c>
      <c r="O5" s="12">
        <v>0</v>
      </c>
      <c r="P5" s="12">
        <v>42.115</v>
      </c>
      <c r="Q5" s="12">
        <v>0</v>
      </c>
      <c r="R5" s="12">
        <v>0</v>
      </c>
    </row>
    <row r="6" ht="20.25" spans="1:18">
      <c r="A6" s="5" t="s">
        <v>405</v>
      </c>
      <c r="B6" s="5" t="s">
        <v>406</v>
      </c>
      <c r="C6" s="5">
        <v>2540.402</v>
      </c>
      <c r="D6" s="5">
        <v>2738.502</v>
      </c>
      <c r="E6" s="5">
        <v>0</v>
      </c>
      <c r="F6" s="5">
        <v>0</v>
      </c>
      <c r="G6" s="5">
        <v>0</v>
      </c>
      <c r="H6" s="5">
        <v>1</v>
      </c>
      <c r="I6" s="8">
        <v>0.743</v>
      </c>
      <c r="J6" s="8">
        <v>7.923</v>
      </c>
      <c r="K6" s="12">
        <v>4</v>
      </c>
      <c r="L6" s="12">
        <v>0</v>
      </c>
      <c r="M6" s="12">
        <v>0</v>
      </c>
      <c r="N6" s="12">
        <v>0</v>
      </c>
      <c r="O6" s="12">
        <v>0</v>
      </c>
      <c r="P6" s="12">
        <v>-0.998</v>
      </c>
      <c r="Q6" s="12">
        <v>0</v>
      </c>
      <c r="R6" s="12">
        <v>0</v>
      </c>
    </row>
    <row r="7" ht="20.25" spans="1:18">
      <c r="A7" s="5" t="s">
        <v>407</v>
      </c>
      <c r="B7" s="5" t="s">
        <v>408</v>
      </c>
      <c r="C7" s="5">
        <v>6532.322</v>
      </c>
      <c r="D7" s="5">
        <v>9475.178</v>
      </c>
      <c r="E7" s="5">
        <v>0</v>
      </c>
      <c r="F7" s="5">
        <v>0</v>
      </c>
      <c r="G7" s="5">
        <v>0</v>
      </c>
      <c r="H7" s="5">
        <v>1</v>
      </c>
      <c r="I7" s="8">
        <v>4.474</v>
      </c>
      <c r="J7" s="8">
        <v>34.143</v>
      </c>
      <c r="K7" s="12">
        <v>3</v>
      </c>
      <c r="L7" s="12">
        <v>1</v>
      </c>
      <c r="M7" s="12">
        <v>0</v>
      </c>
      <c r="N7" s="12">
        <v>0</v>
      </c>
      <c r="O7" s="12">
        <v>0</v>
      </c>
      <c r="P7" s="12">
        <v>26.53</v>
      </c>
      <c r="Q7" s="12">
        <v>-1</v>
      </c>
      <c r="R7" s="12">
        <v>0</v>
      </c>
    </row>
    <row r="8" ht="20.25" spans="1:18">
      <c r="A8" s="5" t="s">
        <v>409</v>
      </c>
      <c r="B8" s="5" t="s">
        <v>410</v>
      </c>
      <c r="C8" s="5">
        <v>3623</v>
      </c>
      <c r="D8" s="5">
        <v>4746.904</v>
      </c>
      <c r="E8" s="5">
        <v>0</v>
      </c>
      <c r="F8" s="5">
        <v>0</v>
      </c>
      <c r="G8" s="5">
        <v>0</v>
      </c>
      <c r="H8" s="5">
        <v>1</v>
      </c>
      <c r="I8" s="8">
        <v>3.144</v>
      </c>
      <c r="J8" s="8">
        <v>26.076</v>
      </c>
      <c r="K8" s="12">
        <v>0</v>
      </c>
      <c r="L8" s="12">
        <v>0</v>
      </c>
      <c r="M8" s="12">
        <v>1</v>
      </c>
      <c r="N8" s="12">
        <v>-1</v>
      </c>
      <c r="O8" s="12">
        <v>0</v>
      </c>
      <c r="P8" s="12">
        <v>9.586</v>
      </c>
      <c r="Q8" s="12">
        <v>0</v>
      </c>
      <c r="R8" s="12">
        <v>0</v>
      </c>
    </row>
    <row r="9" ht="20.25" spans="1:18">
      <c r="A9" s="5" t="s">
        <v>411</v>
      </c>
      <c r="B9" s="5" t="s">
        <v>412</v>
      </c>
      <c r="C9" s="5">
        <v>1220.427</v>
      </c>
      <c r="D9" s="5">
        <v>1299.273</v>
      </c>
      <c r="E9" s="5">
        <v>0</v>
      </c>
      <c r="F9" s="5">
        <v>0</v>
      </c>
      <c r="G9" s="5">
        <v>0</v>
      </c>
      <c r="H9" s="5">
        <v>1</v>
      </c>
      <c r="I9" s="8">
        <v>5.197</v>
      </c>
      <c r="J9" s="8">
        <v>10.95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2.164</v>
      </c>
      <c r="Q9" s="12">
        <v>0</v>
      </c>
      <c r="R9" s="12">
        <v>0</v>
      </c>
    </row>
    <row r="10" ht="20.25" spans="1:18">
      <c r="A10" s="5" t="s">
        <v>413</v>
      </c>
      <c r="B10" s="5" t="s">
        <v>414</v>
      </c>
      <c r="C10" s="5">
        <v>6297.765</v>
      </c>
      <c r="D10" s="5">
        <v>8158.971</v>
      </c>
      <c r="E10" s="5">
        <v>0</v>
      </c>
      <c r="F10" s="5">
        <v>0</v>
      </c>
      <c r="G10" s="5">
        <v>0</v>
      </c>
      <c r="H10" s="5">
        <v>1</v>
      </c>
      <c r="I10" s="8">
        <v>2.065</v>
      </c>
      <c r="J10" s="8">
        <v>24.406</v>
      </c>
      <c r="K10" s="12">
        <v>0</v>
      </c>
      <c r="L10" s="12">
        <v>1</v>
      </c>
      <c r="M10" s="12">
        <v>1</v>
      </c>
      <c r="N10" s="12">
        <v>-1</v>
      </c>
      <c r="O10" s="12">
        <v>0</v>
      </c>
      <c r="P10" s="12">
        <v>13.985</v>
      </c>
      <c r="Q10" s="12">
        <v>0</v>
      </c>
      <c r="R10" s="12">
        <v>0</v>
      </c>
    </row>
    <row r="11" ht="20.25" spans="1:18">
      <c r="A11" s="5" t="s">
        <v>415</v>
      </c>
      <c r="B11" s="5" t="s">
        <v>416</v>
      </c>
      <c r="C11" s="5">
        <v>6188.902</v>
      </c>
      <c r="D11" s="5">
        <v>8206.259</v>
      </c>
      <c r="E11" s="5">
        <v>0</v>
      </c>
      <c r="F11" s="5">
        <v>0</v>
      </c>
      <c r="G11" s="5">
        <v>0</v>
      </c>
      <c r="H11" s="5">
        <v>1</v>
      </c>
      <c r="I11" s="8">
        <v>8.921</v>
      </c>
      <c r="J11" s="8">
        <v>31.311</v>
      </c>
      <c r="K11" s="12">
        <v>1</v>
      </c>
      <c r="L11" s="12">
        <v>0</v>
      </c>
      <c r="M11" s="12">
        <v>0</v>
      </c>
      <c r="N11" s="12">
        <v>0</v>
      </c>
      <c r="O11" s="12">
        <v>0</v>
      </c>
      <c r="P11" s="12">
        <v>19.31</v>
      </c>
      <c r="Q11" s="12">
        <v>-1</v>
      </c>
      <c r="R11" s="12">
        <v>0</v>
      </c>
    </row>
    <row r="12" ht="20.25" spans="1:18">
      <c r="A12" s="5" t="s">
        <v>417</v>
      </c>
      <c r="B12" s="5" t="s">
        <v>418</v>
      </c>
      <c r="C12" s="5">
        <v>6117.36</v>
      </c>
      <c r="D12" s="5">
        <v>7924.869</v>
      </c>
      <c r="E12" s="5">
        <v>0</v>
      </c>
      <c r="F12" s="5">
        <v>0</v>
      </c>
      <c r="G12" s="5">
        <v>0</v>
      </c>
      <c r="H12" s="5">
        <v>1</v>
      </c>
      <c r="I12" s="8">
        <v>2.15</v>
      </c>
      <c r="J12" s="8">
        <v>24.468</v>
      </c>
      <c r="K12" s="12">
        <v>0</v>
      </c>
      <c r="L12" s="12">
        <v>0</v>
      </c>
      <c r="M12" s="12">
        <v>1</v>
      </c>
      <c r="N12" s="12">
        <v>-1</v>
      </c>
      <c r="O12" s="12">
        <v>0</v>
      </c>
      <c r="P12" s="12">
        <v>34.594</v>
      </c>
      <c r="Q12" s="12">
        <v>0</v>
      </c>
      <c r="R12" s="12">
        <v>0</v>
      </c>
    </row>
    <row r="13" ht="20.25" spans="1:18">
      <c r="A13" s="5" t="s">
        <v>419</v>
      </c>
      <c r="B13" s="5" t="s">
        <v>420</v>
      </c>
      <c r="C13" s="5">
        <v>751.267</v>
      </c>
      <c r="D13" s="5">
        <v>820.671</v>
      </c>
      <c r="E13" s="5">
        <v>0</v>
      </c>
      <c r="F13" s="5">
        <v>0</v>
      </c>
      <c r="G13" s="5">
        <v>0</v>
      </c>
      <c r="H13" s="5">
        <v>1</v>
      </c>
      <c r="I13" s="8">
        <v>0.525</v>
      </c>
      <c r="J13" s="8">
        <v>8.937</v>
      </c>
      <c r="K13" s="12">
        <v>3</v>
      </c>
      <c r="L13" s="12">
        <v>0</v>
      </c>
      <c r="M13" s="12">
        <v>0</v>
      </c>
      <c r="N13" s="12">
        <v>0</v>
      </c>
      <c r="O13" s="12">
        <v>0</v>
      </c>
      <c r="P13" s="12">
        <v>-2.25</v>
      </c>
      <c r="Q13" s="12">
        <v>0</v>
      </c>
      <c r="R13" s="12">
        <v>0</v>
      </c>
    </row>
    <row r="14" ht="20.25" spans="1:18">
      <c r="A14" s="5" t="s">
        <v>421</v>
      </c>
      <c r="B14" s="5" t="s">
        <v>422</v>
      </c>
      <c r="C14" s="5">
        <v>6183.782</v>
      </c>
      <c r="D14" s="5">
        <v>8225.367</v>
      </c>
      <c r="E14" s="5">
        <v>0</v>
      </c>
      <c r="F14" s="5">
        <v>0</v>
      </c>
      <c r="G14" s="5">
        <v>0</v>
      </c>
      <c r="H14" s="5">
        <v>1</v>
      </c>
      <c r="I14" s="8">
        <v>7.891</v>
      </c>
      <c r="J14" s="8">
        <v>30.753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16.159</v>
      </c>
      <c r="Q14" s="12">
        <v>0</v>
      </c>
      <c r="R14" s="12">
        <v>0</v>
      </c>
    </row>
    <row r="15" ht="20.25" spans="1:18">
      <c r="A15" s="5" t="s">
        <v>423</v>
      </c>
      <c r="B15" s="5" t="s">
        <v>424</v>
      </c>
      <c r="C15" s="5">
        <v>20063.342</v>
      </c>
      <c r="D15" s="5">
        <v>21624.914</v>
      </c>
      <c r="E15" s="5">
        <v>0</v>
      </c>
      <c r="F15" s="5">
        <v>0</v>
      </c>
      <c r="G15" s="5">
        <v>0</v>
      </c>
      <c r="H15" s="5">
        <v>1</v>
      </c>
      <c r="I15" s="8">
        <v>0.758</v>
      </c>
      <c r="J15" s="8">
        <v>7.924</v>
      </c>
      <c r="K15" s="12">
        <v>4</v>
      </c>
      <c r="L15" s="12">
        <v>0</v>
      </c>
      <c r="M15" s="12">
        <v>0</v>
      </c>
      <c r="N15" s="12">
        <v>0</v>
      </c>
      <c r="O15" s="12">
        <v>0</v>
      </c>
      <c r="P15" s="12">
        <v>1.078</v>
      </c>
      <c r="Q15" s="12">
        <v>0</v>
      </c>
      <c r="R15" s="12">
        <v>1</v>
      </c>
    </row>
    <row r="16" ht="20.25" spans="1:18">
      <c r="A16" s="5" t="s">
        <v>425</v>
      </c>
      <c r="B16" s="5" t="s">
        <v>426</v>
      </c>
      <c r="C16" s="5">
        <v>2098.85</v>
      </c>
      <c r="D16" s="5">
        <v>2856.236</v>
      </c>
      <c r="E16" s="5">
        <v>0</v>
      </c>
      <c r="F16" s="5">
        <v>0</v>
      </c>
      <c r="G16" s="5">
        <v>0</v>
      </c>
      <c r="H16" s="5">
        <v>1</v>
      </c>
      <c r="I16" s="8">
        <v>7.893</v>
      </c>
      <c r="J16" s="8">
        <v>32.317</v>
      </c>
      <c r="K16" s="12">
        <v>3</v>
      </c>
      <c r="L16" s="12">
        <v>0</v>
      </c>
      <c r="M16" s="12">
        <v>0</v>
      </c>
      <c r="N16" s="12">
        <v>-1</v>
      </c>
      <c r="O16" s="12">
        <v>0</v>
      </c>
      <c r="P16" s="12">
        <v>2.099</v>
      </c>
      <c r="Q16" s="12">
        <v>0</v>
      </c>
      <c r="R16" s="12">
        <v>0</v>
      </c>
    </row>
    <row r="17" ht="20.25" spans="1:18">
      <c r="A17" s="5" t="s">
        <v>427</v>
      </c>
      <c r="B17" s="5" t="s">
        <v>428</v>
      </c>
      <c r="C17" s="5">
        <v>6156.052</v>
      </c>
      <c r="D17" s="5">
        <v>7787.661</v>
      </c>
      <c r="E17" s="5">
        <v>0</v>
      </c>
      <c r="F17" s="5">
        <v>0</v>
      </c>
      <c r="G17" s="5">
        <v>0</v>
      </c>
      <c r="H17" s="5">
        <v>1</v>
      </c>
      <c r="I17" s="8">
        <v>2.091</v>
      </c>
      <c r="J17" s="8">
        <v>22.604</v>
      </c>
      <c r="K17" s="12">
        <v>2</v>
      </c>
      <c r="L17" s="12">
        <v>1</v>
      </c>
      <c r="M17" s="12">
        <v>0</v>
      </c>
      <c r="N17" s="12">
        <v>0</v>
      </c>
      <c r="O17" s="12">
        <v>0</v>
      </c>
      <c r="P17" s="12">
        <v>21.696</v>
      </c>
      <c r="Q17" s="12">
        <v>0</v>
      </c>
      <c r="R17" s="12">
        <v>0</v>
      </c>
    </row>
    <row r="18" ht="20.25" spans="1:18">
      <c r="A18" s="5" t="s">
        <v>429</v>
      </c>
      <c r="B18" s="5" t="s">
        <v>430</v>
      </c>
      <c r="C18" s="5">
        <v>5603.09</v>
      </c>
      <c r="D18" s="5">
        <v>7723.129</v>
      </c>
      <c r="E18" s="5">
        <v>0</v>
      </c>
      <c r="F18" s="5">
        <v>0</v>
      </c>
      <c r="G18" s="5">
        <v>0</v>
      </c>
      <c r="H18" s="5">
        <v>1</v>
      </c>
      <c r="I18" s="8">
        <v>5.562</v>
      </c>
      <c r="J18" s="8">
        <v>31.486</v>
      </c>
      <c r="K18" s="12">
        <v>2</v>
      </c>
      <c r="L18" s="12">
        <v>0</v>
      </c>
      <c r="M18" s="12">
        <v>0</v>
      </c>
      <c r="N18" s="12">
        <v>0</v>
      </c>
      <c r="O18" s="12">
        <v>0</v>
      </c>
      <c r="P18" s="12">
        <v>-14.151</v>
      </c>
      <c r="Q18" s="12">
        <v>0</v>
      </c>
      <c r="R18" s="12">
        <v>0</v>
      </c>
    </row>
    <row r="19" ht="20.25" spans="1:18">
      <c r="A19" s="5" t="s">
        <v>431</v>
      </c>
      <c r="B19" s="5" t="s">
        <v>432</v>
      </c>
      <c r="C19" s="5">
        <v>5730.915</v>
      </c>
      <c r="D19" s="5">
        <v>7769.894</v>
      </c>
      <c r="E19" s="5">
        <v>0</v>
      </c>
      <c r="F19" s="5">
        <v>0</v>
      </c>
      <c r="G19" s="5">
        <v>0</v>
      </c>
      <c r="H19" s="5">
        <v>1</v>
      </c>
      <c r="I19" s="8">
        <v>2.633</v>
      </c>
      <c r="J19" s="8">
        <v>28.184</v>
      </c>
      <c r="K19" s="12">
        <v>3</v>
      </c>
      <c r="L19" s="12">
        <v>2</v>
      </c>
      <c r="M19" s="12">
        <v>0</v>
      </c>
      <c r="N19" s="12">
        <v>0</v>
      </c>
      <c r="O19" s="12">
        <v>0</v>
      </c>
      <c r="P19" s="12">
        <v>34.441</v>
      </c>
      <c r="Q19" s="12">
        <v>0</v>
      </c>
      <c r="R19" s="12">
        <v>0</v>
      </c>
    </row>
    <row r="20" ht="20.25" spans="1:18">
      <c r="A20" s="5" t="s">
        <v>433</v>
      </c>
      <c r="B20" s="5" t="s">
        <v>434</v>
      </c>
      <c r="C20" s="5">
        <v>6921.098</v>
      </c>
      <c r="D20" s="5">
        <v>9132.241</v>
      </c>
      <c r="E20" s="5">
        <v>0</v>
      </c>
      <c r="F20" s="5">
        <v>0</v>
      </c>
      <c r="G20" s="5">
        <v>0</v>
      </c>
      <c r="H20" s="5">
        <v>1</v>
      </c>
      <c r="I20" s="8">
        <v>3.199</v>
      </c>
      <c r="J20" s="8">
        <v>26.637</v>
      </c>
      <c r="K20" s="12">
        <v>3</v>
      </c>
      <c r="L20" s="12">
        <v>2</v>
      </c>
      <c r="M20" s="12">
        <v>0</v>
      </c>
      <c r="N20" s="12">
        <v>0</v>
      </c>
      <c r="O20" s="12">
        <v>0</v>
      </c>
      <c r="P20" s="12">
        <v>59.01</v>
      </c>
      <c r="Q20" s="12">
        <v>0</v>
      </c>
      <c r="R20" s="12">
        <v>0</v>
      </c>
    </row>
    <row r="21" ht="20.25" spans="1:18">
      <c r="A21" s="5" t="s">
        <v>435</v>
      </c>
      <c r="B21" s="5" t="s">
        <v>436</v>
      </c>
      <c r="C21" s="5">
        <v>4764.247</v>
      </c>
      <c r="D21" s="5">
        <v>6354.8</v>
      </c>
      <c r="E21" s="5">
        <v>0</v>
      </c>
      <c r="F21" s="5">
        <v>0</v>
      </c>
      <c r="G21" s="5">
        <v>0</v>
      </c>
      <c r="H21" s="5">
        <v>1</v>
      </c>
      <c r="I21" s="8">
        <v>1.323</v>
      </c>
      <c r="J21" s="8">
        <v>26.021</v>
      </c>
      <c r="K21" s="12">
        <v>2</v>
      </c>
      <c r="L21" s="12">
        <v>1</v>
      </c>
      <c r="M21" s="12">
        <v>0</v>
      </c>
      <c r="N21" s="12">
        <v>0</v>
      </c>
      <c r="O21" s="12">
        <v>0</v>
      </c>
      <c r="P21" s="12">
        <v>29.244</v>
      </c>
      <c r="Q21" s="12">
        <v>0</v>
      </c>
      <c r="R21" s="12">
        <v>0</v>
      </c>
    </row>
    <row r="22" ht="20.25" spans="1:18">
      <c r="A22" s="6" t="s">
        <v>437</v>
      </c>
      <c r="B22" s="6" t="s">
        <v>438</v>
      </c>
      <c r="C22" s="6">
        <v>5113.233</v>
      </c>
      <c r="D22" s="6">
        <v>5671.273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1</v>
      </c>
      <c r="N22" s="12">
        <v>-1</v>
      </c>
      <c r="O22" s="12">
        <v>0</v>
      </c>
      <c r="P22" s="12">
        <v>0.195</v>
      </c>
      <c r="Q22" s="12">
        <v>0</v>
      </c>
      <c r="R22" s="12">
        <v>0</v>
      </c>
    </row>
    <row r="23" ht="20.25" spans="1:18">
      <c r="A23" s="6" t="s">
        <v>439</v>
      </c>
      <c r="B23" s="6" t="s">
        <v>440</v>
      </c>
      <c r="C23" s="6">
        <v>227.323</v>
      </c>
      <c r="D23" s="6">
        <v>310.478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1</v>
      </c>
      <c r="L23" s="12">
        <v>0</v>
      </c>
      <c r="M23" s="12">
        <v>0</v>
      </c>
      <c r="N23" s="12">
        <v>1</v>
      </c>
      <c r="O23" s="12">
        <v>0</v>
      </c>
      <c r="P23" s="12">
        <v>0.109</v>
      </c>
      <c r="Q23" s="12">
        <v>0</v>
      </c>
      <c r="R23" s="12">
        <v>1</v>
      </c>
    </row>
    <row r="24" ht="20.25" spans="1:18">
      <c r="A24" s="6" t="s">
        <v>441</v>
      </c>
      <c r="B24" s="6" t="s">
        <v>442</v>
      </c>
      <c r="C24" s="6">
        <v>10708.46</v>
      </c>
      <c r="D24" s="6">
        <v>12638.671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0</v>
      </c>
      <c r="M24" s="12">
        <v>1</v>
      </c>
      <c r="N24" s="12">
        <v>-1</v>
      </c>
      <c r="O24" s="12">
        <v>0</v>
      </c>
      <c r="P24" s="12">
        <v>41.891</v>
      </c>
      <c r="Q24" s="12">
        <v>0</v>
      </c>
      <c r="R24" s="12">
        <v>0</v>
      </c>
    </row>
    <row r="25" ht="20.25" spans="1:18">
      <c r="A25" s="6" t="s">
        <v>443</v>
      </c>
      <c r="B25" s="6" t="s">
        <v>444</v>
      </c>
      <c r="C25" s="6">
        <v>8899.934</v>
      </c>
      <c r="D25" s="6">
        <v>9858.15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11.527</v>
      </c>
      <c r="Q25" s="12">
        <v>0</v>
      </c>
      <c r="R25" s="12">
        <v>0</v>
      </c>
    </row>
    <row r="26" ht="20.25" spans="1:18">
      <c r="A26" s="6" t="s">
        <v>445</v>
      </c>
      <c r="B26" s="6" t="s">
        <v>446</v>
      </c>
      <c r="C26" s="6">
        <v>1008.891</v>
      </c>
      <c r="D26" s="6">
        <v>1175.001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1</v>
      </c>
      <c r="M26" s="12">
        <v>1</v>
      </c>
      <c r="N26" s="12">
        <v>-1</v>
      </c>
      <c r="O26" s="12">
        <v>0</v>
      </c>
      <c r="P26" s="12">
        <v>2.84</v>
      </c>
      <c r="Q26" s="12">
        <v>0</v>
      </c>
      <c r="R26" s="12">
        <v>0</v>
      </c>
    </row>
    <row r="27" ht="20.25" spans="1:18">
      <c r="A27" s="6" t="s">
        <v>447</v>
      </c>
      <c r="B27" s="6" t="s">
        <v>448</v>
      </c>
      <c r="C27" s="6">
        <v>2627.982</v>
      </c>
      <c r="D27" s="6">
        <v>3237.309</v>
      </c>
      <c r="E27" s="6">
        <v>0</v>
      </c>
      <c r="F27" s="6">
        <v>0</v>
      </c>
      <c r="G27" s="6">
        <v>1</v>
      </c>
      <c r="H27" s="8">
        <v>0</v>
      </c>
      <c r="I27" s="8">
        <v>0</v>
      </c>
      <c r="J27" s="8">
        <v>0</v>
      </c>
      <c r="K27" s="12">
        <v>2</v>
      </c>
      <c r="L27" s="12">
        <v>0</v>
      </c>
      <c r="M27" s="12">
        <v>1</v>
      </c>
      <c r="N27" s="12">
        <v>-1</v>
      </c>
      <c r="O27" s="12">
        <v>0</v>
      </c>
      <c r="P27" s="12">
        <v>7.748</v>
      </c>
      <c r="Q27" s="12">
        <v>0</v>
      </c>
      <c r="R27" s="12">
        <v>0</v>
      </c>
    </row>
    <row r="28" ht="20.25" spans="1:18">
      <c r="A28" s="6" t="s">
        <v>449</v>
      </c>
      <c r="B28" s="6" t="s">
        <v>450</v>
      </c>
      <c r="C28" s="6">
        <v>2544.073</v>
      </c>
      <c r="D28" s="6">
        <v>3003.527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3">
        <v>4</v>
      </c>
      <c r="L28" s="12">
        <v>0</v>
      </c>
      <c r="M28" s="12">
        <v>0</v>
      </c>
      <c r="N28" s="12">
        <v>1</v>
      </c>
      <c r="O28" s="12">
        <v>0</v>
      </c>
      <c r="P28" s="12">
        <v>3.728</v>
      </c>
      <c r="Q28" s="12">
        <v>0</v>
      </c>
      <c r="R28" s="12">
        <v>0</v>
      </c>
    </row>
    <row r="29" ht="20.25" spans="1:18">
      <c r="A29" s="6" t="s">
        <v>451</v>
      </c>
      <c r="B29" s="6" t="s">
        <v>452</v>
      </c>
      <c r="C29" s="6">
        <v>2035.205</v>
      </c>
      <c r="D29" s="6">
        <v>2618.536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3">
        <v>0</v>
      </c>
      <c r="L29" s="12">
        <v>1</v>
      </c>
      <c r="M29" s="12">
        <v>1</v>
      </c>
      <c r="N29" s="12">
        <v>-1</v>
      </c>
      <c r="O29" s="12">
        <v>0</v>
      </c>
      <c r="P29" s="12">
        <v>10.283</v>
      </c>
      <c r="Q29" s="12">
        <v>0</v>
      </c>
      <c r="R29" s="12">
        <v>0</v>
      </c>
    </row>
    <row r="30" ht="20.25" spans="1:18">
      <c r="A30" s="6" t="s">
        <v>453</v>
      </c>
      <c r="B30" s="6" t="s">
        <v>454</v>
      </c>
      <c r="C30" s="6">
        <v>967.581</v>
      </c>
      <c r="D30" s="6">
        <v>1188.864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3">
        <v>4</v>
      </c>
      <c r="L30" s="12">
        <v>0</v>
      </c>
      <c r="M30" s="12">
        <v>0</v>
      </c>
      <c r="N30" s="12">
        <v>0</v>
      </c>
      <c r="O30" s="12">
        <v>0</v>
      </c>
      <c r="P30" s="12">
        <v>3.163</v>
      </c>
      <c r="Q30" s="12">
        <v>0</v>
      </c>
      <c r="R30" s="12">
        <v>1</v>
      </c>
    </row>
    <row r="31" ht="20.25" spans="1:18">
      <c r="A31" s="6" t="s">
        <v>455</v>
      </c>
      <c r="B31" s="6" t="s">
        <v>456</v>
      </c>
      <c r="C31" s="6">
        <v>41071.453</v>
      </c>
      <c r="D31" s="6">
        <v>60511.453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3">
        <v>0</v>
      </c>
      <c r="L31" s="12">
        <v>2</v>
      </c>
      <c r="M31" s="12">
        <v>0</v>
      </c>
      <c r="N31" s="12">
        <v>0</v>
      </c>
      <c r="O31" s="12">
        <v>0</v>
      </c>
      <c r="P31" s="12">
        <v>404.636</v>
      </c>
      <c r="Q31" s="12">
        <v>0</v>
      </c>
      <c r="R31" s="12">
        <v>0</v>
      </c>
    </row>
    <row r="32" ht="20.25" spans="1:18">
      <c r="A32" s="7" t="s">
        <v>457</v>
      </c>
      <c r="B32" s="7" t="s">
        <v>458</v>
      </c>
      <c r="C32" s="7">
        <v>20946.336</v>
      </c>
      <c r="D32" s="7">
        <v>24394.906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11.749</v>
      </c>
      <c r="K32" s="13">
        <v>3</v>
      </c>
      <c r="L32" s="12">
        <v>2</v>
      </c>
      <c r="M32" s="12">
        <v>0</v>
      </c>
      <c r="N32" s="12">
        <v>0</v>
      </c>
      <c r="O32" s="12">
        <v>1</v>
      </c>
      <c r="P32" s="12">
        <v>12.004</v>
      </c>
      <c r="Q32" s="12">
        <v>0</v>
      </c>
      <c r="R32" s="12">
        <v>0</v>
      </c>
    </row>
    <row r="33" ht="20.25" spans="1:18">
      <c r="A33" s="7" t="s">
        <v>459</v>
      </c>
      <c r="B33" s="7" t="s">
        <v>460</v>
      </c>
      <c r="C33" s="7">
        <v>13430.886</v>
      </c>
      <c r="D33" s="7">
        <v>31295.984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31.402</v>
      </c>
      <c r="K33" s="13">
        <v>3</v>
      </c>
      <c r="L33" s="12">
        <v>1</v>
      </c>
      <c r="M33" s="12">
        <v>-1</v>
      </c>
      <c r="N33" s="12">
        <v>1</v>
      </c>
      <c r="O33" s="12">
        <v>0</v>
      </c>
      <c r="P33" s="12">
        <v>94.923</v>
      </c>
      <c r="Q33" s="12">
        <v>0</v>
      </c>
      <c r="R33" s="12">
        <v>0</v>
      </c>
    </row>
    <row r="34" ht="20.25" spans="1:18">
      <c r="A34" s="7" t="s">
        <v>461</v>
      </c>
      <c r="B34" s="7" t="s">
        <v>462</v>
      </c>
      <c r="C34" s="7">
        <v>22108.41</v>
      </c>
      <c r="D34" s="7">
        <v>26260.158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10.889</v>
      </c>
      <c r="K34" s="13">
        <v>3</v>
      </c>
      <c r="L34" s="12">
        <v>2</v>
      </c>
      <c r="M34" s="12">
        <v>0</v>
      </c>
      <c r="N34" s="12">
        <v>0</v>
      </c>
      <c r="O34" s="12">
        <v>0</v>
      </c>
      <c r="P34" s="12">
        <v>9.075</v>
      </c>
      <c r="Q34" s="12">
        <v>0</v>
      </c>
      <c r="R34" s="12">
        <v>0</v>
      </c>
    </row>
    <row r="35" ht="20.25" spans="1:18">
      <c r="A35" s="7" t="s">
        <v>463</v>
      </c>
      <c r="B35" s="7" t="s">
        <v>464</v>
      </c>
      <c r="C35" s="7">
        <v>2581.342</v>
      </c>
      <c r="D35" s="7">
        <v>3048.124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1.85</v>
      </c>
      <c r="K35" s="13">
        <v>0</v>
      </c>
      <c r="L35" s="12">
        <v>0</v>
      </c>
      <c r="M35" s="12">
        <v>1</v>
      </c>
      <c r="N35" s="12">
        <v>-1</v>
      </c>
      <c r="O35" s="12">
        <v>0</v>
      </c>
      <c r="P35" s="12">
        <v>7.908</v>
      </c>
      <c r="Q35" s="12">
        <v>0</v>
      </c>
      <c r="R35" s="12">
        <v>0</v>
      </c>
    </row>
    <row r="36" ht="20.25" spans="1:18">
      <c r="A36" s="7" t="s">
        <v>465</v>
      </c>
      <c r="B36" s="7" t="s">
        <v>466</v>
      </c>
      <c r="C36" s="7">
        <v>939.143</v>
      </c>
      <c r="D36" s="7">
        <v>1244.94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11.118</v>
      </c>
      <c r="K36" s="13">
        <v>2</v>
      </c>
      <c r="L36" s="12">
        <v>1</v>
      </c>
      <c r="M36" s="12">
        <v>0</v>
      </c>
      <c r="N36" s="12">
        <v>0</v>
      </c>
      <c r="O36" s="12">
        <v>0</v>
      </c>
      <c r="P36" s="12">
        <v>1.158</v>
      </c>
      <c r="Q36" s="12">
        <v>0</v>
      </c>
      <c r="R36" s="12">
        <v>1</v>
      </c>
    </row>
    <row r="37" ht="20.25" spans="1:18">
      <c r="A37" s="7" t="s">
        <v>467</v>
      </c>
      <c r="B37" s="7" t="s">
        <v>468</v>
      </c>
      <c r="C37" s="7">
        <v>2917.145</v>
      </c>
      <c r="D37" s="7">
        <v>4036.975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27.488</v>
      </c>
      <c r="K37" s="13">
        <v>3</v>
      </c>
      <c r="L37" s="12">
        <v>1</v>
      </c>
      <c r="M37" s="12">
        <v>0</v>
      </c>
      <c r="N37" s="12">
        <v>-1</v>
      </c>
      <c r="O37" s="12">
        <v>0</v>
      </c>
      <c r="P37" s="12">
        <v>10.242</v>
      </c>
      <c r="Q37" s="12">
        <v>0</v>
      </c>
      <c r="R37" s="12">
        <v>0</v>
      </c>
    </row>
    <row r="38" ht="20.25" spans="1:18">
      <c r="A38" s="7" t="s">
        <v>469</v>
      </c>
      <c r="B38" s="7" t="s">
        <v>470</v>
      </c>
      <c r="C38" s="7">
        <v>89553.953</v>
      </c>
      <c r="D38" s="7">
        <v>113522.125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12.193</v>
      </c>
      <c r="K38" s="13">
        <v>4</v>
      </c>
      <c r="L38" s="12">
        <v>2</v>
      </c>
      <c r="M38" s="12">
        <v>-1</v>
      </c>
      <c r="N38" s="12">
        <v>1</v>
      </c>
      <c r="O38" s="12">
        <v>0</v>
      </c>
      <c r="P38" s="12">
        <v>105.411</v>
      </c>
      <c r="Q38" s="12">
        <v>0</v>
      </c>
      <c r="R38" s="12">
        <v>0</v>
      </c>
    </row>
    <row r="39" ht="20.25" spans="1:18">
      <c r="A39" s="7" t="s">
        <v>471</v>
      </c>
      <c r="B39" s="7" t="s">
        <v>472</v>
      </c>
      <c r="C39" s="7">
        <v>2375.511</v>
      </c>
      <c r="D39" s="7">
        <v>4048.991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40.922</v>
      </c>
      <c r="K39" s="13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18.857</v>
      </c>
      <c r="Q39" s="12">
        <v>0</v>
      </c>
      <c r="R39" s="12">
        <v>0</v>
      </c>
    </row>
    <row r="40" ht="20.25" spans="1:18">
      <c r="A40" s="7" t="s">
        <v>473</v>
      </c>
      <c r="B40" s="7" t="s">
        <v>474</v>
      </c>
      <c r="C40" s="7">
        <v>3202.988</v>
      </c>
      <c r="D40" s="7">
        <v>3365.659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2.467</v>
      </c>
      <c r="K40" s="13">
        <v>0</v>
      </c>
      <c r="L40" s="12">
        <v>1</v>
      </c>
      <c r="M40" s="12">
        <v>0</v>
      </c>
      <c r="N40" s="12">
        <v>-1</v>
      </c>
      <c r="O40" s="12">
        <v>0</v>
      </c>
      <c r="P40" s="12">
        <v>2.154</v>
      </c>
      <c r="Q40" s="12">
        <v>0</v>
      </c>
      <c r="R40" s="12">
        <v>0</v>
      </c>
    </row>
    <row r="41" ht="20.25" spans="1:18">
      <c r="A41" s="7" t="s">
        <v>475</v>
      </c>
      <c r="B41" s="7" t="s">
        <v>476</v>
      </c>
      <c r="C41" s="7">
        <v>118228.07</v>
      </c>
      <c r="D41" s="7">
        <v>153644.672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16.411</v>
      </c>
      <c r="K41" s="13">
        <v>1</v>
      </c>
      <c r="L41" s="12">
        <v>2</v>
      </c>
      <c r="M41" s="12">
        <v>0</v>
      </c>
      <c r="N41" s="12">
        <v>1</v>
      </c>
      <c r="O41" s="12">
        <v>0</v>
      </c>
      <c r="P41" s="12">
        <v>504.002</v>
      </c>
      <c r="Q41" s="12">
        <v>0</v>
      </c>
      <c r="R41" s="12">
        <v>0</v>
      </c>
    </row>
    <row r="42" ht="20.25" spans="1:18">
      <c r="A42" s="7" t="s">
        <v>477</v>
      </c>
      <c r="B42" s="7" t="s">
        <v>478</v>
      </c>
      <c r="C42" s="7">
        <v>3973.513</v>
      </c>
      <c r="D42" s="7">
        <v>4316.919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2.13</v>
      </c>
      <c r="K42" s="13">
        <v>2</v>
      </c>
      <c r="L42" s="12">
        <v>2</v>
      </c>
      <c r="M42" s="12">
        <v>0</v>
      </c>
      <c r="N42" s="12">
        <v>0</v>
      </c>
      <c r="O42" s="12">
        <v>0</v>
      </c>
      <c r="P42" s="12">
        <v>5.941</v>
      </c>
      <c r="Q42" s="12">
        <v>0</v>
      </c>
      <c r="R42" s="12">
        <v>1</v>
      </c>
    </row>
    <row r="43" ht="20.25" spans="1:18">
      <c r="A43" s="7" t="s">
        <v>479</v>
      </c>
      <c r="B43" s="7" t="s">
        <v>480</v>
      </c>
      <c r="C43" s="7">
        <v>16165.335</v>
      </c>
      <c r="D43" s="7">
        <v>17885.076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2.706</v>
      </c>
      <c r="K43" s="13">
        <v>1</v>
      </c>
      <c r="L43" s="12">
        <v>1</v>
      </c>
      <c r="M43" s="12">
        <v>0</v>
      </c>
      <c r="N43" s="12">
        <v>0</v>
      </c>
      <c r="O43" s="12">
        <v>0</v>
      </c>
      <c r="P43" s="12">
        <v>-16.692</v>
      </c>
      <c r="Q43" s="12">
        <v>0</v>
      </c>
      <c r="R43" s="12">
        <v>1</v>
      </c>
    </row>
    <row r="44" ht="20.25" spans="1:18">
      <c r="A44" s="7" t="s">
        <v>481</v>
      </c>
      <c r="B44" s="7" t="s">
        <v>482</v>
      </c>
      <c r="C44" s="7">
        <v>3037.384</v>
      </c>
      <c r="D44" s="7">
        <v>3221.512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2.02</v>
      </c>
      <c r="K44" s="13">
        <v>0</v>
      </c>
      <c r="L44" s="12">
        <v>2</v>
      </c>
      <c r="M44" s="12">
        <v>1</v>
      </c>
      <c r="N44" s="12">
        <v>-1</v>
      </c>
      <c r="O44" s="12">
        <v>0</v>
      </c>
      <c r="P44" s="12">
        <v>2.343</v>
      </c>
      <c r="Q44" s="12">
        <v>0</v>
      </c>
      <c r="R44" s="12">
        <v>0</v>
      </c>
    </row>
    <row r="45" ht="20.25" spans="1:18">
      <c r="A45" s="7" t="s">
        <v>483</v>
      </c>
      <c r="B45" s="7" t="s">
        <v>484</v>
      </c>
      <c r="C45" s="7">
        <v>15253.012</v>
      </c>
      <c r="D45" s="7">
        <v>17423.256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8.473</v>
      </c>
      <c r="K45" s="13">
        <v>0</v>
      </c>
      <c r="L45" s="12">
        <v>2</v>
      </c>
      <c r="M45" s="12">
        <v>0</v>
      </c>
      <c r="N45" s="12">
        <v>0</v>
      </c>
      <c r="O45" s="12">
        <v>0</v>
      </c>
      <c r="P45" s="12">
        <v>-14.235</v>
      </c>
      <c r="Q45" s="12">
        <v>0</v>
      </c>
      <c r="R45" s="12">
        <v>0</v>
      </c>
    </row>
    <row r="46" ht="20.25" spans="1:18">
      <c r="A46" s="7" t="s">
        <v>485</v>
      </c>
      <c r="B46" s="7" t="s">
        <v>486</v>
      </c>
      <c r="C46" s="7">
        <v>308387.375</v>
      </c>
      <c r="D46" s="7">
        <v>469418.719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21.618</v>
      </c>
      <c r="K46" s="13">
        <v>3</v>
      </c>
      <c r="L46" s="12">
        <v>2</v>
      </c>
      <c r="M46" s="12">
        <v>-1</v>
      </c>
      <c r="N46" s="12">
        <v>1</v>
      </c>
      <c r="O46" s="12">
        <v>0</v>
      </c>
      <c r="P46" s="12">
        <v>731.661</v>
      </c>
      <c r="Q46" s="12">
        <v>0</v>
      </c>
      <c r="R46" s="12">
        <v>1</v>
      </c>
    </row>
    <row r="47" ht="20.25" spans="1:18">
      <c r="A47" s="7" t="s">
        <v>487</v>
      </c>
      <c r="B47" s="7" t="s">
        <v>488</v>
      </c>
      <c r="C47" s="7">
        <v>12811.66</v>
      </c>
      <c r="D47" s="7">
        <v>15064.359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13.813</v>
      </c>
      <c r="K47" s="13">
        <v>4</v>
      </c>
      <c r="L47" s="12">
        <v>1</v>
      </c>
      <c r="M47" s="12">
        <v>0</v>
      </c>
      <c r="N47" s="12">
        <v>0</v>
      </c>
      <c r="O47" s="12">
        <v>0</v>
      </c>
      <c r="P47" s="12">
        <v>32.006</v>
      </c>
      <c r="Q47" s="12">
        <v>0</v>
      </c>
      <c r="R47" s="12">
        <v>0</v>
      </c>
    </row>
    <row r="48" ht="20.25" spans="1:18">
      <c r="A48" s="7" t="s">
        <v>489</v>
      </c>
      <c r="B48" s="7" t="s">
        <v>490</v>
      </c>
      <c r="C48" s="7">
        <v>3080.053</v>
      </c>
      <c r="D48" s="7">
        <v>3544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5.895</v>
      </c>
      <c r="K48" s="13">
        <v>0</v>
      </c>
      <c r="L48" s="12">
        <v>0</v>
      </c>
      <c r="M48" s="12">
        <v>0</v>
      </c>
      <c r="N48" s="12">
        <v>0</v>
      </c>
      <c r="O48" s="12">
        <v>0</v>
      </c>
      <c r="P48" s="12">
        <v>2.014</v>
      </c>
      <c r="Q48" s="12">
        <v>0</v>
      </c>
      <c r="R48" s="12">
        <v>-1</v>
      </c>
    </row>
    <row r="49" ht="20.25" spans="1:18">
      <c r="A49" s="7" t="s">
        <v>491</v>
      </c>
      <c r="B49" s="7" t="s">
        <v>492</v>
      </c>
      <c r="C49" s="7">
        <v>22528.693</v>
      </c>
      <c r="D49" s="7">
        <v>26891.094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4.701</v>
      </c>
      <c r="K49" s="13">
        <v>2</v>
      </c>
      <c r="L49" s="12">
        <v>1</v>
      </c>
      <c r="M49" s="12">
        <v>0</v>
      </c>
      <c r="N49" s="12">
        <v>0</v>
      </c>
      <c r="O49" s="12">
        <v>0</v>
      </c>
      <c r="P49" s="12">
        <v>-4.119</v>
      </c>
      <c r="Q49" s="12">
        <v>0</v>
      </c>
      <c r="R49" s="12">
        <v>0</v>
      </c>
    </row>
    <row r="50" ht="20.25" spans="1:18">
      <c r="A50" s="8" t="s">
        <v>493</v>
      </c>
      <c r="B50" s="8" t="s">
        <v>494</v>
      </c>
      <c r="C50" s="8">
        <v>3380.299</v>
      </c>
      <c r="D50" s="8">
        <v>3788.673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5.367</v>
      </c>
      <c r="K50" s="13">
        <v>0</v>
      </c>
      <c r="L50" s="12">
        <v>1</v>
      </c>
      <c r="M50" s="12">
        <v>1</v>
      </c>
      <c r="N50" s="12">
        <v>-1</v>
      </c>
      <c r="O50" s="12">
        <v>0</v>
      </c>
      <c r="P50" s="12">
        <v>-2.603</v>
      </c>
      <c r="Q50" s="12">
        <v>0</v>
      </c>
      <c r="R50" s="12">
        <v>0</v>
      </c>
    </row>
    <row r="51" ht="20.25" spans="1:18">
      <c r="A51" s="8" t="s">
        <v>495</v>
      </c>
      <c r="B51" s="8" t="s">
        <v>496</v>
      </c>
      <c r="C51" s="8">
        <v>2192.125</v>
      </c>
      <c r="D51" s="8">
        <v>2391.094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7.739</v>
      </c>
      <c r="K51" s="13">
        <v>4</v>
      </c>
      <c r="L51" s="12">
        <v>0</v>
      </c>
      <c r="M51" s="12">
        <v>0</v>
      </c>
      <c r="N51" s="12">
        <v>0</v>
      </c>
      <c r="O51" s="12">
        <v>0</v>
      </c>
      <c r="P51" s="12">
        <v>1.107</v>
      </c>
      <c r="Q51" s="12">
        <v>0</v>
      </c>
      <c r="R51" s="12">
        <v>0</v>
      </c>
    </row>
    <row r="52" ht="20.25" spans="1:18">
      <c r="A52" s="8" t="s">
        <v>497</v>
      </c>
      <c r="B52" s="8" t="s">
        <v>498</v>
      </c>
      <c r="C52" s="8">
        <v>4575.553</v>
      </c>
      <c r="D52" s="8">
        <v>5680.174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9.035</v>
      </c>
      <c r="K52" s="13">
        <v>0</v>
      </c>
      <c r="L52" s="12">
        <v>0</v>
      </c>
      <c r="M52" s="12">
        <v>1</v>
      </c>
      <c r="N52" s="12">
        <v>-1</v>
      </c>
      <c r="O52" s="12">
        <v>0</v>
      </c>
      <c r="P52" s="12">
        <v>11.32</v>
      </c>
      <c r="Q52" s="12">
        <v>0</v>
      </c>
      <c r="R52" s="12">
        <v>0</v>
      </c>
    </row>
    <row r="53" ht="20.25" spans="1:18">
      <c r="A53" s="8" t="s">
        <v>499</v>
      </c>
      <c r="B53" s="8" t="s">
        <v>500</v>
      </c>
      <c r="C53" s="8">
        <v>717.819</v>
      </c>
      <c r="D53" s="8">
        <v>807.717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5.113</v>
      </c>
      <c r="K53" s="13">
        <v>0</v>
      </c>
      <c r="L53" s="12">
        <v>2</v>
      </c>
      <c r="M53" s="12">
        <v>1</v>
      </c>
      <c r="N53" s="12">
        <v>-1</v>
      </c>
      <c r="O53" s="12">
        <v>0</v>
      </c>
      <c r="P53" s="12">
        <v>0.284</v>
      </c>
      <c r="Q53" s="12">
        <v>0</v>
      </c>
      <c r="R53" s="12">
        <v>0</v>
      </c>
    </row>
    <row r="54" ht="20.25" spans="1:18">
      <c r="A54" s="8" t="s">
        <v>501</v>
      </c>
      <c r="B54" s="8" t="s">
        <v>502</v>
      </c>
      <c r="C54" s="8">
        <v>1593.245</v>
      </c>
      <c r="D54" s="8">
        <v>1852.599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4.31</v>
      </c>
      <c r="K54" s="13">
        <v>0</v>
      </c>
      <c r="L54" s="12">
        <v>0</v>
      </c>
      <c r="M54" s="12">
        <v>0</v>
      </c>
      <c r="N54" s="12">
        <v>-1</v>
      </c>
      <c r="O54" s="12">
        <v>0</v>
      </c>
      <c r="P54" s="12">
        <v>5.157</v>
      </c>
      <c r="Q54" s="12">
        <v>0</v>
      </c>
      <c r="R54" s="12">
        <v>0</v>
      </c>
    </row>
    <row r="55" ht="20.25" spans="1:18">
      <c r="A55" s="8" t="s">
        <v>503</v>
      </c>
      <c r="B55" s="8" t="s">
        <v>504</v>
      </c>
      <c r="C55" s="8">
        <v>3075.116</v>
      </c>
      <c r="D55" s="8">
        <v>3352.041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5.089</v>
      </c>
      <c r="K55" s="13">
        <v>3</v>
      </c>
      <c r="L55" s="12">
        <v>2</v>
      </c>
      <c r="M55" s="12">
        <v>0</v>
      </c>
      <c r="N55" s="12">
        <v>0</v>
      </c>
      <c r="O55" s="12">
        <v>0</v>
      </c>
      <c r="P55" s="12">
        <v>-3.537</v>
      </c>
      <c r="Q55" s="12">
        <v>0</v>
      </c>
      <c r="R55" s="12">
        <v>0</v>
      </c>
    </row>
    <row r="56" ht="20.25" spans="1:18">
      <c r="A56" s="8" t="s">
        <v>505</v>
      </c>
      <c r="B56" s="8" t="s">
        <v>506</v>
      </c>
      <c r="C56" s="8">
        <v>1029.8</v>
      </c>
      <c r="D56" s="8">
        <v>1287.613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4.16</v>
      </c>
      <c r="K56" s="13">
        <v>0</v>
      </c>
      <c r="L56" s="12">
        <v>0</v>
      </c>
      <c r="M56" s="12">
        <v>1</v>
      </c>
      <c r="N56" s="12">
        <v>-1</v>
      </c>
      <c r="O56" s="12">
        <v>0</v>
      </c>
      <c r="P56" s="12">
        <v>4.581</v>
      </c>
      <c r="Q56" s="12">
        <v>0</v>
      </c>
      <c r="R56" s="12">
        <v>0</v>
      </c>
    </row>
    <row r="57" ht="20.25" spans="1:18">
      <c r="A57" s="8" t="s">
        <v>507</v>
      </c>
      <c r="B57" s="8" t="s">
        <v>508</v>
      </c>
      <c r="C57" s="8">
        <v>2831.438</v>
      </c>
      <c r="D57" s="8">
        <v>3166.394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4.537</v>
      </c>
      <c r="K57" s="13">
        <v>0</v>
      </c>
      <c r="L57" s="12">
        <v>2</v>
      </c>
      <c r="M57" s="12">
        <v>1</v>
      </c>
      <c r="N57" s="12">
        <v>-1</v>
      </c>
      <c r="O57" s="12">
        <v>0</v>
      </c>
      <c r="P57" s="12">
        <v>3.176</v>
      </c>
      <c r="Q57" s="12">
        <v>0</v>
      </c>
      <c r="R57" s="12">
        <v>0</v>
      </c>
    </row>
    <row r="58" ht="20.25" spans="1:18">
      <c r="A58" s="8" t="s">
        <v>509</v>
      </c>
      <c r="B58" s="8" t="s">
        <v>510</v>
      </c>
      <c r="C58" s="8">
        <v>8376.465</v>
      </c>
      <c r="D58" s="8">
        <v>9753.247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10.422</v>
      </c>
      <c r="K58" s="13">
        <v>0</v>
      </c>
      <c r="L58" s="12">
        <v>2</v>
      </c>
      <c r="M58" s="12">
        <v>1</v>
      </c>
      <c r="N58" s="12">
        <v>-1</v>
      </c>
      <c r="O58" s="12">
        <v>0</v>
      </c>
      <c r="P58" s="12">
        <v>-6.224</v>
      </c>
      <c r="Q58" s="12">
        <v>0</v>
      </c>
      <c r="R58" s="12">
        <v>0</v>
      </c>
    </row>
    <row r="59" ht="20.25" spans="1:18">
      <c r="A59" s="8" t="s">
        <v>511</v>
      </c>
      <c r="B59" s="8" t="s">
        <v>512</v>
      </c>
      <c r="C59" s="8">
        <v>4048.712</v>
      </c>
      <c r="D59" s="8">
        <v>5789.266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29.416</v>
      </c>
      <c r="K59" s="13">
        <v>0</v>
      </c>
      <c r="L59" s="12">
        <v>0</v>
      </c>
      <c r="M59" s="12">
        <v>0</v>
      </c>
      <c r="N59" s="12">
        <v>-1</v>
      </c>
      <c r="O59" s="12">
        <v>0</v>
      </c>
      <c r="P59" s="12">
        <v>33.675</v>
      </c>
      <c r="Q59" s="12">
        <v>0</v>
      </c>
      <c r="R59" s="12">
        <v>0</v>
      </c>
    </row>
    <row r="60" ht="20.25" spans="1:18">
      <c r="A60" s="8" t="s">
        <v>513</v>
      </c>
      <c r="B60" s="8" t="s">
        <v>514</v>
      </c>
      <c r="C60" s="8">
        <v>3466.56</v>
      </c>
      <c r="D60" s="8">
        <v>3613.294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2.707</v>
      </c>
      <c r="K60" s="13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-0.705</v>
      </c>
      <c r="Q60" s="12">
        <v>0</v>
      </c>
      <c r="R60" s="12">
        <v>0</v>
      </c>
    </row>
    <row r="61" ht="20.25" spans="1:18">
      <c r="A61" s="8" t="s">
        <v>515</v>
      </c>
      <c r="B61" s="8" t="s">
        <v>516</v>
      </c>
      <c r="C61" s="8">
        <v>4637.678</v>
      </c>
      <c r="D61" s="8">
        <v>5785.864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8.761</v>
      </c>
      <c r="K61" s="13">
        <v>0</v>
      </c>
      <c r="L61" s="12">
        <v>0</v>
      </c>
      <c r="M61" s="12">
        <v>1</v>
      </c>
      <c r="N61" s="12">
        <v>-1</v>
      </c>
      <c r="O61" s="12">
        <v>0</v>
      </c>
      <c r="P61" s="12">
        <v>27.532</v>
      </c>
      <c r="Q61" s="12">
        <v>0</v>
      </c>
      <c r="R61" s="12">
        <v>0</v>
      </c>
    </row>
    <row r="62" ht="20.25" spans="1:18">
      <c r="A62" s="8" t="s">
        <v>517</v>
      </c>
      <c r="B62" s="8" t="s">
        <v>518</v>
      </c>
      <c r="C62" s="8">
        <v>7715.011</v>
      </c>
      <c r="D62" s="8">
        <v>8614.346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7.99</v>
      </c>
      <c r="K62" s="13">
        <v>0</v>
      </c>
      <c r="L62" s="12">
        <v>1</v>
      </c>
      <c r="M62" s="12">
        <v>1</v>
      </c>
      <c r="N62" s="12">
        <v>-1</v>
      </c>
      <c r="O62" s="12">
        <v>0</v>
      </c>
      <c r="P62" s="12">
        <v>-1.12</v>
      </c>
      <c r="Q62" s="12">
        <v>0</v>
      </c>
      <c r="R62" s="12">
        <v>0</v>
      </c>
    </row>
    <row r="63" ht="20.25" spans="1:18">
      <c r="A63" s="8" t="s">
        <v>519</v>
      </c>
      <c r="B63" s="8" t="s">
        <v>520</v>
      </c>
      <c r="C63" s="8">
        <v>7634.655</v>
      </c>
      <c r="D63" s="8">
        <v>8925.01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5.838</v>
      </c>
      <c r="K63" s="13">
        <v>3</v>
      </c>
      <c r="L63" s="12">
        <v>2</v>
      </c>
      <c r="M63" s="12">
        <v>0</v>
      </c>
      <c r="N63" s="12">
        <v>0</v>
      </c>
      <c r="O63" s="12">
        <v>0</v>
      </c>
      <c r="P63" s="12">
        <v>8.501</v>
      </c>
      <c r="Q63" s="12">
        <v>0</v>
      </c>
      <c r="R63" s="12">
        <v>-1</v>
      </c>
    </row>
    <row r="64" ht="20.25" spans="1:18">
      <c r="A64" s="8" t="s">
        <v>521</v>
      </c>
      <c r="B64" s="8" t="s">
        <v>522</v>
      </c>
      <c r="C64" s="8">
        <v>13962.053</v>
      </c>
      <c r="D64" s="8">
        <v>15637.277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10.183</v>
      </c>
      <c r="K64" s="13">
        <v>3</v>
      </c>
      <c r="L64" s="12">
        <v>0</v>
      </c>
      <c r="M64" s="12">
        <v>0</v>
      </c>
      <c r="N64" s="12">
        <v>0</v>
      </c>
      <c r="O64" s="12">
        <v>0</v>
      </c>
      <c r="P64" s="12">
        <v>10.415</v>
      </c>
      <c r="Q64" s="12">
        <v>0</v>
      </c>
      <c r="R64" s="12">
        <v>0</v>
      </c>
    </row>
    <row r="65" ht="20.25" spans="1:18">
      <c r="A65" s="8" t="s">
        <v>523</v>
      </c>
      <c r="B65" s="8" t="s">
        <v>524</v>
      </c>
      <c r="C65" s="8">
        <v>2395.6</v>
      </c>
      <c r="D65" s="8">
        <v>3103.491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13.14</v>
      </c>
      <c r="K65" s="13">
        <v>2</v>
      </c>
      <c r="L65" s="12">
        <v>0</v>
      </c>
      <c r="M65" s="12">
        <v>1</v>
      </c>
      <c r="N65" s="12">
        <v>-1</v>
      </c>
      <c r="O65" s="12">
        <v>0</v>
      </c>
      <c r="P65" s="12">
        <v>1.476</v>
      </c>
      <c r="Q65" s="12">
        <v>0</v>
      </c>
      <c r="R65" s="12">
        <v>0</v>
      </c>
    </row>
    <row r="66" ht="20.25" spans="1:18">
      <c r="A66" s="8" t="s">
        <v>525</v>
      </c>
      <c r="B66" s="8" t="s">
        <v>526</v>
      </c>
      <c r="C66" s="8">
        <v>8672.363</v>
      </c>
      <c r="D66" s="8">
        <v>9809.889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7.297</v>
      </c>
      <c r="K66" s="13">
        <v>1</v>
      </c>
      <c r="L66" s="12">
        <v>0</v>
      </c>
      <c r="M66" s="12">
        <v>0</v>
      </c>
      <c r="N66" s="12">
        <v>0</v>
      </c>
      <c r="O66" s="12">
        <v>0</v>
      </c>
      <c r="P66" s="12">
        <v>5.383</v>
      </c>
      <c r="Q66" s="12">
        <v>0</v>
      </c>
      <c r="R66" s="12">
        <v>0</v>
      </c>
    </row>
    <row r="67" ht="20.25" spans="1:18">
      <c r="A67" s="8" t="s">
        <v>527</v>
      </c>
      <c r="B67" s="8" t="s">
        <v>528</v>
      </c>
      <c r="C67" s="8">
        <v>7943.325</v>
      </c>
      <c r="D67" s="8">
        <v>8452.337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4.893</v>
      </c>
      <c r="K67" s="13">
        <v>2</v>
      </c>
      <c r="L67" s="12">
        <v>2</v>
      </c>
      <c r="M67" s="12">
        <v>0</v>
      </c>
      <c r="N67" s="12">
        <v>0</v>
      </c>
      <c r="O67" s="12">
        <v>0</v>
      </c>
      <c r="P67" s="12">
        <v>0.217</v>
      </c>
      <c r="Q67" s="12">
        <v>0</v>
      </c>
      <c r="R67" s="12">
        <v>0</v>
      </c>
    </row>
    <row r="68" ht="20.25" spans="1:18">
      <c r="A68" s="8" t="s">
        <v>529</v>
      </c>
      <c r="B68" s="8" t="s">
        <v>530</v>
      </c>
      <c r="C68" s="8">
        <v>2242.509</v>
      </c>
      <c r="D68" s="8">
        <v>2821.127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19.91</v>
      </c>
      <c r="K68" s="13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-32.71</v>
      </c>
      <c r="Q68" s="12">
        <v>0</v>
      </c>
      <c r="R68" s="12">
        <v>0</v>
      </c>
    </row>
    <row r="69" ht="20.25" spans="1:18">
      <c r="A69" s="8" t="s">
        <v>531</v>
      </c>
      <c r="B69" s="8" t="s">
        <v>532</v>
      </c>
      <c r="C69" s="8">
        <v>2268.491</v>
      </c>
      <c r="D69" s="8">
        <v>2625.043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3.014</v>
      </c>
      <c r="K69" s="13">
        <v>0</v>
      </c>
      <c r="L69" s="12">
        <v>0</v>
      </c>
      <c r="M69" s="12">
        <v>0</v>
      </c>
      <c r="N69" s="12">
        <v>0</v>
      </c>
      <c r="O69" s="12">
        <v>0</v>
      </c>
      <c r="P69" s="12">
        <v>3.704</v>
      </c>
      <c r="Q69" s="12">
        <v>0</v>
      </c>
      <c r="R69" s="12">
        <v>0</v>
      </c>
    </row>
    <row r="70" ht="20.25" spans="1:18">
      <c r="A70" s="8" t="s">
        <v>533</v>
      </c>
      <c r="B70" s="8" t="s">
        <v>534</v>
      </c>
      <c r="C70" s="8">
        <v>5016.073</v>
      </c>
      <c r="D70" s="8">
        <v>6207.236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11.471</v>
      </c>
      <c r="K70" s="13">
        <v>3</v>
      </c>
      <c r="L70" s="12">
        <v>0</v>
      </c>
      <c r="M70" s="12">
        <v>0</v>
      </c>
      <c r="N70" s="12">
        <v>1</v>
      </c>
      <c r="O70" s="12">
        <v>0</v>
      </c>
      <c r="P70" s="12">
        <v>5.578</v>
      </c>
      <c r="Q70" s="12">
        <v>0</v>
      </c>
      <c r="R70" s="12">
        <v>0</v>
      </c>
    </row>
    <row r="71" ht="20.25" spans="1:18">
      <c r="A71" s="8" t="s">
        <v>535</v>
      </c>
      <c r="B71" s="8" t="s">
        <v>536</v>
      </c>
      <c r="C71" s="8">
        <v>1129.444</v>
      </c>
      <c r="D71" s="8">
        <v>1304.133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2.718</v>
      </c>
      <c r="K71" s="13">
        <v>0</v>
      </c>
      <c r="L71" s="12">
        <v>2</v>
      </c>
      <c r="M71" s="12">
        <v>0</v>
      </c>
      <c r="N71" s="12">
        <v>0</v>
      </c>
      <c r="O71" s="12">
        <v>0</v>
      </c>
      <c r="P71" s="12">
        <v>3.61</v>
      </c>
      <c r="Q71" s="12">
        <v>0</v>
      </c>
      <c r="R71" s="12">
        <v>0</v>
      </c>
    </row>
    <row r="72" ht="20.25" spans="1:18">
      <c r="A72" s="8" t="s">
        <v>537</v>
      </c>
      <c r="B72" s="8" t="s">
        <v>538</v>
      </c>
      <c r="C72" s="8">
        <v>5527.906</v>
      </c>
      <c r="D72" s="8">
        <v>6191.481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3.257</v>
      </c>
      <c r="K72" s="13">
        <v>0</v>
      </c>
      <c r="L72" s="12">
        <v>2</v>
      </c>
      <c r="M72" s="12">
        <v>1</v>
      </c>
      <c r="N72" s="12">
        <v>-1</v>
      </c>
      <c r="O72" s="12">
        <v>0</v>
      </c>
      <c r="P72" s="12">
        <v>11.663</v>
      </c>
      <c r="Q72" s="12">
        <v>0</v>
      </c>
      <c r="R72" s="12">
        <v>0</v>
      </c>
    </row>
    <row r="73" ht="20.25" spans="1:18">
      <c r="A73" s="8" t="s">
        <v>539</v>
      </c>
      <c r="B73" s="8" t="s">
        <v>540</v>
      </c>
      <c r="C73" s="8">
        <v>5689.235</v>
      </c>
      <c r="D73" s="8">
        <v>6352.105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7.492</v>
      </c>
      <c r="K73" s="13">
        <v>0</v>
      </c>
      <c r="L73" s="12">
        <v>0</v>
      </c>
      <c r="M73" s="12">
        <v>1</v>
      </c>
      <c r="N73" s="12">
        <v>-1</v>
      </c>
      <c r="O73" s="12">
        <v>0</v>
      </c>
      <c r="P73" s="12">
        <v>5.46</v>
      </c>
      <c r="Q73" s="12">
        <v>0</v>
      </c>
      <c r="R73" s="12">
        <v>0</v>
      </c>
    </row>
    <row r="74" ht="20.25" spans="1:18">
      <c r="A74" s="8" t="s">
        <v>541</v>
      </c>
      <c r="B74" s="8" t="s">
        <v>542</v>
      </c>
      <c r="C74" s="8">
        <v>5119.795</v>
      </c>
      <c r="D74" s="8">
        <v>5481.496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3.455</v>
      </c>
      <c r="K74" s="13">
        <v>0</v>
      </c>
      <c r="L74" s="12">
        <v>2</v>
      </c>
      <c r="M74" s="12">
        <v>0</v>
      </c>
      <c r="N74" s="12">
        <v>-1</v>
      </c>
      <c r="O74" s="12">
        <v>0</v>
      </c>
      <c r="P74" s="12">
        <v>3.379</v>
      </c>
      <c r="Q74" s="12">
        <v>0</v>
      </c>
      <c r="R74" s="12">
        <v>0</v>
      </c>
    </row>
    <row r="75" ht="20.25" spans="1:18">
      <c r="A75" s="8" t="s">
        <v>543</v>
      </c>
      <c r="B75" s="8" t="s">
        <v>544</v>
      </c>
      <c r="C75" s="8">
        <v>1683.745</v>
      </c>
      <c r="D75" s="8">
        <v>1894.8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7.841</v>
      </c>
      <c r="K75" s="13">
        <v>0</v>
      </c>
      <c r="L75" s="12">
        <v>0</v>
      </c>
      <c r="M75" s="12">
        <v>1</v>
      </c>
      <c r="N75" s="12">
        <v>-1</v>
      </c>
      <c r="O75" s="12">
        <v>0</v>
      </c>
      <c r="P75" s="12">
        <v>-0.131</v>
      </c>
      <c r="Q75" s="12">
        <v>0</v>
      </c>
      <c r="R75" s="12">
        <v>0</v>
      </c>
    </row>
    <row r="76" ht="20.25" spans="1:18">
      <c r="A76" s="8" t="s">
        <v>545</v>
      </c>
      <c r="B76" s="8" t="s">
        <v>546</v>
      </c>
      <c r="C76" s="8">
        <v>2972.018</v>
      </c>
      <c r="D76" s="8">
        <v>3698.927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2.557</v>
      </c>
      <c r="K76" s="13">
        <v>4</v>
      </c>
      <c r="L76" s="12">
        <v>1</v>
      </c>
      <c r="M76" s="12">
        <v>0</v>
      </c>
      <c r="N76" s="12">
        <v>0</v>
      </c>
      <c r="O76" s="12">
        <v>0</v>
      </c>
      <c r="P76" s="12">
        <v>-0.703</v>
      </c>
      <c r="Q76" s="12">
        <v>0</v>
      </c>
      <c r="R76" s="12">
        <v>-1</v>
      </c>
    </row>
    <row r="77" ht="20.25" spans="1:18">
      <c r="A77" s="8" t="s">
        <v>547</v>
      </c>
      <c r="B77" s="8" t="s">
        <v>548</v>
      </c>
      <c r="C77" s="8">
        <v>6743.47</v>
      </c>
      <c r="D77" s="8">
        <v>8465.382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15.053</v>
      </c>
      <c r="K77" s="13">
        <v>2</v>
      </c>
      <c r="L77" s="12">
        <v>0</v>
      </c>
      <c r="M77" s="12">
        <v>0</v>
      </c>
      <c r="N77" s="12">
        <v>0</v>
      </c>
      <c r="O77" s="12">
        <v>0</v>
      </c>
      <c r="P77" s="12">
        <v>14.68</v>
      </c>
      <c r="Q77" s="12">
        <v>0</v>
      </c>
      <c r="R77" s="12">
        <v>0</v>
      </c>
    </row>
    <row r="78" ht="20.25" spans="1:18">
      <c r="A78" s="8" t="s">
        <v>549</v>
      </c>
      <c r="B78" s="8" t="s">
        <v>550</v>
      </c>
      <c r="C78" s="8">
        <v>4322.593</v>
      </c>
      <c r="D78" s="8">
        <v>4742.11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6.833</v>
      </c>
      <c r="K78" s="13">
        <v>2</v>
      </c>
      <c r="L78" s="12">
        <v>0</v>
      </c>
      <c r="M78" s="12">
        <v>-1</v>
      </c>
      <c r="N78" s="12">
        <v>1</v>
      </c>
      <c r="O78" s="12">
        <v>0</v>
      </c>
      <c r="P78" s="12">
        <v>10.91</v>
      </c>
      <c r="Q78" s="12">
        <v>0</v>
      </c>
      <c r="R78" s="12">
        <v>0</v>
      </c>
    </row>
    <row r="79" ht="20.25" spans="1:18">
      <c r="A79" s="8" t="s">
        <v>551</v>
      </c>
      <c r="B79" s="8" t="s">
        <v>552</v>
      </c>
      <c r="C79" s="8">
        <v>2853.734</v>
      </c>
      <c r="D79" s="8">
        <v>3149.968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1.541</v>
      </c>
      <c r="K79" s="13">
        <v>0</v>
      </c>
      <c r="L79" s="12">
        <v>0</v>
      </c>
      <c r="M79" s="12">
        <v>0</v>
      </c>
      <c r="N79" s="12">
        <v>0</v>
      </c>
      <c r="O79" s="12">
        <v>0</v>
      </c>
      <c r="P79" s="12">
        <v>2.729</v>
      </c>
      <c r="Q79" s="12">
        <v>0</v>
      </c>
      <c r="R79" s="12">
        <v>0</v>
      </c>
    </row>
    <row r="80" ht="20.25" spans="1:18">
      <c r="A80" s="8" t="s">
        <v>553</v>
      </c>
      <c r="B80" s="8" t="s">
        <v>554</v>
      </c>
      <c r="C80" s="8">
        <v>6816.604</v>
      </c>
      <c r="D80" s="8">
        <v>8294.079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13.856</v>
      </c>
      <c r="K80" s="13">
        <v>2</v>
      </c>
      <c r="L80" s="12">
        <v>0</v>
      </c>
      <c r="M80" s="12">
        <v>0</v>
      </c>
      <c r="N80" s="12">
        <v>0</v>
      </c>
      <c r="O80" s="12">
        <v>0</v>
      </c>
      <c r="P80" s="12">
        <v>16.101</v>
      </c>
      <c r="Q80" s="12">
        <v>0</v>
      </c>
      <c r="R80" s="12">
        <v>0</v>
      </c>
    </row>
    <row r="81" ht="20.25" spans="1:18">
      <c r="A81" s="8" t="s">
        <v>555</v>
      </c>
      <c r="B81" s="8" t="s">
        <v>556</v>
      </c>
      <c r="C81" s="8">
        <v>107.674</v>
      </c>
      <c r="D81" s="8">
        <v>108.706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0.757</v>
      </c>
      <c r="K81" s="13">
        <v>3</v>
      </c>
      <c r="L81" s="12">
        <v>0</v>
      </c>
      <c r="M81" s="12">
        <v>0</v>
      </c>
      <c r="N81" s="12">
        <v>0</v>
      </c>
      <c r="O81" s="12">
        <v>0</v>
      </c>
      <c r="P81" s="12">
        <v>0.016</v>
      </c>
      <c r="Q81" s="12">
        <v>0</v>
      </c>
      <c r="R81" s="12">
        <v>0</v>
      </c>
    </row>
    <row r="82" ht="20.25" spans="1:18">
      <c r="A82" s="8" t="s">
        <v>557</v>
      </c>
      <c r="B82" s="8" t="s">
        <v>558</v>
      </c>
      <c r="C82" s="8">
        <v>105.614</v>
      </c>
      <c r="D82" s="8">
        <v>106.341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0.43</v>
      </c>
      <c r="K82" s="13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0.002</v>
      </c>
      <c r="Q82" s="12">
        <v>0</v>
      </c>
      <c r="R82" s="12">
        <v>0</v>
      </c>
    </row>
    <row r="83" ht="20.25" spans="1:18">
      <c r="A83" s="8" t="s">
        <v>559</v>
      </c>
      <c r="B83" s="8" t="s">
        <v>560</v>
      </c>
      <c r="C83" s="8">
        <v>110.551</v>
      </c>
      <c r="D83" s="8">
        <v>114.744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2.063</v>
      </c>
      <c r="K83" s="13">
        <v>2</v>
      </c>
      <c r="L83" s="12">
        <v>1</v>
      </c>
      <c r="M83" s="12">
        <v>-1</v>
      </c>
      <c r="N83" s="12">
        <v>1</v>
      </c>
      <c r="O83" s="12">
        <v>0</v>
      </c>
      <c r="P83" s="12">
        <v>0.006</v>
      </c>
      <c r="Q83" s="12">
        <v>0</v>
      </c>
      <c r="R83" s="12">
        <v>0</v>
      </c>
    </row>
    <row r="84" ht="20.25" spans="1:18">
      <c r="A84" s="8" t="s">
        <v>561</v>
      </c>
      <c r="B84" s="8" t="s">
        <v>562</v>
      </c>
      <c r="C84" s="8">
        <v>102.384</v>
      </c>
      <c r="D84" s="8">
        <v>102.628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0.137</v>
      </c>
      <c r="K84" s="13">
        <v>3</v>
      </c>
      <c r="L84" s="12">
        <v>0</v>
      </c>
      <c r="M84" s="12">
        <v>0</v>
      </c>
      <c r="N84" s="12">
        <v>0</v>
      </c>
      <c r="O84" s="12">
        <v>0</v>
      </c>
      <c r="P84" s="12">
        <v>0.003</v>
      </c>
      <c r="Q84" s="12">
        <v>0</v>
      </c>
      <c r="R84" s="12">
        <v>1</v>
      </c>
    </row>
    <row r="85" ht="20.25" spans="1:18">
      <c r="A85" s="8" t="s">
        <v>563</v>
      </c>
      <c r="B85" s="8" t="s">
        <v>564</v>
      </c>
      <c r="C85" s="8">
        <v>78638.117</v>
      </c>
      <c r="D85" s="8">
        <v>99017.406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13.241</v>
      </c>
      <c r="K85" s="13">
        <v>4</v>
      </c>
      <c r="L85" s="12">
        <v>2</v>
      </c>
      <c r="M85" s="12">
        <v>-1</v>
      </c>
      <c r="N85" s="12">
        <v>1</v>
      </c>
      <c r="O85" s="12">
        <v>0</v>
      </c>
      <c r="P85" s="12">
        <v>58.105</v>
      </c>
      <c r="Q85" s="12">
        <v>1</v>
      </c>
      <c r="R85" s="12">
        <v>0</v>
      </c>
    </row>
    <row r="86" ht="20.25" spans="1:18">
      <c r="A86" s="8" t="s">
        <v>565</v>
      </c>
      <c r="B86" s="8" t="s">
        <v>566</v>
      </c>
      <c r="C86" s="8">
        <v>1389.779</v>
      </c>
      <c r="D86" s="8">
        <v>2494.264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30.438</v>
      </c>
      <c r="K86" s="13">
        <v>0</v>
      </c>
      <c r="L86" s="12">
        <v>1</v>
      </c>
      <c r="M86" s="12">
        <v>0</v>
      </c>
      <c r="N86" s="12">
        <v>0</v>
      </c>
      <c r="O86" s="12">
        <v>0</v>
      </c>
      <c r="P86" s="12">
        <v>5.464</v>
      </c>
      <c r="Q86" s="12">
        <v>0</v>
      </c>
      <c r="R86" s="12">
        <v>0</v>
      </c>
    </row>
    <row r="87" ht="20.25" spans="1:18">
      <c r="A87" s="8" t="s">
        <v>567</v>
      </c>
      <c r="B87" s="8" t="s">
        <v>568</v>
      </c>
      <c r="C87" s="8">
        <v>2823.145</v>
      </c>
      <c r="D87" s="8">
        <v>4782.719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36.416</v>
      </c>
      <c r="K87" s="13">
        <v>0</v>
      </c>
      <c r="L87" s="12">
        <v>0</v>
      </c>
      <c r="M87" s="12">
        <v>0</v>
      </c>
      <c r="N87" s="12">
        <v>0</v>
      </c>
      <c r="O87" s="12">
        <v>0</v>
      </c>
      <c r="P87" s="12">
        <v>22.584</v>
      </c>
      <c r="Q87" s="12">
        <v>0</v>
      </c>
      <c r="R87" s="12">
        <v>0</v>
      </c>
    </row>
    <row r="88" ht="20.25" spans="1:18">
      <c r="A88" s="8" t="s">
        <v>569</v>
      </c>
      <c r="B88" s="8" t="s">
        <v>570</v>
      </c>
      <c r="C88" s="8">
        <v>12390.98</v>
      </c>
      <c r="D88" s="8">
        <v>14144.383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9.785</v>
      </c>
      <c r="K88" s="13">
        <v>0</v>
      </c>
      <c r="L88" s="12">
        <v>2</v>
      </c>
      <c r="M88" s="12">
        <v>0</v>
      </c>
      <c r="N88" s="12">
        <v>-1</v>
      </c>
      <c r="O88" s="12">
        <v>0</v>
      </c>
      <c r="P88" s="12">
        <v>-27.182</v>
      </c>
      <c r="Q88" s="12">
        <v>-1</v>
      </c>
      <c r="R88" s="12">
        <v>0</v>
      </c>
    </row>
    <row r="89" ht="20.25" spans="1:18">
      <c r="A89" s="8" t="s">
        <v>571</v>
      </c>
      <c r="B89" s="8" t="s">
        <v>572</v>
      </c>
      <c r="C89" s="8">
        <v>422.148</v>
      </c>
      <c r="D89" s="8">
        <v>674.343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33.977</v>
      </c>
      <c r="K89" s="13">
        <v>0</v>
      </c>
      <c r="L89" s="12">
        <v>0</v>
      </c>
      <c r="M89" s="12">
        <v>0</v>
      </c>
      <c r="N89" s="12">
        <v>0</v>
      </c>
      <c r="O89" s="12">
        <v>0</v>
      </c>
      <c r="P89" s="12">
        <v>3.444</v>
      </c>
      <c r="Q89" s="12">
        <v>0</v>
      </c>
      <c r="R89" s="12">
        <v>0</v>
      </c>
    </row>
    <row r="90" ht="20.25" spans="1:18">
      <c r="A90" s="8" t="s">
        <v>573</v>
      </c>
      <c r="B90" s="8" t="s">
        <v>574</v>
      </c>
      <c r="C90" s="8">
        <v>102445.305</v>
      </c>
      <c r="D90" s="8">
        <v>191499.703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38.597</v>
      </c>
      <c r="K90" s="13">
        <v>2</v>
      </c>
      <c r="L90" s="12">
        <v>0</v>
      </c>
      <c r="M90" s="12">
        <v>0</v>
      </c>
      <c r="N90" s="12">
        <v>0</v>
      </c>
      <c r="O90" s="12">
        <v>0</v>
      </c>
      <c r="P90" s="12">
        <v>872.732</v>
      </c>
      <c r="Q90" s="12">
        <v>0</v>
      </c>
      <c r="R90" s="12">
        <v>1</v>
      </c>
    </row>
    <row r="91" ht="20.25" spans="1:18">
      <c r="A91" s="8" t="s">
        <v>575</v>
      </c>
      <c r="B91" s="8" t="s">
        <v>576</v>
      </c>
      <c r="C91" s="8">
        <v>8132.818</v>
      </c>
      <c r="D91" s="8">
        <v>9212.327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2.25</v>
      </c>
      <c r="K91" s="13">
        <v>0</v>
      </c>
      <c r="L91" s="12">
        <v>2</v>
      </c>
      <c r="M91" s="12">
        <v>0</v>
      </c>
      <c r="N91" s="12">
        <v>0</v>
      </c>
      <c r="O91" s="12">
        <v>0</v>
      </c>
      <c r="P91" s="12">
        <v>17.214</v>
      </c>
      <c r="Q91" s="12">
        <v>0</v>
      </c>
      <c r="R91" s="12">
        <v>1</v>
      </c>
    </row>
    <row r="92" ht="20.25" spans="1:18">
      <c r="A92" s="8" t="s">
        <v>577</v>
      </c>
      <c r="B92" s="8" t="s">
        <v>578</v>
      </c>
      <c r="C92" s="8">
        <v>357.935</v>
      </c>
      <c r="D92" s="8">
        <v>570.772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8.48</v>
      </c>
      <c r="K92" s="13">
        <v>0</v>
      </c>
      <c r="L92" s="12">
        <v>0</v>
      </c>
      <c r="M92" s="12">
        <v>1</v>
      </c>
      <c r="N92" s="12">
        <v>-1</v>
      </c>
      <c r="O92" s="12">
        <v>0</v>
      </c>
      <c r="P92" s="12">
        <v>0.35</v>
      </c>
      <c r="Q92" s="12">
        <v>0</v>
      </c>
      <c r="R92" s="12">
        <v>0</v>
      </c>
    </row>
    <row r="93" ht="20.25" spans="1:18">
      <c r="A93" s="8" t="s">
        <v>579</v>
      </c>
      <c r="B93" s="8" t="s">
        <v>580</v>
      </c>
      <c r="C93" s="8">
        <v>436.575</v>
      </c>
      <c r="D93" s="8">
        <v>759.818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17.143</v>
      </c>
      <c r="K93" s="13">
        <v>0</v>
      </c>
      <c r="L93" s="12">
        <v>0</v>
      </c>
      <c r="M93" s="12">
        <v>0</v>
      </c>
      <c r="N93" s="12">
        <v>0</v>
      </c>
      <c r="O93" s="12">
        <v>0</v>
      </c>
      <c r="P93" s="12">
        <v>1.448</v>
      </c>
      <c r="Q93" s="12">
        <v>0</v>
      </c>
      <c r="R9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2026-04-14T15:33:24Z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DF6C45E2FC0A455B8FC4058E887A2847_13</vt:lpwstr>
  </property>
  <property fmtid="{D5CDD505-2E9C-101B-9397-08002B2CF9AE}" pid="3" name="KSOProductBuildVer">
    <vt:lpwstr>2052-12.1.0.15712</vt:lpwstr>
  </property>
</Properties>
</file>