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<sst xmlns="http://schemas.openxmlformats.org/spreadsheetml/2006/main" count="663" uniqueCount="607">
  <si>
    <t>强转弱</t>
  </si>
  <si>
    <t>弱转强</t>
  </si>
  <si>
    <t>代码</t>
  </si>
  <si>
    <t>简称</t>
  </si>
  <si>
    <t>总市值</t>
  </si>
  <si>
    <t>银行</t>
  </si>
  <si>
    <t>104922.41亿</t>
  </si>
  <si>
    <t>上证180</t>
  </si>
  <si>
    <t>373430.44亿</t>
  </si>
  <si>
    <t>持续增长</t>
  </si>
  <si>
    <t>76552.34亿</t>
  </si>
  <si>
    <t>含H股</t>
  </si>
  <si>
    <t>285586.56亿</t>
  </si>
  <si>
    <t>全指可选</t>
  </si>
  <si>
    <t>51471.83亿</t>
  </si>
  <si>
    <t>北京板块</t>
  </si>
  <si>
    <t>234551.83亿</t>
  </si>
  <si>
    <t>全指医药</t>
  </si>
  <si>
    <t>41328.50亿</t>
  </si>
  <si>
    <t>低市盈率</t>
  </si>
  <si>
    <t>177030.95亿</t>
  </si>
  <si>
    <t>华为鸿蒙</t>
  </si>
  <si>
    <t>34068.63亿</t>
  </si>
  <si>
    <t>DeepSeek概念</t>
  </si>
  <si>
    <t>157850.14亿</t>
  </si>
  <si>
    <t>软件服务</t>
  </si>
  <si>
    <t>32975.46亿</t>
  </si>
  <si>
    <t>保险重仓</t>
  </si>
  <si>
    <t>153449.03亿</t>
  </si>
  <si>
    <t>互联金融</t>
  </si>
  <si>
    <t>27547.68亿</t>
  </si>
  <si>
    <t>低市净率</t>
  </si>
  <si>
    <t>138168.25亿</t>
  </si>
  <si>
    <t>ChatGPT概念</t>
  </si>
  <si>
    <t>23047.43亿</t>
  </si>
  <si>
    <t>红利指数</t>
  </si>
  <si>
    <t>127747.63亿</t>
  </si>
  <si>
    <t>保险</t>
  </si>
  <si>
    <t>20726.90亿</t>
  </si>
  <si>
    <t>证金汇金持股</t>
  </si>
  <si>
    <t>124693.31亿</t>
  </si>
  <si>
    <t>医疗保健</t>
  </si>
  <si>
    <t>18888.89亿</t>
  </si>
  <si>
    <t>央视50</t>
  </si>
  <si>
    <t>120216.00亿</t>
  </si>
  <si>
    <t>家用电器</t>
  </si>
  <si>
    <t>18503.92亿</t>
  </si>
  <si>
    <t>上海板块</t>
  </si>
  <si>
    <t>99004.28亿</t>
  </si>
  <si>
    <t>操作系统</t>
  </si>
  <si>
    <t>16644.41亿</t>
  </si>
  <si>
    <t>阿里概念</t>
  </si>
  <si>
    <t>83272.17亿</t>
  </si>
  <si>
    <t>食品饮料</t>
  </si>
  <si>
    <t>16450.18亿</t>
  </si>
  <si>
    <t>连续亏损</t>
  </si>
  <si>
    <t>80432.87亿</t>
  </si>
  <si>
    <t>数字货币</t>
  </si>
  <si>
    <t>14315.85亿</t>
  </si>
  <si>
    <t>AI智能体</t>
  </si>
  <si>
    <t>68210.81亿</t>
  </si>
  <si>
    <t>预制菜</t>
  </si>
  <si>
    <t>13934.06亿</t>
  </si>
  <si>
    <t>大数据</t>
  </si>
  <si>
    <t>60326.66亿</t>
  </si>
  <si>
    <t>科创板次新</t>
  </si>
  <si>
    <t>11364.78亿</t>
  </si>
  <si>
    <t>智慧城市</t>
  </si>
  <si>
    <t>58255.94亿</t>
  </si>
  <si>
    <t>农林牧渔</t>
  </si>
  <si>
    <t>11220.18亿</t>
  </si>
  <si>
    <t>云计算</t>
  </si>
  <si>
    <t>57931.20亿</t>
  </si>
  <si>
    <t>含B股</t>
  </si>
  <si>
    <t>10963.12亿</t>
  </si>
  <si>
    <t>车联网</t>
  </si>
  <si>
    <t>55938.81亿</t>
  </si>
  <si>
    <t>星闪概念</t>
  </si>
  <si>
    <t>10930.74亿</t>
  </si>
  <si>
    <t>数据要素</t>
  </si>
  <si>
    <t>54881.79亿</t>
  </si>
  <si>
    <t>免税概念</t>
  </si>
  <si>
    <t>9684.19亿</t>
  </si>
  <si>
    <t>乡村振兴</t>
  </si>
  <si>
    <t>50654.77亿</t>
  </si>
  <si>
    <t>交通设施</t>
  </si>
  <si>
    <t>9586.21亿</t>
  </si>
  <si>
    <t>区块链</t>
  </si>
  <si>
    <t>49483.59亿</t>
  </si>
  <si>
    <t>信托重仓</t>
  </si>
  <si>
    <t>9083.53亿</t>
  </si>
  <si>
    <t>AIGC概念</t>
  </si>
  <si>
    <t>46948.46亿</t>
  </si>
  <si>
    <t>预高送转</t>
  </si>
  <si>
    <t>7987.12亿</t>
  </si>
  <si>
    <t>整体上市</t>
  </si>
  <si>
    <t>46835.72亿</t>
  </si>
  <si>
    <t>财税数字化</t>
  </si>
  <si>
    <t>7304.00亿</t>
  </si>
  <si>
    <t>汽车类</t>
  </si>
  <si>
    <t>46557.56亿</t>
  </si>
  <si>
    <t>传媒娱乐</t>
  </si>
  <si>
    <t>7070.34亿</t>
  </si>
  <si>
    <t>并购重组股</t>
  </si>
  <si>
    <t>44534.46亿</t>
  </si>
  <si>
    <t>数据确权</t>
  </si>
  <si>
    <t>6185.81亿</t>
  </si>
  <si>
    <t>信创</t>
  </si>
  <si>
    <t>43908.79亿</t>
  </si>
  <si>
    <t>风险提示</t>
  </si>
  <si>
    <t>5704.36亿</t>
  </si>
  <si>
    <t>百度概念</t>
  </si>
  <si>
    <t>43793.27亿</t>
  </si>
  <si>
    <t>运输设备</t>
  </si>
  <si>
    <t>5173.13亿</t>
  </si>
  <si>
    <t>跨境电商</t>
  </si>
  <si>
    <t>37137.83亿</t>
  </si>
  <si>
    <t>电子身份证</t>
  </si>
  <si>
    <t>3548.17亿</t>
  </si>
  <si>
    <t>电力</t>
  </si>
  <si>
    <t>35417.20亿</t>
  </si>
  <si>
    <t>近端次新</t>
  </si>
  <si>
    <t>3123.00亿</t>
  </si>
  <si>
    <t>国产软件</t>
  </si>
  <si>
    <t>35274.40亿</t>
  </si>
  <si>
    <t>鸡肉</t>
  </si>
  <si>
    <t>3031.09亿</t>
  </si>
  <si>
    <t>雄安新区</t>
  </si>
  <si>
    <t>34497.37亿</t>
  </si>
  <si>
    <t>文教休闲</t>
  </si>
  <si>
    <t>2917.34亿</t>
  </si>
  <si>
    <t>边缘计算</t>
  </si>
  <si>
    <t>29850.78亿</t>
  </si>
  <si>
    <t>DRG-DIP</t>
  </si>
  <si>
    <t>1599.97亿</t>
  </si>
  <si>
    <t>智能交通</t>
  </si>
  <si>
    <t>27099.17亿</t>
  </si>
  <si>
    <t>水务</t>
  </si>
  <si>
    <t>1415.72亿</t>
  </si>
  <si>
    <t>多模态AI</t>
  </si>
  <si>
    <t>26629.90亿</t>
  </si>
  <si>
    <t>种业</t>
  </si>
  <si>
    <t>833.16亿</t>
  </si>
  <si>
    <t>即将解禁</t>
  </si>
  <si>
    <t>21781.85亿</t>
  </si>
  <si>
    <t>深证Ｂ指</t>
  </si>
  <si>
    <t>414.15亿</t>
  </si>
  <si>
    <t>贵州板块</t>
  </si>
  <si>
    <t>21741.51亿</t>
  </si>
  <si>
    <t>珠三角</t>
  </si>
  <si>
    <t>--</t>
  </si>
  <si>
    <t>低安全分</t>
  </si>
  <si>
    <t>21327.52亿</t>
  </si>
  <si>
    <t>国证红利</t>
  </si>
  <si>
    <t>合成生物</t>
  </si>
  <si>
    <t>20181.18亿</t>
  </si>
  <si>
    <t>国证服务</t>
  </si>
  <si>
    <t>基因概念</t>
  </si>
  <si>
    <t>17792.94亿</t>
  </si>
  <si>
    <t>区块链50</t>
  </si>
  <si>
    <t>减速器</t>
  </si>
  <si>
    <t>17449.42亿</t>
  </si>
  <si>
    <t>科创生物</t>
  </si>
  <si>
    <t>婴童概念</t>
  </si>
  <si>
    <t>17321.80亿</t>
  </si>
  <si>
    <t>基金指数</t>
  </si>
  <si>
    <t>网络游戏</t>
  </si>
  <si>
    <t>16992.72亿</t>
  </si>
  <si>
    <t>中证银行</t>
  </si>
  <si>
    <t>物业管理概念</t>
  </si>
  <si>
    <t>16836.22亿</t>
  </si>
  <si>
    <t>大盘价值</t>
  </si>
  <si>
    <t>旅游概念</t>
  </si>
  <si>
    <t>16456.09亿</t>
  </si>
  <si>
    <t>仿制药</t>
  </si>
  <si>
    <t>16343.98亿</t>
  </si>
  <si>
    <t>中小银行</t>
  </si>
  <si>
    <t>16138.75亿</t>
  </si>
  <si>
    <t>低价股</t>
  </si>
  <si>
    <t>15863.14亿</t>
  </si>
  <si>
    <t>被举牌</t>
  </si>
  <si>
    <t>15577.14亿</t>
  </si>
  <si>
    <t>肝炎概念</t>
  </si>
  <si>
    <t>14269.46亿</t>
  </si>
  <si>
    <t>IT设备</t>
  </si>
  <si>
    <t>14126.96亿</t>
  </si>
  <si>
    <t>化债AMC</t>
  </si>
  <si>
    <t>13475.59亿</t>
  </si>
  <si>
    <t>医美概念</t>
  </si>
  <si>
    <t>13025.54亿</t>
  </si>
  <si>
    <t>互联网</t>
  </si>
  <si>
    <t>11152.67亿</t>
  </si>
  <si>
    <t>职业教育</t>
  </si>
  <si>
    <t>9934.72亿</t>
  </si>
  <si>
    <t>家庭医生</t>
  </si>
  <si>
    <t>9676.37亿</t>
  </si>
  <si>
    <t>电器仪表</t>
  </si>
  <si>
    <t>9085.82亿</t>
  </si>
  <si>
    <t>NFT概念</t>
  </si>
  <si>
    <t>8979.68亿</t>
  </si>
  <si>
    <t>一体压铸</t>
  </si>
  <si>
    <t>8930.44亿</t>
  </si>
  <si>
    <t>Web3概念</t>
  </si>
  <si>
    <t>7858.97亿</t>
  </si>
  <si>
    <t>次新超跌</t>
  </si>
  <si>
    <t>7511.73亿</t>
  </si>
  <si>
    <t>股东增持</t>
  </si>
  <si>
    <t>6899.12亿</t>
  </si>
  <si>
    <t>拟增持</t>
  </si>
  <si>
    <t>6652.78亿</t>
  </si>
  <si>
    <t>幽门螺杆菌</t>
  </si>
  <si>
    <t>6618.16亿</t>
  </si>
  <si>
    <t>纺织服饰</t>
  </si>
  <si>
    <t>6611.17亿</t>
  </si>
  <si>
    <t>融资增加</t>
  </si>
  <si>
    <t>6381.54亿</t>
  </si>
  <si>
    <t>食品安全</t>
  </si>
  <si>
    <t>5592.12亿</t>
  </si>
  <si>
    <t>多元金融</t>
  </si>
  <si>
    <t>5084.59亿</t>
  </si>
  <si>
    <t>时空大数据</t>
  </si>
  <si>
    <t>4543.43亿</t>
  </si>
  <si>
    <t>知识产权</t>
  </si>
  <si>
    <t>4317.41亿</t>
  </si>
  <si>
    <t>租购同权</t>
  </si>
  <si>
    <t>3987.39亿</t>
  </si>
  <si>
    <t>EDA概念</t>
  </si>
  <si>
    <t>3719.64亿</t>
  </si>
  <si>
    <t>胎压监测</t>
  </si>
  <si>
    <t>3674.37亿</t>
  </si>
  <si>
    <t>外骨骼机器人</t>
  </si>
  <si>
    <t>3258.61亿</t>
  </si>
  <si>
    <t>NMN概念</t>
  </si>
  <si>
    <t>2614.87亿</t>
  </si>
  <si>
    <t>博彩概念</t>
  </si>
  <si>
    <t>1432.59亿</t>
  </si>
  <si>
    <t>不活跃股</t>
  </si>
  <si>
    <t>1158.31亿</t>
  </si>
  <si>
    <t>Ｂ股指数</t>
  </si>
  <si>
    <t>688.83亿</t>
  </si>
  <si>
    <t>酒店餐饮</t>
  </si>
  <si>
    <t>686.07亿</t>
  </si>
  <si>
    <t>水产品</t>
  </si>
  <si>
    <t>495.00亿</t>
  </si>
  <si>
    <t>配股预案</t>
  </si>
  <si>
    <t>28.16亿</t>
  </si>
  <si>
    <t>国证价值</t>
  </si>
  <si>
    <t>在线消费</t>
  </si>
  <si>
    <t>分析师指数</t>
  </si>
  <si>
    <t>深证红利</t>
  </si>
  <si>
    <t>活跃可转债</t>
  </si>
  <si>
    <t>上证中盘</t>
  </si>
  <si>
    <t>超大盘</t>
  </si>
  <si>
    <t>治理指数</t>
  </si>
  <si>
    <t>高铁产业</t>
  </si>
  <si>
    <t>深主板50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</si>
  <si>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</si>
  <si>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</si>
  <si>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</si>
  <si>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</si>
  <si>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</si>
  <si>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</si>
  <si>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</si>
  <si>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</si>
  <si>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</si>
  <si>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</si>
  <si>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</si>
  <si>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</si>
  <si>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</si>
  <si>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</si>
  <si>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</si>
  <si>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</si>
  <si>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</si>
  <si>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</si>
  <si>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</si>
  <si>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</si>
  <si>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</si>
  <si>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新兴成指</t>
  </si>
  <si>
    <t>深证100R</t>
  </si>
  <si>
    <t>创业板指</t>
  </si>
  <si>
    <t>综企指数</t>
  </si>
  <si>
    <t>先进制造</t>
  </si>
  <si>
    <t>创业制造</t>
  </si>
  <si>
    <t>数字经济</t>
  </si>
  <si>
    <t>创业数字</t>
  </si>
  <si>
    <t>深小巨人</t>
  </si>
  <si>
    <t>创质量</t>
  </si>
  <si>
    <t>创业大盘</t>
  </si>
  <si>
    <t>中小创Q</t>
  </si>
  <si>
    <t>深证100</t>
  </si>
  <si>
    <t>深证民营</t>
  </si>
  <si>
    <t>深证科技</t>
  </si>
  <si>
    <t>深证成长</t>
  </si>
  <si>
    <t>国证算力</t>
  </si>
  <si>
    <t>创业板R</t>
  </si>
  <si>
    <t>科技100</t>
  </si>
  <si>
    <t>TMT50</t>
  </si>
  <si>
    <t>中创100R</t>
  </si>
  <si>
    <t>中创成长</t>
  </si>
  <si>
    <t>1000成长</t>
  </si>
  <si>
    <t>创业新兴</t>
  </si>
  <si>
    <t>创业成长</t>
  </si>
  <si>
    <t>创业板50</t>
  </si>
  <si>
    <t>深证创投</t>
  </si>
  <si>
    <t>深证中游</t>
  </si>
  <si>
    <t>300深市</t>
  </si>
  <si>
    <t>创业板指(港币)(CNH)</t>
  </si>
  <si>
    <t>创业板指（美元）（CNH988007</t>
  </si>
  <si>
    <t>创业板R(港币)(CNH)</t>
  </si>
  <si>
    <t>创业板R（美元）（CNH?88107</t>
  </si>
  <si>
    <t>上证50</t>
  </si>
  <si>
    <t>180价值</t>
  </si>
  <si>
    <t>180R价值</t>
  </si>
  <si>
    <t>180基本</t>
  </si>
  <si>
    <t>全指价值</t>
  </si>
  <si>
    <t>沪消费品</t>
  </si>
  <si>
    <t>市值百强</t>
  </si>
  <si>
    <t>消费服务</t>
  </si>
  <si>
    <t>上海国企</t>
  </si>
  <si>
    <t>300价值</t>
  </si>
  <si>
    <t>银河99</t>
  </si>
  <si>
    <t>基本200</t>
  </si>
  <si>
    <t>中证超大</t>
  </si>
  <si>
    <t>创新药械</t>
  </si>
  <si>
    <t>创医药</t>
  </si>
  <si>
    <t>皖江30</t>
  </si>
  <si>
    <t>长三角</t>
  </si>
  <si>
    <t>湾创100</t>
  </si>
  <si>
    <t>湾创100R</t>
  </si>
  <si>
    <t>国债指数</t>
  </si>
  <si>
    <t>企债指数</t>
  </si>
  <si>
    <t>沪公司债</t>
  </si>
  <si>
    <t>上证电信</t>
  </si>
  <si>
    <t>沪企债30</t>
  </si>
  <si>
    <t>5年信用</t>
  </si>
  <si>
    <t>380电信</t>
  </si>
  <si>
    <t>信用100</t>
  </si>
  <si>
    <t>HK银行</t>
  </si>
  <si>
    <t>300通信</t>
  </si>
  <si>
    <t>公司债指</t>
  </si>
  <si>
    <t>800通信</t>
  </si>
  <si>
    <t>全指通信</t>
  </si>
  <si>
    <t>深新基建</t>
  </si>
  <si>
    <t>碳中和债</t>
  </si>
  <si>
    <t>创成长</t>
  </si>
  <si>
    <t>深信中高</t>
  </si>
  <si>
    <t>深信中低</t>
  </si>
  <si>
    <t>深信用债</t>
  </si>
  <si>
    <t>深公司债</t>
  </si>
  <si>
    <t>成长40</t>
  </si>
  <si>
    <t>国证通信</t>
  </si>
  <si>
    <t>大盘低波</t>
  </si>
  <si>
    <t>苏州率先</t>
  </si>
  <si>
    <t>专利领先</t>
  </si>
  <si>
    <t>深证电信</t>
  </si>
  <si>
    <t>深证装备</t>
  </si>
  <si>
    <t>深成电信</t>
  </si>
  <si>
    <t>商业指数</t>
  </si>
  <si>
    <t>地产指数</t>
  </si>
  <si>
    <t>综合指数</t>
  </si>
  <si>
    <t>180金融</t>
  </si>
  <si>
    <t>上证可选</t>
  </si>
  <si>
    <t>上证消费</t>
  </si>
  <si>
    <t>上证金融</t>
  </si>
  <si>
    <t>上证央企</t>
  </si>
  <si>
    <t>责任指数</t>
  </si>
  <si>
    <t>50等权</t>
  </si>
  <si>
    <t>50基本</t>
  </si>
  <si>
    <t>上证海外</t>
  </si>
  <si>
    <t>上证周期</t>
  </si>
  <si>
    <t>消费80</t>
  </si>
  <si>
    <t>可选等权</t>
  </si>
  <si>
    <t>消费等权</t>
  </si>
  <si>
    <t>金融等权</t>
  </si>
  <si>
    <t>上证下游</t>
  </si>
  <si>
    <t>380可选</t>
  </si>
  <si>
    <t>380金融</t>
  </si>
  <si>
    <t>消费50</t>
  </si>
  <si>
    <t>沪互联+</t>
  </si>
  <si>
    <t>细分食品</t>
  </si>
  <si>
    <t>300非银</t>
  </si>
  <si>
    <t>300可选</t>
  </si>
  <si>
    <t>300金融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</si>
  <si>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</si>
  <si>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</si>
  <si>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</si>
  <si>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</si>
  <si>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</si>
  <si>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</si>
  <si>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</si>
  <si>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800金融</t>
  </si>
  <si>
    <t>全指消费</t>
  </si>
  <si>
    <t>全指金融</t>
  </si>
  <si>
    <t>成份Ｂ指</t>
  </si>
  <si>
    <t>农林指数</t>
  </si>
  <si>
    <t>运输指数</t>
  </si>
  <si>
    <t>金融指数</t>
  </si>
  <si>
    <t>1000地产</t>
  </si>
  <si>
    <t>1000可选</t>
  </si>
  <si>
    <t>1000消费</t>
  </si>
  <si>
    <t>1000金融</t>
  </si>
  <si>
    <t>国证地产</t>
  </si>
  <si>
    <t>国证食品</t>
  </si>
  <si>
    <t>国证保证</t>
  </si>
  <si>
    <t>证券龙头</t>
  </si>
  <si>
    <t>央视责任</t>
  </si>
  <si>
    <t>深证消费</t>
  </si>
  <si>
    <t>深证金融</t>
  </si>
  <si>
    <t>深证地产</t>
  </si>
  <si>
    <t>深消费50</t>
  </si>
  <si>
    <t>深成消费</t>
  </si>
  <si>
    <t>深成金融</t>
  </si>
  <si>
    <t>金融科技</t>
  </si>
  <si>
    <t>CSSW证券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</si>
  <si>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</si>
  <si>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</si>
  <si>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</si>
  <si>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</si>
  <si>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</si>
  <si>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</si>
  <si>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</si>
  <si>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</si>
  <si>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</si>
  <si>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龙头家电</t>
  </si>
  <si>
    <t>【数据引擎：奇衡DK阿赖耶识系统】情绪值</t>
  </si>
  <si>
    <t>CJ00</t>
  </si>
  <si>
    <t>红枣连续</t>
  </si>
  <si>
    <t>IH00</t>
  </si>
  <si>
    <t>50股指连续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</si>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</sst>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F94" sqref="A3:F94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"880471"</f>
        <v>880471</v>
      </c>
      <c r="B3" s="35" t="s">
        <v>5</v>
      </c>
      <c r="C3" s="35" t="s">
        <v>6</v>
      </c>
      <c r="D3" s="35" t="str">
        <f>"000010"</f>
        <v>000010</v>
      </c>
      <c r="E3" s="35" t="s">
        <v>7</v>
      </c>
      <c r="F3" s="35" t="s">
        <v>8</v>
      </c>
    </row>
    <row r="4" ht="13.5" spans="1:6">
      <c r="A4" s="35" t="str">
        <f>"880895"</f>
        <v>880895</v>
      </c>
      <c r="B4" s="35" t="s">
        <v>9</v>
      </c>
      <c r="C4" s="35" t="s">
        <v>10</v>
      </c>
      <c r="D4" s="35" t="str">
        <f>"880501"</f>
        <v>880501</v>
      </c>
      <c r="E4" s="35" t="s">
        <v>11</v>
      </c>
      <c r="F4" s="35" t="s">
        <v>12</v>
      </c>
    </row>
    <row r="5" ht="13.5" spans="1:6">
      <c r="A5" s="35" t="str">
        <f>"000989"</f>
        <v>000989</v>
      </c>
      <c r="B5" s="35" t="s">
        <v>13</v>
      </c>
      <c r="C5" s="35" t="s">
        <v>14</v>
      </c>
      <c r="D5" s="35" t="str">
        <f>"880207"</f>
        <v>880207</v>
      </c>
      <c r="E5" s="35" t="s">
        <v>15</v>
      </c>
      <c r="F5" s="35" t="s">
        <v>16</v>
      </c>
    </row>
    <row r="6" ht="13.5" spans="1:6">
      <c r="A6" s="35" t="str">
        <f>"000991"</f>
        <v>000991</v>
      </c>
      <c r="B6" s="35" t="s">
        <v>17</v>
      </c>
      <c r="C6" s="35" t="s">
        <v>18</v>
      </c>
      <c r="D6" s="35" t="str">
        <f>"880826"</f>
        <v>880826</v>
      </c>
      <c r="E6" s="35" t="s">
        <v>19</v>
      </c>
      <c r="F6" s="35" t="s">
        <v>20</v>
      </c>
    </row>
    <row r="7" ht="13.5" spans="1:6">
      <c r="A7" s="35" t="str">
        <f>"880722"</f>
        <v>880722</v>
      </c>
      <c r="B7" s="35" t="s">
        <v>21</v>
      </c>
      <c r="C7" s="35" t="s">
        <v>22</v>
      </c>
      <c r="D7" s="35" t="str">
        <f>"880978"</f>
        <v>880978</v>
      </c>
      <c r="E7" s="35" t="s">
        <v>23</v>
      </c>
      <c r="F7" s="35" t="s">
        <v>24</v>
      </c>
    </row>
    <row r="8" ht="13.5" spans="1:6">
      <c r="A8" s="35" t="str">
        <f>"880493"</f>
        <v>880493</v>
      </c>
      <c r="B8" s="35" t="s">
        <v>25</v>
      </c>
      <c r="C8" s="35" t="s">
        <v>26</v>
      </c>
      <c r="D8" s="35" t="str">
        <f>"880805"</f>
        <v>880805</v>
      </c>
      <c r="E8" s="35" t="s">
        <v>27</v>
      </c>
      <c r="F8" s="35" t="s">
        <v>28</v>
      </c>
    </row>
    <row r="9" ht="13.5" spans="1:6">
      <c r="A9" s="35" t="str">
        <f>"880592"</f>
        <v>880592</v>
      </c>
      <c r="B9" s="35" t="s">
        <v>29</v>
      </c>
      <c r="C9" s="35" t="s">
        <v>30</v>
      </c>
      <c r="D9" s="35" t="str">
        <f>"880829"</f>
        <v>880829</v>
      </c>
      <c r="E9" s="35" t="s">
        <v>31</v>
      </c>
      <c r="F9" s="35" t="s">
        <v>32</v>
      </c>
    </row>
    <row r="10" ht="13.5" spans="1:6">
      <c r="A10" s="35" t="str">
        <f>"880654"</f>
        <v>880654</v>
      </c>
      <c r="B10" s="35" t="s">
        <v>33</v>
      </c>
      <c r="C10" s="35" t="s">
        <v>34</v>
      </c>
      <c r="D10" s="35" t="str">
        <f>"000015"</f>
        <v>000015</v>
      </c>
      <c r="E10" s="35" t="s">
        <v>35</v>
      </c>
      <c r="F10" s="35" t="s">
        <v>36</v>
      </c>
    </row>
    <row r="11" ht="13.5" spans="1:6">
      <c r="A11" s="35" t="str">
        <f>"880473"</f>
        <v>880473</v>
      </c>
      <c r="B11" s="35" t="s">
        <v>37</v>
      </c>
      <c r="C11" s="35" t="s">
        <v>38</v>
      </c>
      <c r="D11" s="35" t="str">
        <f>"880857"</f>
        <v>880857</v>
      </c>
      <c r="E11" s="35" t="s">
        <v>39</v>
      </c>
      <c r="F11" s="35" t="s">
        <v>40</v>
      </c>
    </row>
    <row r="12" ht="13.5" spans="1:6">
      <c r="A12" s="35" t="str">
        <f>"880398"</f>
        <v>880398</v>
      </c>
      <c r="B12" s="35" t="s">
        <v>41</v>
      </c>
      <c r="C12" s="35" t="s">
        <v>42</v>
      </c>
      <c r="D12" s="35" t="str">
        <f>"399550"</f>
        <v>399550</v>
      </c>
      <c r="E12" s="35" t="s">
        <v>43</v>
      </c>
      <c r="F12" s="35" t="s">
        <v>44</v>
      </c>
    </row>
    <row r="13" ht="13.5" spans="1:6">
      <c r="A13" s="35" t="str">
        <f>"880387"</f>
        <v>880387</v>
      </c>
      <c r="B13" s="35" t="s">
        <v>45</v>
      </c>
      <c r="C13" s="35" t="s">
        <v>46</v>
      </c>
      <c r="D13" s="35" t="str">
        <f>"880216"</f>
        <v>880216</v>
      </c>
      <c r="E13" s="35" t="s">
        <v>47</v>
      </c>
      <c r="F13" s="35" t="s">
        <v>48</v>
      </c>
    </row>
    <row r="14" ht="13.5" spans="1:6">
      <c r="A14" s="35" t="str">
        <f>"880711"</f>
        <v>880711</v>
      </c>
      <c r="B14" s="35" t="s">
        <v>49</v>
      </c>
      <c r="C14" s="35" t="s">
        <v>50</v>
      </c>
      <c r="D14" s="35" t="str">
        <f>"880921"</f>
        <v>880921</v>
      </c>
      <c r="E14" s="35" t="s">
        <v>51</v>
      </c>
      <c r="F14" s="35" t="s">
        <v>52</v>
      </c>
    </row>
    <row r="15" ht="13.5" spans="1:6">
      <c r="A15" s="35" t="str">
        <f>"880372"</f>
        <v>880372</v>
      </c>
      <c r="B15" s="35" t="s">
        <v>53</v>
      </c>
      <c r="C15" s="35" t="s">
        <v>54</v>
      </c>
      <c r="D15" s="35" t="str">
        <f>"880861"</f>
        <v>880861</v>
      </c>
      <c r="E15" s="35" t="s">
        <v>55</v>
      </c>
      <c r="F15" s="35" t="s">
        <v>56</v>
      </c>
    </row>
    <row r="16" ht="13.5" spans="1:6">
      <c r="A16" s="35" t="str">
        <f>"880967"</f>
        <v>880967</v>
      </c>
      <c r="B16" s="35" t="s">
        <v>57</v>
      </c>
      <c r="C16" s="35" t="s">
        <v>58</v>
      </c>
      <c r="D16" s="35" t="str">
        <f>"880732"</f>
        <v>880732</v>
      </c>
      <c r="E16" s="35" t="s">
        <v>59</v>
      </c>
      <c r="F16" s="35" t="s">
        <v>60</v>
      </c>
    </row>
    <row r="17" ht="13.5" spans="1:6">
      <c r="A17" s="35" t="str">
        <f>"880760"</f>
        <v>880760</v>
      </c>
      <c r="B17" s="35" t="s">
        <v>61</v>
      </c>
      <c r="C17" s="35" t="s">
        <v>62</v>
      </c>
      <c r="D17" s="35" t="str">
        <f>"880954"</f>
        <v>880954</v>
      </c>
      <c r="E17" s="35" t="s">
        <v>63</v>
      </c>
      <c r="F17" s="35" t="s">
        <v>64</v>
      </c>
    </row>
    <row r="18" ht="13.5" spans="1:6">
      <c r="A18" s="35" t="str">
        <f>"880554"</f>
        <v>880554</v>
      </c>
      <c r="B18" s="35" t="s">
        <v>65</v>
      </c>
      <c r="C18" s="35" t="s">
        <v>66</v>
      </c>
      <c r="D18" s="35" t="str">
        <f>"880949"</f>
        <v>880949</v>
      </c>
      <c r="E18" s="35" t="s">
        <v>67</v>
      </c>
      <c r="F18" s="35" t="s">
        <v>68</v>
      </c>
    </row>
    <row r="19" ht="13.5" spans="1:6">
      <c r="A19" s="35" t="str">
        <f>"880360"</f>
        <v>880360</v>
      </c>
      <c r="B19" s="35" t="s">
        <v>69</v>
      </c>
      <c r="C19" s="35" t="s">
        <v>70</v>
      </c>
      <c r="D19" s="35" t="str">
        <f>"880545"</f>
        <v>880545</v>
      </c>
      <c r="E19" s="35" t="s">
        <v>71</v>
      </c>
      <c r="F19" s="35" t="s">
        <v>72</v>
      </c>
    </row>
    <row r="20" ht="13.5" spans="1:6">
      <c r="A20" s="35" t="str">
        <f>"880502"</f>
        <v>880502</v>
      </c>
      <c r="B20" s="35" t="s">
        <v>73</v>
      </c>
      <c r="C20" s="35" t="s">
        <v>74</v>
      </c>
      <c r="D20" s="35" t="str">
        <f>"880552"</f>
        <v>880552</v>
      </c>
      <c r="E20" s="35" t="s">
        <v>75</v>
      </c>
      <c r="F20" s="35" t="s">
        <v>76</v>
      </c>
    </row>
    <row r="21" ht="13.5" spans="1:6">
      <c r="A21" s="35" t="str">
        <f>"880683"</f>
        <v>880683</v>
      </c>
      <c r="B21" s="35" t="s">
        <v>77</v>
      </c>
      <c r="C21" s="35" t="s">
        <v>78</v>
      </c>
      <c r="D21" s="35" t="str">
        <f>"880667"</f>
        <v>880667</v>
      </c>
      <c r="E21" s="35" t="s">
        <v>79</v>
      </c>
      <c r="F21" s="35" t="s">
        <v>80</v>
      </c>
    </row>
    <row r="22" ht="13.5" spans="1:6">
      <c r="A22" s="35" t="str">
        <f>"880602"</f>
        <v>880602</v>
      </c>
      <c r="B22" s="35" t="s">
        <v>81</v>
      </c>
      <c r="C22" s="35" t="s">
        <v>82</v>
      </c>
      <c r="D22" s="35" t="str">
        <f>"880955"</f>
        <v>880955</v>
      </c>
      <c r="E22" s="35" t="s">
        <v>83</v>
      </c>
      <c r="F22" s="35" t="s">
        <v>84</v>
      </c>
    </row>
    <row r="23" ht="13.5" spans="1:6">
      <c r="A23" s="35" t="str">
        <f>"880465"</f>
        <v>880465</v>
      </c>
      <c r="B23" s="35" t="s">
        <v>85</v>
      </c>
      <c r="C23" s="35" t="s">
        <v>86</v>
      </c>
      <c r="D23" s="35" t="str">
        <f>"880946"</f>
        <v>880946</v>
      </c>
      <c r="E23" s="35" t="s">
        <v>87</v>
      </c>
      <c r="F23" s="35" t="s">
        <v>88</v>
      </c>
    </row>
    <row r="24" ht="13.5" spans="1:6">
      <c r="A24" s="35" t="str">
        <f>"880804"</f>
        <v>880804</v>
      </c>
      <c r="B24" s="35" t="s">
        <v>89</v>
      </c>
      <c r="C24" s="35" t="s">
        <v>90</v>
      </c>
      <c r="D24" s="35" t="str">
        <f>"880645"</f>
        <v>880645</v>
      </c>
      <c r="E24" s="35" t="s">
        <v>91</v>
      </c>
      <c r="F24" s="35" t="s">
        <v>92</v>
      </c>
    </row>
    <row r="25" ht="13.5" spans="1:6">
      <c r="A25" s="35" t="str">
        <f>"880854"</f>
        <v>880854</v>
      </c>
      <c r="B25" s="35" t="s">
        <v>93</v>
      </c>
      <c r="C25" s="35" t="s">
        <v>94</v>
      </c>
      <c r="D25" s="35" t="str">
        <f>"880532"</f>
        <v>880532</v>
      </c>
      <c r="E25" s="35" t="s">
        <v>95</v>
      </c>
      <c r="F25" s="35" t="s">
        <v>96</v>
      </c>
    </row>
    <row r="26" ht="13.5" spans="1:6">
      <c r="A26" s="35" t="str">
        <f>"880555"</f>
        <v>880555</v>
      </c>
      <c r="B26" s="35" t="s">
        <v>97</v>
      </c>
      <c r="C26" s="35" t="s">
        <v>98</v>
      </c>
      <c r="D26" s="35" t="str">
        <f>"880390"</f>
        <v>880390</v>
      </c>
      <c r="E26" s="35" t="s">
        <v>99</v>
      </c>
      <c r="F26" s="35" t="s">
        <v>100</v>
      </c>
    </row>
    <row r="27" ht="13.5" spans="1:6">
      <c r="A27" s="35" t="str">
        <f>"880418"</f>
        <v>880418</v>
      </c>
      <c r="B27" s="35" t="s">
        <v>101</v>
      </c>
      <c r="C27" s="35" t="s">
        <v>102</v>
      </c>
      <c r="D27" s="35" t="str">
        <f>"880576"</f>
        <v>880576</v>
      </c>
      <c r="E27" s="35" t="s">
        <v>103</v>
      </c>
      <c r="F27" s="35" t="s">
        <v>104</v>
      </c>
    </row>
    <row r="28" ht="13.5" spans="1:6">
      <c r="A28" s="35" t="str">
        <f>"880647"</f>
        <v>880647</v>
      </c>
      <c r="B28" s="35" t="s">
        <v>105</v>
      </c>
      <c r="C28" s="35" t="s">
        <v>106</v>
      </c>
      <c r="D28" s="35" t="str">
        <f>"880762"</f>
        <v>880762</v>
      </c>
      <c r="E28" s="35" t="s">
        <v>107</v>
      </c>
      <c r="F28" s="35" t="s">
        <v>108</v>
      </c>
    </row>
    <row r="29" ht="13.5" spans="1:6">
      <c r="A29" s="35" t="str">
        <f>"880896"</f>
        <v>880896</v>
      </c>
      <c r="B29" s="35" t="s">
        <v>109</v>
      </c>
      <c r="C29" s="35" t="s">
        <v>110</v>
      </c>
      <c r="D29" s="35" t="str">
        <f>"880962"</f>
        <v>880962</v>
      </c>
      <c r="E29" s="35" t="s">
        <v>111</v>
      </c>
      <c r="F29" s="35" t="s">
        <v>112</v>
      </c>
    </row>
    <row r="30" ht="13.5" spans="1:6">
      <c r="A30" s="35" t="str">
        <f>"880432"</f>
        <v>880432</v>
      </c>
      <c r="B30" s="35" t="s">
        <v>113</v>
      </c>
      <c r="C30" s="35" t="s">
        <v>114</v>
      </c>
      <c r="D30" s="35" t="str">
        <f>"880941"</f>
        <v>880941</v>
      </c>
      <c r="E30" s="35" t="s">
        <v>115</v>
      </c>
      <c r="F30" s="35" t="s">
        <v>116</v>
      </c>
    </row>
    <row r="31" ht="13.5" spans="1:6">
      <c r="A31" s="35" t="str">
        <f>"880613"</f>
        <v>880613</v>
      </c>
      <c r="B31" s="35" t="s">
        <v>117</v>
      </c>
      <c r="C31" s="35" t="s">
        <v>118</v>
      </c>
      <c r="D31" s="35" t="str">
        <f>"880305"</f>
        <v>880305</v>
      </c>
      <c r="E31" s="35" t="s">
        <v>119</v>
      </c>
      <c r="F31" s="35" t="s">
        <v>120</v>
      </c>
    </row>
    <row r="32" ht="13.5" spans="1:6">
      <c r="A32" s="35" t="str">
        <f>"880885"</f>
        <v>880885</v>
      </c>
      <c r="B32" s="35" t="s">
        <v>121</v>
      </c>
      <c r="C32" s="35" t="s">
        <v>122</v>
      </c>
      <c r="D32" s="35" t="str">
        <f>"880916"</f>
        <v>880916</v>
      </c>
      <c r="E32" s="35" t="s">
        <v>123</v>
      </c>
      <c r="F32" s="35" t="s">
        <v>124</v>
      </c>
    </row>
    <row r="33" ht="13.5" spans="1:6">
      <c r="A33" s="35" t="str">
        <f>"880764"</f>
        <v>880764</v>
      </c>
      <c r="B33" s="35" t="s">
        <v>125</v>
      </c>
      <c r="C33" s="35" t="s">
        <v>126</v>
      </c>
      <c r="D33" s="35" t="str">
        <f>"880911"</f>
        <v>880911</v>
      </c>
      <c r="E33" s="35" t="s">
        <v>127</v>
      </c>
      <c r="F33" s="35" t="s">
        <v>128</v>
      </c>
    </row>
    <row r="34" ht="13.5" spans="1:6">
      <c r="A34" s="35" t="str">
        <f>"880422"</f>
        <v>880422</v>
      </c>
      <c r="B34" s="35" t="s">
        <v>129</v>
      </c>
      <c r="C34" s="35" t="s">
        <v>130</v>
      </c>
      <c r="D34" s="35" t="str">
        <f>"880739"</f>
        <v>880739</v>
      </c>
      <c r="E34" s="35" t="s">
        <v>131</v>
      </c>
      <c r="F34" s="35" t="s">
        <v>132</v>
      </c>
    </row>
    <row r="35" ht="13.5" spans="1:6">
      <c r="A35" s="35" t="str">
        <f>"880644"</f>
        <v>880644</v>
      </c>
      <c r="B35" s="35" t="s">
        <v>133</v>
      </c>
      <c r="C35" s="35" t="s">
        <v>134</v>
      </c>
      <c r="D35" s="35" t="str">
        <f>"880580"</f>
        <v>880580</v>
      </c>
      <c r="E35" s="35" t="s">
        <v>135</v>
      </c>
      <c r="F35" s="35" t="s">
        <v>136</v>
      </c>
    </row>
    <row r="36" ht="13.5" spans="1:6">
      <c r="A36" s="35" t="str">
        <f>"880454"</f>
        <v>880454</v>
      </c>
      <c r="B36" s="35" t="s">
        <v>137</v>
      </c>
      <c r="C36" s="35" t="s">
        <v>138</v>
      </c>
      <c r="D36" s="35" t="str">
        <f>"880693"</f>
        <v>880693</v>
      </c>
      <c r="E36" s="35" t="s">
        <v>139</v>
      </c>
      <c r="F36" s="35" t="s">
        <v>140</v>
      </c>
    </row>
    <row r="37" ht="13.5" spans="1:6">
      <c r="A37" s="35" t="str">
        <f>"880710"</f>
        <v>880710</v>
      </c>
      <c r="B37" s="35" t="s">
        <v>141</v>
      </c>
      <c r="C37" s="35" t="s">
        <v>142</v>
      </c>
      <c r="D37" s="35" t="str">
        <f>"880897"</f>
        <v>880897</v>
      </c>
      <c r="E37" s="35" t="s">
        <v>143</v>
      </c>
      <c r="F37" s="35" t="s">
        <v>144</v>
      </c>
    </row>
    <row r="38" ht="13.5" spans="1:6">
      <c r="A38" s="35" t="str">
        <f>"399108"</f>
        <v>399108</v>
      </c>
      <c r="B38" s="35" t="s">
        <v>145</v>
      </c>
      <c r="C38" s="35" t="s">
        <v>146</v>
      </c>
      <c r="D38" s="35" t="str">
        <f>"880229"</f>
        <v>880229</v>
      </c>
      <c r="E38" s="35" t="s">
        <v>147</v>
      </c>
      <c r="F38" s="35" t="s">
        <v>148</v>
      </c>
    </row>
    <row r="39" ht="13.5" spans="1:6">
      <c r="A39" s="35" t="str">
        <f>"399356"</f>
        <v>399356</v>
      </c>
      <c r="B39" s="35" t="s">
        <v>149</v>
      </c>
      <c r="C39" s="35" t="s">
        <v>150</v>
      </c>
      <c r="D39" s="35" t="str">
        <f>"880531"</f>
        <v>880531</v>
      </c>
      <c r="E39" s="35" t="s">
        <v>151</v>
      </c>
      <c r="F39" s="35" t="s">
        <v>152</v>
      </c>
    </row>
    <row r="40" ht="13.5" spans="1:6">
      <c r="A40" s="35" t="str">
        <f>"399321"</f>
        <v>399321</v>
      </c>
      <c r="B40" s="35" t="s">
        <v>153</v>
      </c>
      <c r="C40" s="35" t="s">
        <v>150</v>
      </c>
      <c r="D40" s="35" t="str">
        <f>"880530"</f>
        <v>880530</v>
      </c>
      <c r="E40" s="35" t="s">
        <v>154</v>
      </c>
      <c r="F40" s="35" t="s">
        <v>155</v>
      </c>
    </row>
    <row r="41" ht="13.5" spans="1:6">
      <c r="A41" s="35" t="str">
        <f>"399320"</f>
        <v>399320</v>
      </c>
      <c r="B41" s="35" t="s">
        <v>156</v>
      </c>
      <c r="C41" s="35" t="s">
        <v>150</v>
      </c>
      <c r="D41" s="35" t="str">
        <f>"880913"</f>
        <v>880913</v>
      </c>
      <c r="E41" s="35" t="s">
        <v>157</v>
      </c>
      <c r="F41" s="35" t="s">
        <v>158</v>
      </c>
    </row>
    <row r="42" ht="13.5" spans="1:6">
      <c r="A42" s="35" t="str">
        <f>"399286"</f>
        <v>399286</v>
      </c>
      <c r="B42" s="35" t="s">
        <v>159</v>
      </c>
      <c r="C42" s="35" t="s">
        <v>150</v>
      </c>
      <c r="D42" s="35" t="str">
        <f>"880675"</f>
        <v>880675</v>
      </c>
      <c r="E42" s="35" t="s">
        <v>160</v>
      </c>
      <c r="F42" s="35" t="s">
        <v>161</v>
      </c>
    </row>
    <row r="43" ht="13.5" spans="1:6">
      <c r="A43" s="35" t="str">
        <f>"000683"</f>
        <v>000683</v>
      </c>
      <c r="B43" s="35" t="s">
        <v>162</v>
      </c>
      <c r="C43" s="35" t="s">
        <v>150</v>
      </c>
      <c r="D43" s="35" t="str">
        <f>"880593"</f>
        <v>880593</v>
      </c>
      <c r="E43" s="35" t="s">
        <v>163</v>
      </c>
      <c r="F43" s="35" t="s">
        <v>164</v>
      </c>
    </row>
    <row r="44" ht="13.5" spans="1:6">
      <c r="A44" s="35" t="str">
        <f>"000011"</f>
        <v>000011</v>
      </c>
      <c r="B44" s="35" t="s">
        <v>165</v>
      </c>
      <c r="C44" s="35" t="s">
        <v>150</v>
      </c>
      <c r="D44" s="35" t="str">
        <f>"880590"</f>
        <v>880590</v>
      </c>
      <c r="E44" s="35" t="s">
        <v>166</v>
      </c>
      <c r="F44" s="35" t="s">
        <v>167</v>
      </c>
    </row>
    <row r="45" ht="13.5" spans="1:6">
      <c r="A45" s="35" t="str">
        <f>"399986"</f>
        <v>399986</v>
      </c>
      <c r="B45" s="35" t="s">
        <v>168</v>
      </c>
      <c r="C45" s="35" t="s">
        <v>150</v>
      </c>
      <c r="D45" s="35" t="str">
        <f>"880743"</f>
        <v>880743</v>
      </c>
      <c r="E45" s="35" t="s">
        <v>169</v>
      </c>
      <c r="F45" s="35" t="s">
        <v>170</v>
      </c>
    </row>
    <row r="46" ht="13.5" spans="1:6">
      <c r="A46" s="35" t="str">
        <f>"399373"</f>
        <v>399373</v>
      </c>
      <c r="B46" s="35" t="s">
        <v>171</v>
      </c>
      <c r="C46" s="35" t="s">
        <v>150</v>
      </c>
      <c r="D46" s="35" t="str">
        <f>"880651"</f>
        <v>880651</v>
      </c>
      <c r="E46" s="35" t="s">
        <v>172</v>
      </c>
      <c r="F46" s="35" t="s">
        <v>173</v>
      </c>
    </row>
    <row r="47" ht="13.5" spans="1:6">
      <c r="A47" s="36"/>
      <c r="B47" s="36"/>
      <c r="C47" s="36"/>
      <c r="D47" s="35" t="str">
        <f>"880960"</f>
        <v>880960</v>
      </c>
      <c r="E47" s="35" t="s">
        <v>174</v>
      </c>
      <c r="F47" s="35" t="s">
        <v>175</v>
      </c>
    </row>
    <row r="48" ht="13.5" spans="1:6">
      <c r="A48" s="36"/>
      <c r="B48" s="36"/>
      <c r="C48" s="36"/>
      <c r="D48" s="35" t="str">
        <f>"880875"</f>
        <v>880875</v>
      </c>
      <c r="E48" s="35" t="s">
        <v>176</v>
      </c>
      <c r="F48" s="35" t="s">
        <v>177</v>
      </c>
    </row>
    <row r="49" ht="13.5" spans="1:6">
      <c r="A49" s="36"/>
      <c r="B49" s="36"/>
      <c r="C49" s="36"/>
      <c r="D49" s="35" t="str">
        <f>"880879"</f>
        <v>880879</v>
      </c>
      <c r="E49" s="35" t="s">
        <v>178</v>
      </c>
      <c r="F49" s="35" t="s">
        <v>179</v>
      </c>
    </row>
    <row r="50" ht="13.5" spans="1:6">
      <c r="A50" s="36"/>
      <c r="B50" s="36"/>
      <c r="C50" s="36"/>
      <c r="D50" s="35" t="str">
        <f>"880848"</f>
        <v>880848</v>
      </c>
      <c r="E50" s="35" t="s">
        <v>180</v>
      </c>
      <c r="F50" s="35" t="s">
        <v>181</v>
      </c>
    </row>
    <row r="51" ht="13.5" spans="1:6">
      <c r="A51" s="36"/>
      <c r="B51" s="36"/>
      <c r="C51" s="36"/>
      <c r="D51" s="35" t="str">
        <f>"880623"</f>
        <v>880623</v>
      </c>
      <c r="E51" s="35" t="s">
        <v>182</v>
      </c>
      <c r="F51" s="35" t="s">
        <v>183</v>
      </c>
    </row>
    <row r="52" ht="13.5" spans="1:6">
      <c r="A52" s="36"/>
      <c r="B52" s="36"/>
      <c r="C52" s="36"/>
      <c r="D52" s="35" t="str">
        <f>"880489"</f>
        <v>880489</v>
      </c>
      <c r="E52" s="35" t="s">
        <v>184</v>
      </c>
      <c r="F52" s="35" t="s">
        <v>185</v>
      </c>
    </row>
    <row r="53" ht="13.5" spans="1:6">
      <c r="A53" s="36"/>
      <c r="B53" s="36"/>
      <c r="C53" s="36"/>
      <c r="D53" s="35" t="str">
        <f>"880947"</f>
        <v>880947</v>
      </c>
      <c r="E53" s="35" t="s">
        <v>186</v>
      </c>
      <c r="F53" s="35" t="s">
        <v>187</v>
      </c>
    </row>
    <row r="54" ht="13.5" spans="1:6">
      <c r="A54" s="36"/>
      <c r="B54" s="36"/>
      <c r="C54" s="36"/>
      <c r="D54" s="35" t="str">
        <f>"880973"</f>
        <v>880973</v>
      </c>
      <c r="E54" s="35" t="s">
        <v>188</v>
      </c>
      <c r="F54" s="35" t="s">
        <v>189</v>
      </c>
    </row>
    <row r="55" ht="13.5" spans="1:6">
      <c r="A55" s="36"/>
      <c r="B55" s="36"/>
      <c r="C55" s="36"/>
      <c r="D55" s="35" t="str">
        <f>"880494"</f>
        <v>880494</v>
      </c>
      <c r="E55" s="35" t="s">
        <v>190</v>
      </c>
      <c r="F55" s="35" t="s">
        <v>191</v>
      </c>
    </row>
    <row r="56" ht="13.5" spans="1:6">
      <c r="A56" s="36"/>
      <c r="B56" s="36"/>
      <c r="C56" s="36"/>
      <c r="D56" s="35" t="str">
        <f>"880908"</f>
        <v>880908</v>
      </c>
      <c r="E56" s="35" t="s">
        <v>192</v>
      </c>
      <c r="F56" s="35" t="s">
        <v>193</v>
      </c>
    </row>
    <row r="57" ht="13.5" spans="1:6">
      <c r="A57" s="36"/>
      <c r="B57" s="36"/>
      <c r="C57" s="36"/>
      <c r="D57" s="35" t="str">
        <f>"880615"</f>
        <v>880615</v>
      </c>
      <c r="E57" s="35" t="s">
        <v>194</v>
      </c>
      <c r="F57" s="35" t="s">
        <v>195</v>
      </c>
    </row>
    <row r="58" ht="13.5" spans="1:6">
      <c r="A58" s="36"/>
      <c r="B58" s="36"/>
      <c r="C58" s="36"/>
      <c r="D58" s="35" t="str">
        <f>"880448"</f>
        <v>880448</v>
      </c>
      <c r="E58" s="35" t="s">
        <v>196</v>
      </c>
      <c r="F58" s="35" t="s">
        <v>197</v>
      </c>
    </row>
    <row r="59" ht="13.5" spans="1:6">
      <c r="A59" s="36"/>
      <c r="B59" s="36"/>
      <c r="C59" s="36"/>
      <c r="D59" s="35" t="str">
        <f>"880621"</f>
        <v>880621</v>
      </c>
      <c r="E59" s="35" t="s">
        <v>198</v>
      </c>
      <c r="F59" s="35" t="s">
        <v>199</v>
      </c>
    </row>
    <row r="60" ht="13.5" spans="1:6">
      <c r="A60" s="36"/>
      <c r="B60" s="36"/>
      <c r="C60" s="36"/>
      <c r="D60" s="35" t="str">
        <f>"880631"</f>
        <v>880631</v>
      </c>
      <c r="E60" s="35" t="s">
        <v>200</v>
      </c>
      <c r="F60" s="35" t="s">
        <v>201</v>
      </c>
    </row>
    <row r="61" ht="13.5" spans="1:6">
      <c r="A61" s="36"/>
      <c r="B61" s="36"/>
      <c r="C61" s="36"/>
      <c r="D61" s="35" t="str">
        <f>"880643"</f>
        <v>880643</v>
      </c>
      <c r="E61" s="35" t="s">
        <v>202</v>
      </c>
      <c r="F61" s="35" t="s">
        <v>203</v>
      </c>
    </row>
    <row r="62" ht="13.5" spans="1:6">
      <c r="A62" s="36"/>
      <c r="B62" s="36"/>
      <c r="C62" s="36"/>
      <c r="D62" s="35" t="str">
        <f>"880887"</f>
        <v>880887</v>
      </c>
      <c r="E62" s="35" t="s">
        <v>204</v>
      </c>
      <c r="F62" s="35" t="s">
        <v>205</v>
      </c>
    </row>
    <row r="63" ht="13.5" spans="1:6">
      <c r="A63" s="36"/>
      <c r="B63" s="36"/>
      <c r="C63" s="36"/>
      <c r="D63" s="35" t="str">
        <f>"880807"</f>
        <v>880807</v>
      </c>
      <c r="E63" s="35" t="s">
        <v>206</v>
      </c>
      <c r="F63" s="35" t="s">
        <v>207</v>
      </c>
    </row>
    <row r="64" ht="13.5" spans="1:6">
      <c r="A64" s="36"/>
      <c r="B64" s="36"/>
      <c r="C64" s="36"/>
      <c r="D64" s="35" t="str">
        <f>"880814"</f>
        <v>880814</v>
      </c>
      <c r="E64" s="35" t="s">
        <v>208</v>
      </c>
      <c r="F64" s="35" t="s">
        <v>209</v>
      </c>
    </row>
    <row r="65" ht="13.5" spans="1:6">
      <c r="A65" s="36"/>
      <c r="B65" s="36"/>
      <c r="C65" s="36"/>
      <c r="D65" s="35" t="str">
        <f>"880766"</f>
        <v>880766</v>
      </c>
      <c r="E65" s="35" t="s">
        <v>210</v>
      </c>
      <c r="F65" s="35" t="s">
        <v>211</v>
      </c>
    </row>
    <row r="66" ht="13.5" spans="1:6">
      <c r="A66" s="36"/>
      <c r="B66" s="36"/>
      <c r="C66" s="36"/>
      <c r="D66" s="35" t="str">
        <f>"880367"</f>
        <v>880367</v>
      </c>
      <c r="E66" s="35" t="s">
        <v>212</v>
      </c>
      <c r="F66" s="35" t="s">
        <v>213</v>
      </c>
    </row>
    <row r="67" ht="13.5" spans="1:6">
      <c r="A67" s="36"/>
      <c r="B67" s="36"/>
      <c r="C67" s="36"/>
      <c r="D67" s="35" t="str">
        <f>"880780"</f>
        <v>880780</v>
      </c>
      <c r="E67" s="35" t="s">
        <v>214</v>
      </c>
      <c r="F67" s="35" t="s">
        <v>215</v>
      </c>
    </row>
    <row r="68" ht="13.5" spans="1:6">
      <c r="A68" s="36"/>
      <c r="B68" s="36"/>
      <c r="C68" s="36"/>
      <c r="D68" s="35" t="str">
        <f>"880563"</f>
        <v>880563</v>
      </c>
      <c r="E68" s="35" t="s">
        <v>216</v>
      </c>
      <c r="F68" s="35" t="s">
        <v>217</v>
      </c>
    </row>
    <row r="69" ht="13.5" spans="1:6">
      <c r="A69" s="36"/>
      <c r="B69" s="36"/>
      <c r="C69" s="36"/>
      <c r="D69" s="35" t="str">
        <f>"880474"</f>
        <v>880474</v>
      </c>
      <c r="E69" s="35" t="s">
        <v>218</v>
      </c>
      <c r="F69" s="35" t="s">
        <v>219</v>
      </c>
    </row>
    <row r="70" ht="13.5" spans="1:6">
      <c r="A70" s="36"/>
      <c r="B70" s="36"/>
      <c r="C70" s="36"/>
      <c r="D70" s="35" t="str">
        <f>"880662"</f>
        <v>880662</v>
      </c>
      <c r="E70" s="35" t="s">
        <v>220</v>
      </c>
      <c r="F70" s="35" t="s">
        <v>221</v>
      </c>
    </row>
    <row r="71" ht="13.5" spans="1:6">
      <c r="A71" s="36"/>
      <c r="B71" s="36"/>
      <c r="C71" s="36"/>
      <c r="D71" s="35" t="str">
        <f>"880959"</f>
        <v>880959</v>
      </c>
      <c r="E71" s="35" t="s">
        <v>222</v>
      </c>
      <c r="F71" s="35" t="s">
        <v>223</v>
      </c>
    </row>
    <row r="72" ht="13.5" spans="1:6">
      <c r="A72" s="36"/>
      <c r="B72" s="36"/>
      <c r="C72" s="36"/>
      <c r="D72" s="35" t="str">
        <f>"880953"</f>
        <v>880953</v>
      </c>
      <c r="E72" s="35" t="s">
        <v>224</v>
      </c>
      <c r="F72" s="35" t="s">
        <v>225</v>
      </c>
    </row>
    <row r="73" ht="13.5" spans="1:6">
      <c r="A73" s="36"/>
      <c r="B73" s="36"/>
      <c r="C73" s="36"/>
      <c r="D73" s="35" t="str">
        <f>"880637"</f>
        <v>880637</v>
      </c>
      <c r="E73" s="35" t="s">
        <v>226</v>
      </c>
      <c r="F73" s="35" t="s">
        <v>227</v>
      </c>
    </row>
    <row r="74" ht="13.5" spans="1:6">
      <c r="A74" s="36"/>
      <c r="B74" s="36"/>
      <c r="C74" s="36"/>
      <c r="D74" s="35" t="str">
        <f>"880968"</f>
        <v>880968</v>
      </c>
      <c r="E74" s="35" t="s">
        <v>228</v>
      </c>
      <c r="F74" s="35" t="s">
        <v>229</v>
      </c>
    </row>
    <row r="75" ht="13.5" spans="1:6">
      <c r="A75" s="36"/>
      <c r="B75" s="36"/>
      <c r="C75" s="36"/>
      <c r="D75" s="35" t="str">
        <f>"880912"</f>
        <v>880912</v>
      </c>
      <c r="E75" s="35" t="s">
        <v>230</v>
      </c>
      <c r="F75" s="35" t="s">
        <v>231</v>
      </c>
    </row>
    <row r="76" ht="13.5" spans="1:6">
      <c r="A76" s="36"/>
      <c r="B76" s="36"/>
      <c r="C76" s="36"/>
      <c r="D76" s="35" t="str">
        <f>"880745"</f>
        <v>880745</v>
      </c>
      <c r="E76" s="35" t="s">
        <v>232</v>
      </c>
      <c r="F76" s="35" t="s">
        <v>233</v>
      </c>
    </row>
    <row r="77" ht="13.5" spans="1:6">
      <c r="A77" s="36"/>
      <c r="B77" s="36"/>
      <c r="C77" s="36"/>
      <c r="D77" s="35" t="str">
        <f>"880598"</f>
        <v>880598</v>
      </c>
      <c r="E77" s="35" t="s">
        <v>234</v>
      </c>
      <c r="F77" s="35" t="s">
        <v>235</v>
      </c>
    </row>
    <row r="78" ht="13.5" spans="1:6">
      <c r="A78" s="36"/>
      <c r="B78" s="36"/>
      <c r="C78" s="36"/>
      <c r="D78" s="35" t="str">
        <f>"880889"</f>
        <v>880889</v>
      </c>
      <c r="E78" s="35" t="s">
        <v>236</v>
      </c>
      <c r="F78" s="35" t="s">
        <v>237</v>
      </c>
    </row>
    <row r="79" ht="13.5" spans="1:6">
      <c r="A79" s="36"/>
      <c r="B79" s="36"/>
      <c r="C79" s="36"/>
      <c r="D79" s="35" t="str">
        <f>"000003"</f>
        <v>000003</v>
      </c>
      <c r="E79" s="35" t="s">
        <v>238</v>
      </c>
      <c r="F79" s="35" t="s">
        <v>239</v>
      </c>
    </row>
    <row r="80" ht="13.5" spans="1:6">
      <c r="A80" s="36"/>
      <c r="B80" s="36"/>
      <c r="C80" s="36"/>
      <c r="D80" s="35" t="str">
        <f>"880423"</f>
        <v>880423</v>
      </c>
      <c r="E80" s="35" t="s">
        <v>240</v>
      </c>
      <c r="F80" s="35" t="s">
        <v>241</v>
      </c>
    </row>
    <row r="81" ht="13.5" spans="1:6">
      <c r="A81" s="36"/>
      <c r="B81" s="36"/>
      <c r="C81" s="36"/>
      <c r="D81" s="35" t="str">
        <f>"880903"</f>
        <v>880903</v>
      </c>
      <c r="E81" s="35" t="s">
        <v>242</v>
      </c>
      <c r="F81" s="35" t="s">
        <v>243</v>
      </c>
    </row>
    <row r="82" ht="16.5" spans="1:6">
      <c r="A82" s="24"/>
      <c r="B82" s="24"/>
      <c r="C82" s="24"/>
      <c r="D82" s="35" t="str">
        <f>"880890"</f>
        <v>880890</v>
      </c>
      <c r="E82" s="35" t="s">
        <v>244</v>
      </c>
      <c r="F82" s="35" t="s">
        <v>245</v>
      </c>
    </row>
    <row r="83" ht="16.5" spans="1:6">
      <c r="A83" s="24"/>
      <c r="B83" s="24"/>
      <c r="C83" s="24"/>
      <c r="D83" s="35" t="str">
        <f>"399371"</f>
        <v>399371</v>
      </c>
      <c r="E83" s="35" t="s">
        <v>246</v>
      </c>
      <c r="F83" s="35" t="s">
        <v>150</v>
      </c>
    </row>
    <row r="84" ht="16.5" spans="1:6">
      <c r="A84" s="24"/>
      <c r="B84" s="24"/>
      <c r="C84" s="24"/>
      <c r="D84" s="35" t="str">
        <f>"399361"</f>
        <v>399361</v>
      </c>
      <c r="E84" s="35" t="s">
        <v>247</v>
      </c>
      <c r="F84" s="35" t="s">
        <v>150</v>
      </c>
    </row>
    <row r="85" ht="16.5" spans="1:6">
      <c r="A85" s="24"/>
      <c r="B85" s="24"/>
      <c r="C85" s="24"/>
      <c r="D85" s="35" t="str">
        <f>"399354"</f>
        <v>399354</v>
      </c>
      <c r="E85" s="35" t="s">
        <v>248</v>
      </c>
      <c r="F85" s="35" t="s">
        <v>150</v>
      </c>
    </row>
    <row r="86" ht="16.5" spans="1:6">
      <c r="A86" s="24"/>
      <c r="B86" s="24"/>
      <c r="C86" s="24"/>
      <c r="D86" s="35" t="str">
        <f>"399324"</f>
        <v>399324</v>
      </c>
      <c r="E86" s="35" t="s">
        <v>249</v>
      </c>
      <c r="F86" s="35" t="s">
        <v>150</v>
      </c>
    </row>
    <row r="87" ht="16.5" spans="1:6">
      <c r="A87" s="24"/>
      <c r="B87" s="24"/>
      <c r="C87" s="24"/>
      <c r="D87" s="35" t="str">
        <f>"880677"</f>
        <v>880677</v>
      </c>
      <c r="E87" s="35" t="s">
        <v>250</v>
      </c>
      <c r="F87" s="35" t="s">
        <v>150</v>
      </c>
    </row>
    <row r="88" ht="16.5" spans="1:6">
      <c r="A88" s="24"/>
      <c r="B88" s="24"/>
      <c r="C88" s="24"/>
      <c r="D88" s="35" t="str">
        <f>"000044"</f>
        <v>000044</v>
      </c>
      <c r="E88" s="35" t="s">
        <v>251</v>
      </c>
      <c r="F88" s="35" t="s">
        <v>150</v>
      </c>
    </row>
    <row r="89" ht="16.5" spans="1:6">
      <c r="A89" s="24"/>
      <c r="B89" s="24"/>
      <c r="C89" s="24"/>
      <c r="D89" s="35" t="str">
        <f>"000043"</f>
        <v>000043</v>
      </c>
      <c r="E89" s="35" t="s">
        <v>252</v>
      </c>
      <c r="F89" s="35" t="s">
        <v>150</v>
      </c>
    </row>
    <row r="90" ht="16.5" spans="1:6">
      <c r="A90" s="24"/>
      <c r="B90" s="24"/>
      <c r="C90" s="24"/>
      <c r="D90" s="35" t="str">
        <f>"000019"</f>
        <v>000019</v>
      </c>
      <c r="E90" s="35" t="s">
        <v>253</v>
      </c>
      <c r="F90" s="35" t="s">
        <v>150</v>
      </c>
    </row>
    <row r="91" ht="16.5" spans="1:6">
      <c r="A91" s="24"/>
      <c r="B91" s="24"/>
      <c r="C91" s="24"/>
      <c r="D91" s="35" t="str">
        <f>"999997"</f>
        <v>999997</v>
      </c>
      <c r="E91" s="35" t="s">
        <v>238</v>
      </c>
      <c r="F91" s="35" t="s">
        <v>150</v>
      </c>
    </row>
    <row r="92" ht="16.5" spans="1:6">
      <c r="A92" s="24"/>
      <c r="B92" s="24"/>
      <c r="C92" s="24"/>
      <c r="D92" s="35" t="str">
        <f>"399807"</f>
        <v>399807</v>
      </c>
      <c r="E92" s="35" t="s">
        <v>254</v>
      </c>
      <c r="F92" s="35" t="s">
        <v>150</v>
      </c>
    </row>
    <row r="93" ht="16.5" spans="1:6">
      <c r="A93" s="24"/>
      <c r="B93" s="24"/>
      <c r="C93" s="24"/>
      <c r="D93" s="35" t="str">
        <f>"399750"</f>
        <v>399750</v>
      </c>
      <c r="E93" s="35" t="s">
        <v>255</v>
      </c>
      <c r="F93" s="35" t="s">
        <v>150</v>
      </c>
    </row>
    <row r="94" ht="16.5" spans="1:6">
      <c r="A94" s="24"/>
      <c r="B94" s="24"/>
      <c r="C94" s="24"/>
      <c r="D94" s="35" t="str">
        <f>"399438"</f>
        <v>399438</v>
      </c>
      <c r="E94" s="35" t="s">
        <v>256</v>
      </c>
      <c r="F94" s="35" t="s">
        <v>150</v>
      </c>
    </row>
    <row r="95" ht="16.5" spans="1:6">
      <c r="A95" s="24"/>
      <c r="B95" s="24"/>
      <c r="C95" s="24"/>
      <c r="D95" s="36"/>
      <c r="E95" s="36"/>
      <c r="F95" s="36"/>
    </row>
    <row r="96" ht="16.5" spans="1:6">
      <c r="A96" s="24"/>
      <c r="B96" s="24"/>
      <c r="C96" s="24"/>
      <c r="D96" s="36"/>
      <c r="E96" s="36"/>
      <c r="F96" s="36"/>
    </row>
    <row r="97" ht="16.5" spans="1:6">
      <c r="A97" s="24"/>
      <c r="B97" s="24"/>
      <c r="C97" s="24"/>
      <c r="D97" s="36"/>
      <c r="E97" s="36"/>
      <c r="F97" s="36"/>
    </row>
    <row r="98" ht="16.5" spans="1:6">
      <c r="A98" s="24"/>
      <c r="B98" s="24"/>
      <c r="C98" s="24"/>
      <c r="D98" s="36"/>
      <c r="E98" s="36"/>
      <c r="F98" s="36"/>
    </row>
    <row r="99" ht="16.5" spans="1:6">
      <c r="A99" s="24"/>
      <c r="B99" s="24"/>
      <c r="C99" s="24"/>
      <c r="D99" s="36"/>
      <c r="E99" s="36"/>
      <c r="F99" s="36"/>
    </row>
    <row r="100" ht="16.5" spans="1:6">
      <c r="A100" s="24"/>
      <c r="B100" s="24"/>
      <c r="C100" s="24"/>
      <c r="D100" s="36"/>
      <c r="E100" s="36"/>
      <c r="F100" s="36"/>
    </row>
    <row r="101" ht="16.5" spans="1:6">
      <c r="A101" s="24"/>
      <c r="B101" s="24"/>
      <c r="C101" s="24"/>
      <c r="D101" s="36"/>
      <c r="E101" s="36"/>
      <c r="F101" s="36"/>
    </row>
    <row r="102" ht="16.5" spans="1:6">
      <c r="A102" s="24"/>
      <c r="B102" s="24"/>
      <c r="C102" s="24"/>
      <c r="D102" s="36"/>
      <c r="E102" s="36"/>
      <c r="F102" s="36"/>
    </row>
    <row r="103" ht="16.5" spans="1:6">
      <c r="A103" s="24"/>
      <c r="B103" s="24"/>
      <c r="C103" s="24"/>
      <c r="D103" s="36"/>
      <c r="E103" s="36"/>
      <c r="F103" s="36"/>
    </row>
    <row r="104" ht="16.5" spans="1:6">
      <c r="A104" s="24"/>
      <c r="B104" s="24"/>
      <c r="C104" s="24"/>
      <c r="D104" s="36"/>
      <c r="E104" s="36"/>
      <c r="F104" s="36"/>
    </row>
    <row r="105" ht="16.5" spans="1:6">
      <c r="A105" s="24"/>
      <c r="B105" s="24"/>
      <c r="C105" s="24"/>
      <c r="D105" s="36"/>
      <c r="E105" s="36"/>
      <c r="F105" s="36"/>
    </row>
    <row r="106" ht="16.5" spans="1:6">
      <c r="A106" s="24"/>
      <c r="B106" s="24"/>
      <c r="C106" s="24"/>
      <c r="D106" s="36"/>
      <c r="E106" s="36"/>
      <c r="F106" s="36"/>
    </row>
    <row r="107" ht="16.5" spans="1:6">
      <c r="A107" s="24"/>
      <c r="B107" s="24"/>
      <c r="C107" s="24"/>
      <c r="D107" s="36"/>
      <c r="E107" s="36"/>
      <c r="F107" s="36"/>
    </row>
    <row r="108" ht="16.5" spans="1:6">
      <c r="A108" s="24"/>
      <c r="B108" s="24"/>
      <c r="C108" s="24"/>
      <c r="D108" s="36"/>
      <c r="E108" s="36"/>
      <c r="F108" s="36"/>
    </row>
    <row r="109" ht="16.5" spans="1:6">
      <c r="A109" s="24"/>
      <c r="B109" s="24"/>
      <c r="C109" s="24"/>
      <c r="D109" s="36"/>
      <c r="E109" s="36"/>
      <c r="F109" s="36"/>
    </row>
    <row r="110" ht="16.5" spans="1:6">
      <c r="A110" s="24"/>
      <c r="B110" s="24"/>
      <c r="C110" s="24"/>
      <c r="D110" s="36"/>
      <c r="E110" s="36"/>
      <c r="F110" s="36"/>
    </row>
    <row r="111" ht="16.5" spans="1:6">
      <c r="A111" s="24"/>
      <c r="B111" s="24"/>
      <c r="C111" s="24"/>
      <c r="D111" s="36"/>
      <c r="E111" s="36"/>
      <c r="F111" s="36"/>
    </row>
    <row r="112" ht="16.5" spans="1:6">
      <c r="A112" s="24"/>
      <c r="B112" s="24"/>
      <c r="C112" s="24"/>
      <c r="D112" s="36"/>
      <c r="E112" s="36"/>
      <c r="F112" s="36"/>
    </row>
    <row r="113" ht="16.5" spans="1:6">
      <c r="A113" s="24"/>
      <c r="B113" s="24"/>
      <c r="C113" s="24"/>
      <c r="D113" s="36"/>
      <c r="E113" s="36"/>
      <c r="F113" s="36"/>
    </row>
    <row r="114" ht="16.5" spans="1:6">
      <c r="A114" s="24"/>
      <c r="B114" s="24"/>
      <c r="C114" s="24"/>
      <c r="D114" s="36"/>
      <c r="E114" s="36"/>
      <c r="F114" s="36"/>
    </row>
    <row r="115" ht="16.5" spans="1:6">
      <c r="A115" s="24"/>
      <c r="B115" s="24"/>
      <c r="C115" s="24"/>
      <c r="D115" s="36"/>
      <c r="E115" s="36"/>
      <c r="F115" s="36"/>
    </row>
    <row r="116" ht="16.5" spans="1:6">
      <c r="A116" s="24"/>
      <c r="B116" s="24"/>
      <c r="C116" s="24"/>
      <c r="D116" s="36"/>
      <c r="E116" s="36"/>
      <c r="F116" s="36"/>
    </row>
    <row r="117" ht="16.5" spans="1:6">
      <c r="A117" s="24"/>
      <c r="B117" s="24"/>
      <c r="C117" s="24"/>
      <c r="D117" s="36"/>
      <c r="E117" s="36"/>
      <c r="F117" s="36"/>
    </row>
    <row r="118" ht="16.5" spans="1:6">
      <c r="A118" s="24"/>
      <c r="B118" s="24"/>
      <c r="C118" s="24"/>
      <c r="D118" s="36"/>
      <c r="E118" s="36"/>
      <c r="F118" s="36"/>
    </row>
    <row r="119" ht="16.5" spans="1:6">
      <c r="A119" s="24"/>
      <c r="B119" s="24"/>
      <c r="C119" s="24"/>
      <c r="D119" s="36"/>
      <c r="E119" s="36"/>
      <c r="F119" s="36"/>
    </row>
    <row r="120" ht="16.5" spans="1:6">
      <c r="A120" s="24"/>
      <c r="B120" s="24"/>
      <c r="C120" s="24"/>
      <c r="D120" s="36"/>
      <c r="E120" s="36"/>
      <c r="F120" s="36"/>
    </row>
    <row r="121" ht="16.5" spans="1:6">
      <c r="A121" s="24"/>
      <c r="B121" s="24"/>
      <c r="C121" s="24"/>
      <c r="D121" s="36"/>
      <c r="E121" s="36"/>
      <c r="F121" s="36"/>
    </row>
    <row r="122" ht="16.5" spans="1:6">
      <c r="A122" s="24"/>
      <c r="B122" s="24"/>
      <c r="C122" s="24"/>
      <c r="D122" s="36"/>
      <c r="E122" s="36"/>
      <c r="F122" s="36"/>
    </row>
    <row r="123" ht="16.5" spans="1:6">
      <c r="A123" s="24"/>
      <c r="B123" s="24"/>
      <c r="C123" s="24"/>
      <c r="D123" s="36"/>
      <c r="E123" s="36"/>
      <c r="F123" s="36"/>
    </row>
    <row r="124" ht="16.5" spans="1:6">
      <c r="A124" s="24"/>
      <c r="B124" s="24"/>
      <c r="C124" s="24"/>
      <c r="D124" s="36"/>
      <c r="E124" s="36"/>
      <c r="F124" s="36"/>
    </row>
    <row r="125" ht="16.5" spans="1:6">
      <c r="A125" s="24"/>
      <c r="B125" s="24"/>
      <c r="C125" s="24"/>
      <c r="D125" s="36"/>
      <c r="E125" s="36"/>
      <c r="F125" s="36"/>
    </row>
    <row r="126" ht="16.5" spans="1:6">
      <c r="A126" s="24"/>
      <c r="B126" s="24"/>
      <c r="C126" s="24"/>
      <c r="D126" s="36"/>
      <c r="E126" s="36"/>
      <c r="F126" s="36"/>
    </row>
    <row r="127" ht="16.5" spans="1:6">
      <c r="A127" s="24"/>
      <c r="B127" s="24"/>
      <c r="C127" s="24"/>
      <c r="D127" s="36"/>
      <c r="E127" s="36"/>
      <c r="F127" s="36"/>
    </row>
    <row r="128" ht="16.5" spans="1:6">
      <c r="A128" s="24"/>
      <c r="B128" s="24"/>
      <c r="C128" s="24"/>
      <c r="D128" s="36"/>
      <c r="E128" s="36"/>
      <c r="F128" s="36"/>
    </row>
    <row r="129" ht="16.5" spans="1:6">
      <c r="A129" s="24"/>
      <c r="B129" s="24"/>
      <c r="C129" s="24"/>
      <c r="D129" s="36"/>
      <c r="E129" s="36"/>
      <c r="F129" s="36"/>
    </row>
    <row r="130" ht="16.5" spans="1:6">
      <c r="A130" s="24"/>
      <c r="B130" s="24"/>
      <c r="C130" s="24"/>
      <c r="D130" s="36"/>
      <c r="E130" s="36"/>
      <c r="F130" s="36"/>
    </row>
    <row r="131" ht="16.5" spans="1:6">
      <c r="A131" s="24"/>
      <c r="B131" s="24"/>
      <c r="C131" s="24"/>
      <c r="D131" s="36"/>
      <c r="E131" s="36"/>
      <c r="F131" s="36"/>
    </row>
    <row r="132" ht="16.5" spans="1:6">
      <c r="A132" s="24"/>
      <c r="B132" s="24"/>
      <c r="C132" s="24"/>
      <c r="D132" s="36"/>
      <c r="E132" s="36"/>
      <c r="F132" s="36"/>
    </row>
    <row r="133" ht="16.5" spans="1:6">
      <c r="A133" s="24"/>
      <c r="B133" s="24"/>
      <c r="C133" s="24"/>
      <c r="D133" s="36"/>
      <c r="E133" s="36"/>
      <c r="F133" s="36"/>
    </row>
    <row r="134" ht="16.5" spans="1:6">
      <c r="A134" s="24"/>
      <c r="B134" s="24"/>
      <c r="C134" s="24"/>
      <c r="D134" s="36"/>
      <c r="E134" s="36"/>
      <c r="F134" s="36"/>
    </row>
    <row r="135" ht="16.5" spans="1:6">
      <c r="A135" s="24"/>
      <c r="B135" s="24"/>
      <c r="C135" s="24"/>
      <c r="D135" s="36"/>
      <c r="E135" s="36"/>
      <c r="F135" s="36"/>
    </row>
    <row r="136" ht="16.5" spans="1:6">
      <c r="A136" s="24"/>
      <c r="B136" s="24"/>
      <c r="C136" s="24"/>
      <c r="D136" s="36"/>
      <c r="E136" s="36"/>
      <c r="F136" s="36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6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257</v>
      </c>
      <c r="B1" s="2"/>
      <c r="C1" s="2"/>
      <c r="D1" s="2"/>
      <c r="E1" s="2"/>
      <c r="F1" s="2"/>
      <c r="G1" s="2"/>
      <c r="H1" s="2"/>
      <c r="I1" s="2"/>
      <c r="J1" s="2"/>
      <c r="K1" s="1" t="s">
        <v>258</v>
      </c>
      <c r="L1" s="1"/>
      <c r="M1" s="1"/>
      <c r="N1" s="1"/>
      <c r="O1" s="1"/>
      <c r="P1" s="1"/>
      <c r="Q1" s="1"/>
      <c r="R1" s="1"/>
    </row>
    <row r="2" ht="22.5" spans="1:18">
      <c r="A2" s="3" t="s">
        <v>259</v>
      </c>
      <c r="B2" s="4" t="s">
        <v>260</v>
      </c>
      <c r="C2" s="4" t="s">
        <v>261</v>
      </c>
      <c r="D2" s="4" t="s">
        <v>262</v>
      </c>
      <c r="E2" s="4" t="s">
        <v>263</v>
      </c>
      <c r="F2" s="4" t="s">
        <v>264</v>
      </c>
      <c r="G2" s="4" t="s">
        <v>265</v>
      </c>
      <c r="H2" s="4" t="s">
        <v>266</v>
      </c>
      <c r="I2" s="4" t="s">
        <v>267</v>
      </c>
      <c r="J2" s="4" t="s">
        <v>268</v>
      </c>
      <c r="K2" s="12" t="s">
        <v>269</v>
      </c>
      <c r="L2" s="12" t="s">
        <v>270</v>
      </c>
      <c r="M2" s="12" t="s">
        <v>271</v>
      </c>
      <c r="N2" s="12" t="s">
        <v>272</v>
      </c>
      <c r="O2" s="12" t="s">
        <v>273</v>
      </c>
      <c r="P2" s="12" t="s">
        <v>274</v>
      </c>
      <c r="Q2" s="12" t="s">
        <v>275</v>
      </c>
      <c r="R2" s="12" t="s">
        <v>276</v>
      </c>
    </row>
    <row r="3" ht="16.5" spans="1:23">
      <c r="A3" s="17">
        <v>171</v>
      </c>
      <c r="B3" s="17" t="s">
        <v>277</v>
      </c>
      <c r="C3" s="17">
        <v>1705.787</v>
      </c>
      <c r="D3" s="17">
        <v>1979.597</v>
      </c>
      <c r="E3" s="17">
        <v>1</v>
      </c>
      <c r="F3" s="18">
        <v>0</v>
      </c>
      <c r="G3" s="18">
        <v>0</v>
      </c>
      <c r="H3" s="18">
        <v>1</v>
      </c>
      <c r="I3" s="18">
        <v>0.014</v>
      </c>
      <c r="J3" s="18">
        <v>13.843</v>
      </c>
      <c r="K3" s="21">
        <v>3</v>
      </c>
      <c r="L3" s="21">
        <v>1</v>
      </c>
      <c r="M3" s="21">
        <v>0</v>
      </c>
      <c r="N3" s="21">
        <v>0</v>
      </c>
      <c r="O3" s="21">
        <v>0</v>
      </c>
      <c r="P3" s="21">
        <v>3.621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399004</v>
      </c>
      <c r="B4" s="17" t="s">
        <v>278</v>
      </c>
      <c r="C4" s="17">
        <v>7927.67</v>
      </c>
      <c r="D4" s="17">
        <v>8610.737</v>
      </c>
      <c r="E4" s="17">
        <v>1</v>
      </c>
      <c r="F4" s="18">
        <v>0</v>
      </c>
      <c r="G4" s="18">
        <v>0</v>
      </c>
      <c r="H4" s="18">
        <v>1</v>
      </c>
      <c r="I4" s="18">
        <v>0.551</v>
      </c>
      <c r="J4" s="18">
        <v>8.44</v>
      </c>
      <c r="K4" s="21">
        <v>3</v>
      </c>
      <c r="L4" s="21">
        <v>1</v>
      </c>
      <c r="M4" s="21">
        <v>0</v>
      </c>
      <c r="N4" s="21">
        <v>0</v>
      </c>
      <c r="O4" s="21">
        <v>0</v>
      </c>
      <c r="P4" s="21">
        <v>3.797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399006</v>
      </c>
      <c r="B5" s="17" t="s">
        <v>279</v>
      </c>
      <c r="C5" s="17">
        <v>3011.373</v>
      </c>
      <c r="D5" s="17">
        <v>3420.304</v>
      </c>
      <c r="E5" s="17">
        <v>1</v>
      </c>
      <c r="F5" s="18">
        <v>0</v>
      </c>
      <c r="G5" s="18">
        <v>0</v>
      </c>
      <c r="H5" s="18">
        <v>1</v>
      </c>
      <c r="I5" s="18">
        <v>0.826</v>
      </c>
      <c r="J5" s="18">
        <v>12.683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0.162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399249</v>
      </c>
      <c r="B6" s="17" t="s">
        <v>280</v>
      </c>
      <c r="C6" s="17">
        <v>2365.72</v>
      </c>
      <c r="D6" s="17">
        <v>3203.439</v>
      </c>
      <c r="E6" s="17">
        <v>1</v>
      </c>
      <c r="F6" s="18">
        <v>0</v>
      </c>
      <c r="G6" s="18">
        <v>0</v>
      </c>
      <c r="H6" s="18">
        <v>1</v>
      </c>
      <c r="I6" s="18">
        <v>0.588</v>
      </c>
      <c r="J6" s="18">
        <v>26.585</v>
      </c>
      <c r="K6" s="21">
        <v>3</v>
      </c>
      <c r="L6" s="21">
        <v>2</v>
      </c>
      <c r="M6" s="21">
        <v>0</v>
      </c>
      <c r="N6" s="21">
        <v>1</v>
      </c>
      <c r="O6" s="21">
        <v>0</v>
      </c>
      <c r="P6" s="21">
        <v>5.724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399260</v>
      </c>
      <c r="B7" s="17" t="s">
        <v>281</v>
      </c>
      <c r="C7" s="17">
        <v>3566.147</v>
      </c>
      <c r="D7" s="17">
        <v>3941.302</v>
      </c>
      <c r="E7" s="17">
        <v>1</v>
      </c>
      <c r="F7" s="18">
        <v>0</v>
      </c>
      <c r="G7" s="18">
        <v>0</v>
      </c>
      <c r="H7" s="18">
        <v>1</v>
      </c>
      <c r="I7" s="18">
        <v>2.931</v>
      </c>
      <c r="J7" s="18">
        <v>12.171</v>
      </c>
      <c r="K7" s="21">
        <v>1</v>
      </c>
      <c r="L7" s="21">
        <v>0</v>
      </c>
      <c r="M7" s="21">
        <v>0</v>
      </c>
      <c r="N7" s="21">
        <v>0</v>
      </c>
      <c r="O7" s="21">
        <v>0</v>
      </c>
      <c r="P7" s="21">
        <v>1.699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399261</v>
      </c>
      <c r="B8" s="17" t="s">
        <v>282</v>
      </c>
      <c r="C8" s="17">
        <v>5791.712</v>
      </c>
      <c r="D8" s="17">
        <v>6739.463</v>
      </c>
      <c r="E8" s="17">
        <v>1</v>
      </c>
      <c r="F8" s="18">
        <v>0</v>
      </c>
      <c r="G8" s="18">
        <v>0</v>
      </c>
      <c r="H8" s="18">
        <v>1</v>
      </c>
      <c r="I8" s="18">
        <v>1.038</v>
      </c>
      <c r="J8" s="18">
        <v>14.955</v>
      </c>
      <c r="K8" s="21">
        <v>0</v>
      </c>
      <c r="L8" s="21">
        <v>2</v>
      </c>
      <c r="M8" s="21">
        <v>0</v>
      </c>
      <c r="N8" s="21">
        <v>-1</v>
      </c>
      <c r="O8" s="21">
        <v>0</v>
      </c>
      <c r="P8" s="21">
        <v>4.485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399262</v>
      </c>
      <c r="B9" s="17" t="s">
        <v>283</v>
      </c>
      <c r="C9" s="17">
        <v>2639.159</v>
      </c>
      <c r="D9" s="17">
        <v>3110.047</v>
      </c>
      <c r="E9" s="17">
        <v>1</v>
      </c>
      <c r="F9" s="18">
        <v>0</v>
      </c>
      <c r="G9" s="18">
        <v>0</v>
      </c>
      <c r="H9" s="18">
        <v>1</v>
      </c>
      <c r="I9" s="18">
        <v>2.28</v>
      </c>
      <c r="J9" s="18">
        <v>17.076</v>
      </c>
      <c r="K9" s="21">
        <v>2</v>
      </c>
      <c r="L9" s="21">
        <v>0</v>
      </c>
      <c r="M9" s="21">
        <v>0</v>
      </c>
      <c r="N9" s="21">
        <v>0</v>
      </c>
      <c r="O9" s="21">
        <v>0</v>
      </c>
      <c r="P9" s="21">
        <v>-0.108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399263</v>
      </c>
      <c r="B10" s="17" t="s">
        <v>284</v>
      </c>
      <c r="C10" s="17">
        <v>3059.166</v>
      </c>
      <c r="D10" s="17">
        <v>3797.593</v>
      </c>
      <c r="E10" s="17">
        <v>1</v>
      </c>
      <c r="F10" s="18">
        <v>0</v>
      </c>
      <c r="G10" s="18">
        <v>0</v>
      </c>
      <c r="H10" s="18">
        <v>1</v>
      </c>
      <c r="I10" s="18">
        <v>0.138</v>
      </c>
      <c r="J10" s="18">
        <v>19.556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>
        <v>-1.107</v>
      </c>
      <c r="Q10" s="21">
        <v>-1</v>
      </c>
      <c r="R10" s="21">
        <v>-1</v>
      </c>
      <c r="S10" s="22"/>
      <c r="T10" s="22"/>
      <c r="U10" s="22"/>
      <c r="V10" s="22"/>
      <c r="W10" s="22"/>
    </row>
    <row r="11" ht="16.5" spans="1:23">
      <c r="A11" s="17">
        <v>399268</v>
      </c>
      <c r="B11" s="17" t="s">
        <v>285</v>
      </c>
      <c r="C11" s="17">
        <v>1958.839</v>
      </c>
      <c r="D11" s="17">
        <v>2475.401</v>
      </c>
      <c r="E11" s="17">
        <v>1</v>
      </c>
      <c r="F11" s="18">
        <v>0</v>
      </c>
      <c r="G11" s="18">
        <v>0</v>
      </c>
      <c r="H11" s="18">
        <v>1</v>
      </c>
      <c r="I11" s="18">
        <v>0.019</v>
      </c>
      <c r="J11" s="18">
        <v>20.883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11.601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399269</v>
      </c>
      <c r="B12" s="17" t="s">
        <v>286</v>
      </c>
      <c r="C12" s="17">
        <v>7480.45</v>
      </c>
      <c r="D12" s="17">
        <v>8832.53</v>
      </c>
      <c r="E12" s="17">
        <v>1</v>
      </c>
      <c r="F12" s="18">
        <v>0</v>
      </c>
      <c r="G12" s="18">
        <v>0</v>
      </c>
      <c r="H12" s="18">
        <v>1</v>
      </c>
      <c r="I12" s="18">
        <v>1.714</v>
      </c>
      <c r="J12" s="18">
        <v>16.759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10.857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399293</v>
      </c>
      <c r="B13" s="17" t="s">
        <v>287</v>
      </c>
      <c r="C13" s="17">
        <v>5975.857</v>
      </c>
      <c r="D13" s="17">
        <v>6799.13</v>
      </c>
      <c r="E13" s="17">
        <v>1</v>
      </c>
      <c r="F13" s="18">
        <v>0</v>
      </c>
      <c r="G13" s="18">
        <v>0</v>
      </c>
      <c r="H13" s="18">
        <v>1</v>
      </c>
      <c r="I13" s="18">
        <v>0.479</v>
      </c>
      <c r="J13" s="18">
        <v>12.529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10.357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399294</v>
      </c>
      <c r="B14" s="17" t="s">
        <v>288</v>
      </c>
      <c r="C14" s="17">
        <v>3500.545</v>
      </c>
      <c r="D14" s="17">
        <v>3881.312</v>
      </c>
      <c r="E14" s="17">
        <v>1</v>
      </c>
      <c r="F14" s="18">
        <v>0</v>
      </c>
      <c r="G14" s="18">
        <v>0</v>
      </c>
      <c r="H14" s="18">
        <v>1</v>
      </c>
      <c r="I14" s="18">
        <v>0.563</v>
      </c>
      <c r="J14" s="18">
        <v>10.318</v>
      </c>
      <c r="K14" s="21">
        <v>2</v>
      </c>
      <c r="L14" s="21">
        <v>0</v>
      </c>
      <c r="M14" s="21">
        <v>-1</v>
      </c>
      <c r="N14" s="21">
        <v>1</v>
      </c>
      <c r="O14" s="21">
        <v>0</v>
      </c>
      <c r="P14" s="21">
        <v>-0.001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399330</v>
      </c>
      <c r="B15" s="17" t="s">
        <v>289</v>
      </c>
      <c r="C15" s="17">
        <v>5576.389</v>
      </c>
      <c r="D15" s="17">
        <v>6056.13</v>
      </c>
      <c r="E15" s="17">
        <v>1</v>
      </c>
      <c r="F15" s="18">
        <v>0</v>
      </c>
      <c r="G15" s="18">
        <v>0</v>
      </c>
      <c r="H15" s="18">
        <v>1</v>
      </c>
      <c r="I15" s="18">
        <v>0.45</v>
      </c>
      <c r="J15" s="18">
        <v>8.336</v>
      </c>
      <c r="K15" s="21">
        <v>3</v>
      </c>
      <c r="L15" s="21">
        <v>2</v>
      </c>
      <c r="M15" s="21">
        <v>-1</v>
      </c>
      <c r="N15" s="21">
        <v>1</v>
      </c>
      <c r="O15" s="21">
        <v>0</v>
      </c>
      <c r="P15" s="21">
        <v>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399337</v>
      </c>
      <c r="B16" s="17" t="s">
        <v>290</v>
      </c>
      <c r="C16" s="17">
        <v>6245.335</v>
      </c>
      <c r="D16" s="17">
        <v>6948.066</v>
      </c>
      <c r="E16" s="17">
        <v>1</v>
      </c>
      <c r="F16" s="18">
        <v>0</v>
      </c>
      <c r="G16" s="18">
        <v>0</v>
      </c>
      <c r="H16" s="18">
        <v>1</v>
      </c>
      <c r="I16" s="18">
        <v>1.25</v>
      </c>
      <c r="J16" s="18">
        <v>11.238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1.199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399339</v>
      </c>
      <c r="B17" s="17" t="s">
        <v>291</v>
      </c>
      <c r="C17" s="17">
        <v>8519.902</v>
      </c>
      <c r="D17" s="17">
        <v>9546.032</v>
      </c>
      <c r="E17" s="17">
        <v>1</v>
      </c>
      <c r="F17" s="18">
        <v>0</v>
      </c>
      <c r="G17" s="18">
        <v>0</v>
      </c>
      <c r="H17" s="18">
        <v>1</v>
      </c>
      <c r="I17" s="18">
        <v>0.17</v>
      </c>
      <c r="J17" s="18">
        <v>10.901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1.814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399346</v>
      </c>
      <c r="B18" s="17" t="s">
        <v>292</v>
      </c>
      <c r="C18" s="17">
        <v>4232.778</v>
      </c>
      <c r="D18" s="17">
        <v>4717.698</v>
      </c>
      <c r="E18" s="17">
        <v>1</v>
      </c>
      <c r="F18" s="18">
        <v>0</v>
      </c>
      <c r="G18" s="18">
        <v>0</v>
      </c>
      <c r="H18" s="18">
        <v>1</v>
      </c>
      <c r="I18" s="18">
        <v>2.445</v>
      </c>
      <c r="J18" s="18">
        <v>12.472</v>
      </c>
      <c r="K18" s="21">
        <v>3</v>
      </c>
      <c r="L18" s="21">
        <v>1</v>
      </c>
      <c r="M18" s="21">
        <v>0</v>
      </c>
      <c r="N18" s="21">
        <v>0</v>
      </c>
      <c r="O18" s="21">
        <v>0</v>
      </c>
      <c r="P18" s="21">
        <v>3.062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399363</v>
      </c>
      <c r="B19" s="17" t="s">
        <v>293</v>
      </c>
      <c r="C19" s="17">
        <v>8530.272</v>
      </c>
      <c r="D19" s="17">
        <v>10315.936</v>
      </c>
      <c r="E19" s="17">
        <v>1</v>
      </c>
      <c r="F19" s="18">
        <v>0</v>
      </c>
      <c r="G19" s="18">
        <v>0</v>
      </c>
      <c r="H19" s="18">
        <v>1</v>
      </c>
      <c r="I19" s="18">
        <v>2.409</v>
      </c>
      <c r="J19" s="18">
        <v>19.302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1.206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399606</v>
      </c>
      <c r="B20" s="17" t="s">
        <v>294</v>
      </c>
      <c r="C20" s="17">
        <v>3338.532</v>
      </c>
      <c r="D20" s="17">
        <v>3791.948</v>
      </c>
      <c r="E20" s="17">
        <v>1</v>
      </c>
      <c r="F20" s="18">
        <v>0</v>
      </c>
      <c r="G20" s="18">
        <v>0</v>
      </c>
      <c r="H20" s="18">
        <v>1</v>
      </c>
      <c r="I20" s="18">
        <v>0.85</v>
      </c>
      <c r="J20" s="18">
        <v>12.706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0.336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399608</v>
      </c>
      <c r="B21" s="17" t="s">
        <v>295</v>
      </c>
      <c r="C21" s="17">
        <v>3991.874</v>
      </c>
      <c r="D21" s="17">
        <v>4512.361</v>
      </c>
      <c r="E21" s="17">
        <v>1</v>
      </c>
      <c r="F21" s="18">
        <v>0</v>
      </c>
      <c r="G21" s="18">
        <v>0</v>
      </c>
      <c r="H21" s="18">
        <v>1</v>
      </c>
      <c r="I21" s="18">
        <v>0.285</v>
      </c>
      <c r="J21" s="18">
        <v>11.787</v>
      </c>
      <c r="K21" s="21">
        <v>3</v>
      </c>
      <c r="L21" s="21">
        <v>2</v>
      </c>
      <c r="M21" s="21">
        <v>0</v>
      </c>
      <c r="N21" s="21">
        <v>1</v>
      </c>
      <c r="O21" s="21">
        <v>0</v>
      </c>
      <c r="P21" s="21">
        <v>3.876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399610</v>
      </c>
      <c r="B22" s="17" t="s">
        <v>296</v>
      </c>
      <c r="C22" s="17">
        <v>8807.432</v>
      </c>
      <c r="D22" s="17">
        <v>10359.664</v>
      </c>
      <c r="E22" s="17">
        <v>1</v>
      </c>
      <c r="F22" s="18">
        <v>0</v>
      </c>
      <c r="G22" s="18">
        <v>0</v>
      </c>
      <c r="H22" s="18">
        <v>1</v>
      </c>
      <c r="I22" s="18">
        <v>1.011</v>
      </c>
      <c r="J22" s="18">
        <v>15.843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0.081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399611</v>
      </c>
      <c r="B23" s="17" t="s">
        <v>297</v>
      </c>
      <c r="C23" s="17">
        <v>3068.505</v>
      </c>
      <c r="D23" s="17">
        <v>3439.23</v>
      </c>
      <c r="E23" s="17">
        <v>1</v>
      </c>
      <c r="F23" s="18">
        <v>0</v>
      </c>
      <c r="G23" s="18">
        <v>0</v>
      </c>
      <c r="H23" s="18">
        <v>1</v>
      </c>
      <c r="I23" s="18">
        <v>0.01</v>
      </c>
      <c r="J23" s="18">
        <v>10.788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0.005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399626</v>
      </c>
      <c r="B24" s="17" t="s">
        <v>298</v>
      </c>
      <c r="C24" s="17">
        <v>1966.163</v>
      </c>
      <c r="D24" s="17">
        <v>2220.793</v>
      </c>
      <c r="E24" s="17">
        <v>1</v>
      </c>
      <c r="F24" s="18">
        <v>0</v>
      </c>
      <c r="G24" s="18">
        <v>0</v>
      </c>
      <c r="H24" s="18">
        <v>1</v>
      </c>
      <c r="I24" s="18">
        <v>2.431</v>
      </c>
      <c r="J24" s="18">
        <v>13.618</v>
      </c>
      <c r="K24" s="21">
        <v>0</v>
      </c>
      <c r="L24" s="21">
        <v>0</v>
      </c>
      <c r="M24" s="21">
        <v>1</v>
      </c>
      <c r="N24" s="21">
        <v>-1</v>
      </c>
      <c r="O24" s="21">
        <v>0</v>
      </c>
      <c r="P24" s="21">
        <v>0.559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399630</v>
      </c>
      <c r="B25" s="17" t="s">
        <v>299</v>
      </c>
      <c r="C25" s="17">
        <v>1697.554</v>
      </c>
      <c r="D25" s="17">
        <v>1911.698</v>
      </c>
      <c r="E25" s="17">
        <v>1</v>
      </c>
      <c r="F25" s="18">
        <v>0</v>
      </c>
      <c r="G25" s="18">
        <v>0</v>
      </c>
      <c r="H25" s="18">
        <v>1</v>
      </c>
      <c r="I25" s="18">
        <v>1.096</v>
      </c>
      <c r="J25" s="18">
        <v>12.175</v>
      </c>
      <c r="K25" s="21">
        <v>4</v>
      </c>
      <c r="L25" s="21">
        <v>1</v>
      </c>
      <c r="M25" s="21">
        <v>0</v>
      </c>
      <c r="N25" s="21">
        <v>1</v>
      </c>
      <c r="O25" s="21">
        <v>0</v>
      </c>
      <c r="P25" s="21">
        <v>4.397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399643</v>
      </c>
      <c r="B26" s="17" t="s">
        <v>300</v>
      </c>
      <c r="C26" s="17">
        <v>3699.568</v>
      </c>
      <c r="D26" s="17">
        <v>4219.773</v>
      </c>
      <c r="E26" s="17">
        <v>1</v>
      </c>
      <c r="F26" s="18">
        <v>0</v>
      </c>
      <c r="G26" s="18">
        <v>0</v>
      </c>
      <c r="H26" s="18">
        <v>1</v>
      </c>
      <c r="I26" s="18">
        <v>0.813</v>
      </c>
      <c r="J26" s="18">
        <v>13.041</v>
      </c>
      <c r="K26" s="21">
        <v>1</v>
      </c>
      <c r="L26" s="21">
        <v>0</v>
      </c>
      <c r="M26" s="21">
        <v>0</v>
      </c>
      <c r="N26" s="21">
        <v>0</v>
      </c>
      <c r="O26" s="21">
        <v>-1</v>
      </c>
      <c r="P26" s="21">
        <v>-1.394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17">
        <v>399667</v>
      </c>
      <c r="B27" s="17" t="s">
        <v>301</v>
      </c>
      <c r="C27" s="17">
        <v>5098.02</v>
      </c>
      <c r="D27" s="17">
        <v>5926.385</v>
      </c>
      <c r="E27" s="17">
        <v>1</v>
      </c>
      <c r="F27" s="18">
        <v>0</v>
      </c>
      <c r="G27" s="18">
        <v>0</v>
      </c>
      <c r="H27" s="18">
        <v>1</v>
      </c>
      <c r="I27" s="18">
        <v>2.15</v>
      </c>
      <c r="J27" s="18">
        <v>15.827</v>
      </c>
      <c r="K27" s="21">
        <v>2</v>
      </c>
      <c r="L27" s="21">
        <v>0</v>
      </c>
      <c r="M27" s="21">
        <v>0</v>
      </c>
      <c r="N27" s="21">
        <v>0</v>
      </c>
      <c r="O27" s="21">
        <v>0</v>
      </c>
      <c r="P27" s="21">
        <v>5.766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399673</v>
      </c>
      <c r="B28" s="17" t="s">
        <v>302</v>
      </c>
      <c r="C28" s="17">
        <v>3164.745</v>
      </c>
      <c r="D28" s="17">
        <v>3598.983</v>
      </c>
      <c r="E28" s="17">
        <v>1</v>
      </c>
      <c r="F28" s="18">
        <v>0</v>
      </c>
      <c r="G28" s="18">
        <v>0</v>
      </c>
      <c r="H28" s="18">
        <v>1</v>
      </c>
      <c r="I28" s="18">
        <v>1.631</v>
      </c>
      <c r="J28" s="18">
        <v>13.5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0.717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399696</v>
      </c>
      <c r="B29" s="17" t="s">
        <v>303</v>
      </c>
      <c r="C29" s="17">
        <v>4044.234</v>
      </c>
      <c r="D29" s="17">
        <v>4921.285</v>
      </c>
      <c r="E29" s="17">
        <v>1</v>
      </c>
      <c r="F29" s="18">
        <v>0</v>
      </c>
      <c r="G29" s="18">
        <v>0</v>
      </c>
      <c r="H29" s="18">
        <v>1</v>
      </c>
      <c r="I29" s="18">
        <v>1.377</v>
      </c>
      <c r="J29" s="18">
        <v>18.953</v>
      </c>
      <c r="K29" s="21">
        <v>2</v>
      </c>
      <c r="L29" s="21">
        <v>0</v>
      </c>
      <c r="M29" s="21">
        <v>0</v>
      </c>
      <c r="N29" s="21">
        <v>0</v>
      </c>
      <c r="O29" s="21">
        <v>0</v>
      </c>
      <c r="P29" s="21">
        <v>3.805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7">
        <v>399705</v>
      </c>
      <c r="B30" s="17" t="s">
        <v>304</v>
      </c>
      <c r="C30" s="17">
        <v>4061.096</v>
      </c>
      <c r="D30" s="17">
        <v>4658.548</v>
      </c>
      <c r="E30" s="17">
        <v>1</v>
      </c>
      <c r="F30" s="18">
        <v>0</v>
      </c>
      <c r="G30" s="18">
        <v>0</v>
      </c>
      <c r="H30" s="18">
        <v>1</v>
      </c>
      <c r="I30" s="18">
        <v>2.51</v>
      </c>
      <c r="J30" s="18">
        <v>15.013</v>
      </c>
      <c r="K30" s="21">
        <v>1</v>
      </c>
      <c r="L30" s="21">
        <v>0</v>
      </c>
      <c r="M30" s="21">
        <v>0</v>
      </c>
      <c r="N30" s="21">
        <v>0</v>
      </c>
      <c r="O30" s="21">
        <v>0</v>
      </c>
      <c r="P30" s="21">
        <v>1.039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7">
        <v>399972</v>
      </c>
      <c r="B31" s="17" t="s">
        <v>305</v>
      </c>
      <c r="C31" s="17">
        <v>5404.746</v>
      </c>
      <c r="D31" s="17">
        <v>5898.392</v>
      </c>
      <c r="E31" s="17">
        <v>1</v>
      </c>
      <c r="F31" s="18">
        <v>0</v>
      </c>
      <c r="G31" s="18">
        <v>0</v>
      </c>
      <c r="H31" s="18">
        <v>1</v>
      </c>
      <c r="I31" s="18">
        <v>0.473</v>
      </c>
      <c r="J31" s="18">
        <v>8.803</v>
      </c>
      <c r="K31" s="21">
        <v>4</v>
      </c>
      <c r="L31" s="21">
        <v>0</v>
      </c>
      <c r="M31" s="21">
        <v>0</v>
      </c>
      <c r="N31" s="21">
        <v>1</v>
      </c>
      <c r="O31" s="21">
        <v>0</v>
      </c>
      <c r="P31" s="21">
        <v>3.464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7">
        <v>988006</v>
      </c>
      <c r="B32" s="17" t="s">
        <v>306</v>
      </c>
      <c r="C32" s="17">
        <v>2925.806</v>
      </c>
      <c r="D32" s="17">
        <v>3376.574</v>
      </c>
      <c r="E32" s="17">
        <v>1</v>
      </c>
      <c r="F32" s="18">
        <v>0</v>
      </c>
      <c r="G32" s="18">
        <v>0</v>
      </c>
      <c r="H32" s="18">
        <v>1</v>
      </c>
      <c r="I32" s="18">
        <v>2.616</v>
      </c>
      <c r="J32" s="18">
        <v>15.616</v>
      </c>
      <c r="K32" s="21">
        <v>4</v>
      </c>
      <c r="L32" s="21">
        <v>2</v>
      </c>
      <c r="M32" s="21">
        <v>0</v>
      </c>
      <c r="N32" s="21">
        <v>1</v>
      </c>
      <c r="O32" s="21">
        <v>0</v>
      </c>
      <c r="P32" s="21">
        <v>5.733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7">
        <v>988007</v>
      </c>
      <c r="B33" s="17" t="s">
        <v>307</v>
      </c>
      <c r="C33" s="17">
        <v>2923.649</v>
      </c>
      <c r="D33" s="17">
        <v>3363.726</v>
      </c>
      <c r="E33" s="17">
        <v>1</v>
      </c>
      <c r="F33" s="18">
        <v>0</v>
      </c>
      <c r="G33" s="18">
        <v>0</v>
      </c>
      <c r="H33" s="18">
        <v>1</v>
      </c>
      <c r="I33" s="18">
        <v>2.399</v>
      </c>
      <c r="J33" s="18">
        <v>15.169</v>
      </c>
      <c r="K33" s="21">
        <v>1</v>
      </c>
      <c r="L33" s="21">
        <v>0</v>
      </c>
      <c r="M33" s="21">
        <v>0</v>
      </c>
      <c r="N33" s="21">
        <v>0</v>
      </c>
      <c r="O33" s="21">
        <v>0</v>
      </c>
      <c r="P33" s="21">
        <v>3.387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7">
        <v>988106</v>
      </c>
      <c r="B34" s="17" t="s">
        <v>308</v>
      </c>
      <c r="C34" s="17">
        <v>3243.655</v>
      </c>
      <c r="D34" s="17">
        <v>3743.539</v>
      </c>
      <c r="E34" s="17">
        <v>1</v>
      </c>
      <c r="F34" s="18">
        <v>0</v>
      </c>
      <c r="G34" s="18">
        <v>0</v>
      </c>
      <c r="H34" s="18">
        <v>1</v>
      </c>
      <c r="I34" s="18">
        <v>2.638</v>
      </c>
      <c r="J34" s="18">
        <v>15.639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3.226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7">
        <v>988107</v>
      </c>
      <c r="B35" s="17" t="s">
        <v>309</v>
      </c>
      <c r="C35" s="17">
        <v>3241.252</v>
      </c>
      <c r="D35" s="17">
        <v>3729.277</v>
      </c>
      <c r="E35" s="17">
        <v>1</v>
      </c>
      <c r="F35" s="18">
        <v>0</v>
      </c>
      <c r="G35" s="18">
        <v>0</v>
      </c>
      <c r="H35" s="18">
        <v>1</v>
      </c>
      <c r="I35" s="18">
        <v>2.421</v>
      </c>
      <c r="J35" s="18">
        <v>15.191</v>
      </c>
      <c r="K35" s="21">
        <v>0</v>
      </c>
      <c r="L35" s="21">
        <v>0</v>
      </c>
      <c r="M35" s="21">
        <v>0</v>
      </c>
      <c r="N35" s="21">
        <v>-1</v>
      </c>
      <c r="O35" s="21">
        <v>0</v>
      </c>
      <c r="P35" s="21">
        <v>-3.056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11</v>
      </c>
      <c r="B36" s="19" t="s">
        <v>165</v>
      </c>
      <c r="C36" s="19">
        <v>6924.653</v>
      </c>
      <c r="D36" s="19">
        <v>7254.44</v>
      </c>
      <c r="E36" s="19">
        <v>0</v>
      </c>
      <c r="F36" s="19">
        <v>1</v>
      </c>
      <c r="G36" s="18">
        <v>0</v>
      </c>
      <c r="H36" s="18">
        <v>0</v>
      </c>
      <c r="I36" s="18">
        <v>0</v>
      </c>
      <c r="J36" s="18">
        <v>0.088</v>
      </c>
      <c r="K36" s="21">
        <v>2</v>
      </c>
      <c r="L36" s="21">
        <v>0</v>
      </c>
      <c r="M36" s="21">
        <v>0</v>
      </c>
      <c r="N36" s="21">
        <v>1</v>
      </c>
      <c r="O36" s="21">
        <v>0</v>
      </c>
      <c r="P36" s="21">
        <v>-11.047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16</v>
      </c>
      <c r="B37" s="19" t="s">
        <v>310</v>
      </c>
      <c r="C37" s="19">
        <v>2898.561</v>
      </c>
      <c r="D37" s="19">
        <v>3176.74</v>
      </c>
      <c r="E37" s="19">
        <v>0</v>
      </c>
      <c r="F37" s="19">
        <v>1</v>
      </c>
      <c r="G37" s="18">
        <v>0</v>
      </c>
      <c r="H37" s="18">
        <v>0</v>
      </c>
      <c r="I37" s="18">
        <v>0</v>
      </c>
      <c r="J37" s="18">
        <v>0.035</v>
      </c>
      <c r="K37" s="21">
        <v>0</v>
      </c>
      <c r="L37" s="21">
        <v>0</v>
      </c>
      <c r="M37" s="21">
        <v>0</v>
      </c>
      <c r="N37" s="21">
        <v>-1</v>
      </c>
      <c r="O37" s="21">
        <v>0</v>
      </c>
      <c r="P37" s="21">
        <v>0.256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29</v>
      </c>
      <c r="B38" s="19" t="s">
        <v>311</v>
      </c>
      <c r="C38" s="19">
        <v>4218.444</v>
      </c>
      <c r="D38" s="19">
        <v>4569.052</v>
      </c>
      <c r="E38" s="19">
        <v>0</v>
      </c>
      <c r="F38" s="19">
        <v>1</v>
      </c>
      <c r="G38" s="18">
        <v>0</v>
      </c>
      <c r="H38" s="18">
        <v>0</v>
      </c>
      <c r="I38" s="18">
        <v>0</v>
      </c>
      <c r="J38" s="18">
        <v>0.338</v>
      </c>
      <c r="K38" s="21">
        <v>2</v>
      </c>
      <c r="L38" s="21">
        <v>2</v>
      </c>
      <c r="M38" s="21">
        <v>0</v>
      </c>
      <c r="N38" s="21">
        <v>1</v>
      </c>
      <c r="O38" s="21">
        <v>0</v>
      </c>
      <c r="P38" s="21">
        <v>20.288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31</v>
      </c>
      <c r="B39" s="19" t="s">
        <v>312</v>
      </c>
      <c r="C39" s="19">
        <v>3122.871</v>
      </c>
      <c r="D39" s="19">
        <v>3338.822</v>
      </c>
      <c r="E39" s="19">
        <v>0</v>
      </c>
      <c r="F39" s="19">
        <v>1</v>
      </c>
      <c r="G39" s="18">
        <v>0</v>
      </c>
      <c r="H39" s="18">
        <v>0</v>
      </c>
      <c r="I39" s="18">
        <v>0</v>
      </c>
      <c r="J39" s="18">
        <v>0.334</v>
      </c>
      <c r="K39" s="21">
        <v>4</v>
      </c>
      <c r="L39" s="21">
        <v>2</v>
      </c>
      <c r="M39" s="21">
        <v>0</v>
      </c>
      <c r="N39" s="21">
        <v>1</v>
      </c>
      <c r="O39" s="21">
        <v>0</v>
      </c>
      <c r="P39" s="21">
        <v>-3.257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53</v>
      </c>
      <c r="B40" s="19" t="s">
        <v>313</v>
      </c>
      <c r="C40" s="19">
        <v>12174.361</v>
      </c>
      <c r="D40" s="19">
        <v>12921.004</v>
      </c>
      <c r="E40" s="19">
        <v>0</v>
      </c>
      <c r="F40" s="19">
        <v>1</v>
      </c>
      <c r="G40" s="18">
        <v>0</v>
      </c>
      <c r="H40" s="18">
        <v>0</v>
      </c>
      <c r="I40" s="18">
        <v>0</v>
      </c>
      <c r="J40" s="18">
        <v>0.28</v>
      </c>
      <c r="K40" s="21">
        <v>3</v>
      </c>
      <c r="L40" s="21">
        <v>0</v>
      </c>
      <c r="M40" s="21">
        <v>1</v>
      </c>
      <c r="N40" s="21">
        <v>-1</v>
      </c>
      <c r="O40" s="21">
        <v>0</v>
      </c>
      <c r="P40" s="21">
        <v>1.714</v>
      </c>
      <c r="Q40" s="21">
        <v>-1</v>
      </c>
      <c r="R40" s="21">
        <v>0</v>
      </c>
      <c r="S40" s="22"/>
      <c r="T40" s="22"/>
      <c r="U40" s="22"/>
      <c r="V40" s="22"/>
      <c r="W40" s="22"/>
    </row>
    <row r="41" ht="16.5" spans="1:23">
      <c r="A41" s="19">
        <v>58</v>
      </c>
      <c r="B41" s="19" t="s">
        <v>314</v>
      </c>
      <c r="C41" s="19">
        <v>4571.74</v>
      </c>
      <c r="D41" s="19">
        <v>4871.544</v>
      </c>
      <c r="E41" s="19">
        <v>0</v>
      </c>
      <c r="F41" s="19">
        <v>1</v>
      </c>
      <c r="G41" s="18">
        <v>0</v>
      </c>
      <c r="H41" s="18">
        <v>0</v>
      </c>
      <c r="I41" s="18">
        <v>0</v>
      </c>
      <c r="J41" s="18">
        <v>0.147</v>
      </c>
      <c r="K41" s="21">
        <v>1</v>
      </c>
      <c r="L41" s="21">
        <v>0</v>
      </c>
      <c r="M41" s="21">
        <v>0</v>
      </c>
      <c r="N41" s="21">
        <v>0</v>
      </c>
      <c r="O41" s="21">
        <v>0</v>
      </c>
      <c r="P41" s="21">
        <v>1.192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9">
        <v>103</v>
      </c>
      <c r="B42" s="19" t="s">
        <v>315</v>
      </c>
      <c r="C42" s="19">
        <v>7574.74</v>
      </c>
      <c r="D42" s="19">
        <v>8647.072</v>
      </c>
      <c r="E42" s="19">
        <v>0</v>
      </c>
      <c r="F42" s="19">
        <v>1</v>
      </c>
      <c r="G42" s="18">
        <v>0</v>
      </c>
      <c r="H42" s="18">
        <v>0</v>
      </c>
      <c r="I42" s="18">
        <v>0</v>
      </c>
      <c r="J42" s="18">
        <v>0.53</v>
      </c>
      <c r="K42" s="21">
        <v>2</v>
      </c>
      <c r="L42" s="21">
        <v>0</v>
      </c>
      <c r="M42" s="21">
        <v>-1</v>
      </c>
      <c r="N42" s="21">
        <v>1</v>
      </c>
      <c r="O42" s="21">
        <v>0</v>
      </c>
      <c r="P42" s="21">
        <v>2.111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155</v>
      </c>
      <c r="B43" s="19" t="s">
        <v>316</v>
      </c>
      <c r="C43" s="19">
        <v>3148.323</v>
      </c>
      <c r="D43" s="19">
        <v>3457.32</v>
      </c>
      <c r="E43" s="19">
        <v>0</v>
      </c>
      <c r="F43" s="19">
        <v>1</v>
      </c>
      <c r="G43" s="18">
        <v>0</v>
      </c>
      <c r="H43" s="18">
        <v>0</v>
      </c>
      <c r="I43" s="18">
        <v>0</v>
      </c>
      <c r="J43" s="18">
        <v>0.656</v>
      </c>
      <c r="K43" s="21">
        <v>2</v>
      </c>
      <c r="L43" s="21">
        <v>0</v>
      </c>
      <c r="M43" s="21">
        <v>0</v>
      </c>
      <c r="N43" s="21">
        <v>0</v>
      </c>
      <c r="O43" s="21">
        <v>0</v>
      </c>
      <c r="P43" s="21">
        <v>6.313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806</v>
      </c>
      <c r="B44" s="19" t="s">
        <v>317</v>
      </c>
      <c r="C44" s="19">
        <v>8067.136</v>
      </c>
      <c r="D44" s="19">
        <v>9090.183</v>
      </c>
      <c r="E44" s="19">
        <v>0</v>
      </c>
      <c r="F44" s="19">
        <v>1</v>
      </c>
      <c r="G44" s="18">
        <v>0</v>
      </c>
      <c r="H44" s="18">
        <v>0</v>
      </c>
      <c r="I44" s="18">
        <v>0</v>
      </c>
      <c r="J44" s="18">
        <v>0.597</v>
      </c>
      <c r="K44" s="21">
        <v>3</v>
      </c>
      <c r="L44" s="21">
        <v>0</v>
      </c>
      <c r="M44" s="21">
        <v>0</v>
      </c>
      <c r="N44" s="21">
        <v>0</v>
      </c>
      <c r="O44" s="21">
        <v>0</v>
      </c>
      <c r="P44" s="21">
        <v>10.362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865</v>
      </c>
      <c r="B45" s="19" t="s">
        <v>318</v>
      </c>
      <c r="C45" s="19">
        <v>1432.773</v>
      </c>
      <c r="D45" s="19">
        <v>1631.757</v>
      </c>
      <c r="E45" s="19">
        <v>0</v>
      </c>
      <c r="F45" s="19">
        <v>1</v>
      </c>
      <c r="G45" s="18">
        <v>0</v>
      </c>
      <c r="H45" s="18">
        <v>0</v>
      </c>
      <c r="I45" s="18">
        <v>0</v>
      </c>
      <c r="J45" s="18">
        <v>0.037</v>
      </c>
      <c r="K45" s="21">
        <v>2</v>
      </c>
      <c r="L45" s="21">
        <v>0</v>
      </c>
      <c r="M45" s="21">
        <v>0</v>
      </c>
      <c r="N45" s="21">
        <v>0</v>
      </c>
      <c r="O45" s="21">
        <v>0</v>
      </c>
      <c r="P45" s="21">
        <v>8.126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919</v>
      </c>
      <c r="B46" s="19" t="s">
        <v>319</v>
      </c>
      <c r="C46" s="19">
        <v>5126.675</v>
      </c>
      <c r="D46" s="19">
        <v>5468.46</v>
      </c>
      <c r="E46" s="19">
        <v>0</v>
      </c>
      <c r="F46" s="19">
        <v>1</v>
      </c>
      <c r="G46" s="18">
        <v>0</v>
      </c>
      <c r="H46" s="18">
        <v>0</v>
      </c>
      <c r="I46" s="18">
        <v>0</v>
      </c>
      <c r="J46" s="18">
        <v>0.315</v>
      </c>
      <c r="K46" s="21">
        <v>2</v>
      </c>
      <c r="L46" s="21">
        <v>0</v>
      </c>
      <c r="M46" s="21">
        <v>0</v>
      </c>
      <c r="N46" s="21">
        <v>0</v>
      </c>
      <c r="O46" s="21">
        <v>0</v>
      </c>
      <c r="P46" s="21">
        <v>4.539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959</v>
      </c>
      <c r="B47" s="19" t="s">
        <v>320</v>
      </c>
      <c r="C47" s="19">
        <v>7832.828</v>
      </c>
      <c r="D47" s="19">
        <v>8423.596</v>
      </c>
      <c r="E47" s="19">
        <v>0</v>
      </c>
      <c r="F47" s="19">
        <v>1</v>
      </c>
      <c r="G47" s="18">
        <v>0</v>
      </c>
      <c r="H47" s="18">
        <v>0</v>
      </c>
      <c r="I47" s="18">
        <v>0</v>
      </c>
      <c r="J47" s="18">
        <v>0.032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0.429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965</v>
      </c>
      <c r="B48" s="19" t="s">
        <v>321</v>
      </c>
      <c r="C48" s="19">
        <v>5404.81</v>
      </c>
      <c r="D48" s="19">
        <v>5732.583</v>
      </c>
      <c r="E48" s="19">
        <v>0</v>
      </c>
      <c r="F48" s="19">
        <v>1</v>
      </c>
      <c r="G48" s="18">
        <v>0</v>
      </c>
      <c r="H48" s="18">
        <v>0</v>
      </c>
      <c r="I48" s="18">
        <v>0</v>
      </c>
      <c r="J48" s="18">
        <v>0.426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3.199</v>
      </c>
      <c r="Q48" s="21">
        <v>0</v>
      </c>
      <c r="R48" s="21">
        <v>1</v>
      </c>
      <c r="S48" s="22"/>
      <c r="T48" s="22"/>
      <c r="U48" s="22"/>
      <c r="V48" s="22"/>
      <c r="W48" s="22"/>
    </row>
    <row r="49" ht="16.5" spans="1:23">
      <c r="A49" s="19">
        <v>980</v>
      </c>
      <c r="B49" s="19" t="s">
        <v>322</v>
      </c>
      <c r="C49" s="19">
        <v>3230.943</v>
      </c>
      <c r="D49" s="19">
        <v>3467.407</v>
      </c>
      <c r="E49" s="19">
        <v>0</v>
      </c>
      <c r="F49" s="19">
        <v>1</v>
      </c>
      <c r="G49" s="18">
        <v>0</v>
      </c>
      <c r="H49" s="18">
        <v>0</v>
      </c>
      <c r="I49" s="18">
        <v>0</v>
      </c>
      <c r="J49" s="18">
        <v>0.707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2.156</v>
      </c>
      <c r="Q49" s="21">
        <v>0</v>
      </c>
      <c r="R49" s="21">
        <v>-1</v>
      </c>
      <c r="S49" s="22"/>
      <c r="T49" s="22"/>
      <c r="U49" s="22"/>
      <c r="V49" s="22"/>
      <c r="W49" s="22"/>
    </row>
    <row r="50" ht="16.5" spans="1:23">
      <c r="A50" s="19">
        <v>399265</v>
      </c>
      <c r="B50" s="19" t="s">
        <v>323</v>
      </c>
      <c r="C50" s="19">
        <v>963.106</v>
      </c>
      <c r="D50" s="19">
        <v>1172.319</v>
      </c>
      <c r="E50" s="19">
        <v>0</v>
      </c>
      <c r="F50" s="19">
        <v>1</v>
      </c>
      <c r="G50" s="18">
        <v>0</v>
      </c>
      <c r="H50" s="18">
        <v>0</v>
      </c>
      <c r="I50" s="18">
        <v>0</v>
      </c>
      <c r="J50" s="18">
        <v>1.021</v>
      </c>
      <c r="K50" s="21">
        <v>2</v>
      </c>
      <c r="L50" s="21">
        <v>0</v>
      </c>
      <c r="M50" s="21">
        <v>0</v>
      </c>
      <c r="N50" s="21">
        <v>0</v>
      </c>
      <c r="O50" s="21">
        <v>0</v>
      </c>
      <c r="P50" s="21">
        <v>10.958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399275</v>
      </c>
      <c r="B51" s="19" t="s">
        <v>324</v>
      </c>
      <c r="C51" s="19">
        <v>2474.084</v>
      </c>
      <c r="D51" s="19">
        <v>2989.507</v>
      </c>
      <c r="E51" s="19">
        <v>0</v>
      </c>
      <c r="F51" s="19">
        <v>1</v>
      </c>
      <c r="G51" s="18">
        <v>0</v>
      </c>
      <c r="H51" s="18">
        <v>0</v>
      </c>
      <c r="I51" s="18">
        <v>0</v>
      </c>
      <c r="J51" s="18">
        <v>0.207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-0.208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19">
        <v>399350</v>
      </c>
      <c r="B52" s="19" t="s">
        <v>325</v>
      </c>
      <c r="C52" s="19">
        <v>2785.511</v>
      </c>
      <c r="D52" s="19">
        <v>3310.645</v>
      </c>
      <c r="E52" s="19">
        <v>0</v>
      </c>
      <c r="F52" s="19">
        <v>1</v>
      </c>
      <c r="G52" s="18">
        <v>0</v>
      </c>
      <c r="H52" s="18">
        <v>0</v>
      </c>
      <c r="I52" s="18">
        <v>0</v>
      </c>
      <c r="J52" s="18">
        <v>1.287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3.796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9">
        <v>399354</v>
      </c>
      <c r="B53" s="19" t="s">
        <v>248</v>
      </c>
      <c r="C53" s="19">
        <v>8131.024</v>
      </c>
      <c r="D53" s="19">
        <v>8699.83</v>
      </c>
      <c r="E53" s="19">
        <v>0</v>
      </c>
      <c r="F53" s="19">
        <v>1</v>
      </c>
      <c r="G53" s="18">
        <v>0</v>
      </c>
      <c r="H53" s="18">
        <v>0</v>
      </c>
      <c r="I53" s="18">
        <v>0</v>
      </c>
      <c r="J53" s="18">
        <v>0.736</v>
      </c>
      <c r="K53" s="21">
        <v>1</v>
      </c>
      <c r="L53" s="21">
        <v>0</v>
      </c>
      <c r="M53" s="21">
        <v>0</v>
      </c>
      <c r="N53" s="21">
        <v>0</v>
      </c>
      <c r="O53" s="21">
        <v>0</v>
      </c>
      <c r="P53" s="21">
        <v>0.607</v>
      </c>
      <c r="Q53" s="21">
        <v>0</v>
      </c>
      <c r="R53" s="21">
        <v>-1</v>
      </c>
      <c r="S53" s="22"/>
      <c r="T53" s="22"/>
      <c r="U53" s="22"/>
      <c r="V53" s="22"/>
      <c r="W53" s="22"/>
    </row>
    <row r="54" ht="16.5" spans="1:23">
      <c r="A54" s="19">
        <v>399355</v>
      </c>
      <c r="B54" s="19" t="s">
        <v>326</v>
      </c>
      <c r="C54" s="19">
        <v>3498.745</v>
      </c>
      <c r="D54" s="19">
        <v>3914.687</v>
      </c>
      <c r="E54" s="19">
        <v>0</v>
      </c>
      <c r="F54" s="19">
        <v>1</v>
      </c>
      <c r="G54" s="18">
        <v>0</v>
      </c>
      <c r="H54" s="18">
        <v>0</v>
      </c>
      <c r="I54" s="18">
        <v>0</v>
      </c>
      <c r="J54" s="18">
        <v>1.02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0.804</v>
      </c>
      <c r="Q54" s="21">
        <v>0</v>
      </c>
      <c r="R54" s="21">
        <v>-1</v>
      </c>
      <c r="S54" s="22"/>
      <c r="T54" s="22"/>
      <c r="U54" s="22"/>
      <c r="V54" s="22"/>
      <c r="W54" s="22"/>
    </row>
    <row r="55" ht="16.5" spans="1:23">
      <c r="A55" s="19">
        <v>399356</v>
      </c>
      <c r="B55" s="19" t="s">
        <v>149</v>
      </c>
      <c r="C55" s="19">
        <v>9619.148</v>
      </c>
      <c r="D55" s="19">
        <v>10787.729</v>
      </c>
      <c r="E55" s="19">
        <v>0</v>
      </c>
      <c r="F55" s="19">
        <v>1</v>
      </c>
      <c r="G55" s="18">
        <v>0</v>
      </c>
      <c r="H55" s="18">
        <v>0</v>
      </c>
      <c r="I55" s="18">
        <v>0</v>
      </c>
      <c r="J55" s="18">
        <v>0.852</v>
      </c>
      <c r="K55" s="21">
        <v>2</v>
      </c>
      <c r="L55" s="21">
        <v>0</v>
      </c>
      <c r="M55" s="21">
        <v>0</v>
      </c>
      <c r="N55" s="21">
        <v>0</v>
      </c>
      <c r="O55" s="21">
        <v>0</v>
      </c>
      <c r="P55" s="21">
        <v>0.856</v>
      </c>
      <c r="Q55" s="21">
        <v>0</v>
      </c>
      <c r="R55" s="21">
        <v>-1</v>
      </c>
      <c r="S55" s="22"/>
      <c r="T55" s="22"/>
      <c r="U55" s="22"/>
      <c r="V55" s="22"/>
      <c r="W55" s="22"/>
    </row>
    <row r="56" ht="16.5" spans="1:23">
      <c r="A56" s="19">
        <v>399373</v>
      </c>
      <c r="B56" s="19" t="s">
        <v>171</v>
      </c>
      <c r="C56" s="19">
        <v>8181.984</v>
      </c>
      <c r="D56" s="19">
        <v>8772.938</v>
      </c>
      <c r="E56" s="19">
        <v>0</v>
      </c>
      <c r="F56" s="19">
        <v>1</v>
      </c>
      <c r="G56" s="18">
        <v>0</v>
      </c>
      <c r="H56" s="18">
        <v>0</v>
      </c>
      <c r="I56" s="18">
        <v>0</v>
      </c>
      <c r="J56" s="18">
        <v>0.042</v>
      </c>
      <c r="K56" s="21">
        <v>2</v>
      </c>
      <c r="L56" s="21">
        <v>2</v>
      </c>
      <c r="M56" s="21">
        <v>0</v>
      </c>
      <c r="N56" s="21">
        <v>0</v>
      </c>
      <c r="O56" s="21">
        <v>0</v>
      </c>
      <c r="P56" s="21">
        <v>4.773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399807</v>
      </c>
      <c r="B57" s="19" t="s">
        <v>254</v>
      </c>
      <c r="C57" s="19">
        <v>1208.419</v>
      </c>
      <c r="D57" s="19">
        <v>1308</v>
      </c>
      <c r="E57" s="19">
        <v>0</v>
      </c>
      <c r="F57" s="19">
        <v>1</v>
      </c>
      <c r="G57" s="18">
        <v>0</v>
      </c>
      <c r="H57" s="18">
        <v>0</v>
      </c>
      <c r="I57" s="18">
        <v>0</v>
      </c>
      <c r="J57" s="18">
        <v>0.274</v>
      </c>
      <c r="K57" s="21">
        <v>1</v>
      </c>
      <c r="L57" s="21">
        <v>0</v>
      </c>
      <c r="M57" s="21">
        <v>0</v>
      </c>
      <c r="N57" s="21">
        <v>0</v>
      </c>
      <c r="O57" s="21">
        <v>0</v>
      </c>
      <c r="P57" s="21">
        <v>2.645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9">
        <v>980001</v>
      </c>
      <c r="B58" s="19" t="s">
        <v>327</v>
      </c>
      <c r="C58" s="19">
        <v>1432.478</v>
      </c>
      <c r="D58" s="19">
        <v>1583.429</v>
      </c>
      <c r="E58" s="19">
        <v>0</v>
      </c>
      <c r="F58" s="19">
        <v>1</v>
      </c>
      <c r="G58" s="18">
        <v>0</v>
      </c>
      <c r="H58" s="18">
        <v>0</v>
      </c>
      <c r="I58" s="18">
        <v>0</v>
      </c>
      <c r="J58" s="18">
        <v>1.24</v>
      </c>
      <c r="K58" s="21">
        <v>3</v>
      </c>
      <c r="L58" s="21">
        <v>0</v>
      </c>
      <c r="M58" s="21">
        <v>0</v>
      </c>
      <c r="N58" s="21">
        <v>0</v>
      </c>
      <c r="O58" s="21">
        <v>0</v>
      </c>
      <c r="P58" s="21">
        <v>5.107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988201</v>
      </c>
      <c r="B59" s="19" t="s">
        <v>328</v>
      </c>
      <c r="C59" s="19">
        <v>1760.257</v>
      </c>
      <c r="D59" s="19">
        <v>1942.25</v>
      </c>
      <c r="E59" s="19">
        <v>0</v>
      </c>
      <c r="F59" s="19">
        <v>1</v>
      </c>
      <c r="G59" s="18">
        <v>0</v>
      </c>
      <c r="H59" s="18">
        <v>0</v>
      </c>
      <c r="I59" s="18">
        <v>0</v>
      </c>
      <c r="J59" s="18">
        <v>1.508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3.571</v>
      </c>
      <c r="Q59" s="21">
        <v>0</v>
      </c>
      <c r="R59" s="21">
        <v>-1</v>
      </c>
      <c r="S59" s="22"/>
      <c r="T59" s="22"/>
      <c r="U59" s="22"/>
      <c r="V59" s="22"/>
      <c r="W59" s="22"/>
    </row>
    <row r="60" ht="16.5" spans="1:23">
      <c r="A60" s="20">
        <v>12</v>
      </c>
      <c r="B60" s="20" t="s">
        <v>329</v>
      </c>
      <c r="C60" s="20">
        <v>224.454</v>
      </c>
      <c r="D60" s="20">
        <v>225.937</v>
      </c>
      <c r="E60" s="20">
        <v>0</v>
      </c>
      <c r="F60" s="20">
        <v>0</v>
      </c>
      <c r="G60" s="20">
        <v>0</v>
      </c>
      <c r="H60" s="20">
        <v>1</v>
      </c>
      <c r="I60" s="18">
        <v>0.157</v>
      </c>
      <c r="J60" s="18">
        <v>0.812</v>
      </c>
      <c r="K60" s="21">
        <v>2</v>
      </c>
      <c r="L60" s="21">
        <v>0</v>
      </c>
      <c r="M60" s="21">
        <v>-1</v>
      </c>
      <c r="N60" s="21">
        <v>1</v>
      </c>
      <c r="O60" s="21">
        <v>0</v>
      </c>
      <c r="P60" s="21">
        <v>-0.004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13</v>
      </c>
      <c r="B61" s="20" t="s">
        <v>330</v>
      </c>
      <c r="C61" s="20">
        <v>302.373</v>
      </c>
      <c r="D61" s="20">
        <v>304.178</v>
      </c>
      <c r="E61" s="20">
        <v>0</v>
      </c>
      <c r="F61" s="20">
        <v>0</v>
      </c>
      <c r="G61" s="20">
        <v>0</v>
      </c>
      <c r="H61" s="20">
        <v>1</v>
      </c>
      <c r="I61" s="18">
        <v>0.405</v>
      </c>
      <c r="J61" s="18">
        <v>0.996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2.06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22</v>
      </c>
      <c r="B62" s="20" t="s">
        <v>331</v>
      </c>
      <c r="C62" s="20">
        <v>253.408</v>
      </c>
      <c r="D62" s="20">
        <v>254.749</v>
      </c>
      <c r="E62" s="20">
        <v>0</v>
      </c>
      <c r="F62" s="20">
        <v>0</v>
      </c>
      <c r="G62" s="20">
        <v>0</v>
      </c>
      <c r="H62" s="20">
        <v>1</v>
      </c>
      <c r="I62" s="18">
        <v>0.377</v>
      </c>
      <c r="J62" s="18">
        <v>0.901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0.452</v>
      </c>
      <c r="Q62" s="21">
        <v>0</v>
      </c>
      <c r="R62" s="21">
        <v>-1</v>
      </c>
      <c r="S62" s="22"/>
      <c r="T62" s="22"/>
      <c r="U62" s="22"/>
      <c r="V62" s="22"/>
      <c r="W62" s="22"/>
    </row>
    <row r="63" ht="16.5" spans="1:23">
      <c r="A63" s="20">
        <v>40</v>
      </c>
      <c r="B63" s="20" t="s">
        <v>332</v>
      </c>
      <c r="C63" s="20">
        <v>3819.453</v>
      </c>
      <c r="D63" s="20">
        <v>4629.207</v>
      </c>
      <c r="E63" s="20">
        <v>0</v>
      </c>
      <c r="F63" s="20">
        <v>0</v>
      </c>
      <c r="G63" s="20">
        <v>0</v>
      </c>
      <c r="H63" s="20">
        <v>1</v>
      </c>
      <c r="I63" s="18">
        <v>0.521</v>
      </c>
      <c r="J63" s="18">
        <v>17.922</v>
      </c>
      <c r="K63" s="21">
        <v>1</v>
      </c>
      <c r="L63" s="21">
        <v>0</v>
      </c>
      <c r="M63" s="21">
        <v>0</v>
      </c>
      <c r="N63" s="21">
        <v>0</v>
      </c>
      <c r="O63" s="21">
        <v>0</v>
      </c>
      <c r="P63" s="21">
        <v>6.007</v>
      </c>
      <c r="Q63" s="21">
        <v>0</v>
      </c>
      <c r="R63" s="21">
        <v>1</v>
      </c>
      <c r="S63" s="22"/>
      <c r="T63" s="22"/>
      <c r="U63" s="22"/>
      <c r="V63" s="22"/>
      <c r="W63" s="22"/>
    </row>
    <row r="64" ht="16.5" spans="1:23">
      <c r="A64" s="20">
        <v>61</v>
      </c>
      <c r="B64" s="20" t="s">
        <v>333</v>
      </c>
      <c r="C64" s="20">
        <v>177.575</v>
      </c>
      <c r="D64" s="20">
        <v>178.576</v>
      </c>
      <c r="E64" s="20">
        <v>0</v>
      </c>
      <c r="F64" s="20">
        <v>0</v>
      </c>
      <c r="G64" s="20">
        <v>0</v>
      </c>
      <c r="H64" s="20">
        <v>1</v>
      </c>
      <c r="I64" s="18">
        <v>0.239</v>
      </c>
      <c r="J64" s="18">
        <v>0.798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3.059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101</v>
      </c>
      <c r="B65" s="20" t="s">
        <v>334</v>
      </c>
      <c r="C65" s="20">
        <v>251.239</v>
      </c>
      <c r="D65" s="20">
        <v>252.708</v>
      </c>
      <c r="E65" s="20">
        <v>0</v>
      </c>
      <c r="F65" s="20">
        <v>0</v>
      </c>
      <c r="G65" s="20">
        <v>0</v>
      </c>
      <c r="H65" s="20">
        <v>1</v>
      </c>
      <c r="I65" s="18">
        <v>0.403</v>
      </c>
      <c r="J65" s="18">
        <v>0.982</v>
      </c>
      <c r="K65" s="21">
        <v>4</v>
      </c>
      <c r="L65" s="21">
        <v>2</v>
      </c>
      <c r="M65" s="21">
        <v>0</v>
      </c>
      <c r="N65" s="21">
        <v>1</v>
      </c>
      <c r="O65" s="21">
        <v>0</v>
      </c>
      <c r="P65" s="21">
        <v>8.601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112</v>
      </c>
      <c r="B66" s="20" t="s">
        <v>335</v>
      </c>
      <c r="C66" s="20">
        <v>5645.039</v>
      </c>
      <c r="D66" s="20">
        <v>7929.159</v>
      </c>
      <c r="E66" s="20">
        <v>0</v>
      </c>
      <c r="F66" s="20">
        <v>0</v>
      </c>
      <c r="G66" s="20">
        <v>0</v>
      </c>
      <c r="H66" s="20">
        <v>1</v>
      </c>
      <c r="I66" s="18">
        <v>3.45</v>
      </c>
      <c r="J66" s="18">
        <v>31.263</v>
      </c>
      <c r="K66" s="21">
        <v>3</v>
      </c>
      <c r="L66" s="21">
        <v>0</v>
      </c>
      <c r="M66" s="21">
        <v>0</v>
      </c>
      <c r="N66" s="21">
        <v>0</v>
      </c>
      <c r="O66" s="21">
        <v>0</v>
      </c>
      <c r="P66" s="21">
        <v>20.797</v>
      </c>
      <c r="Q66" s="21">
        <v>0</v>
      </c>
      <c r="R66" s="21">
        <v>1</v>
      </c>
      <c r="S66" s="22"/>
      <c r="T66" s="22"/>
      <c r="U66" s="22"/>
      <c r="V66" s="22"/>
      <c r="W66" s="22"/>
    </row>
    <row r="67" ht="16.5" spans="1:23">
      <c r="A67" s="20">
        <v>116</v>
      </c>
      <c r="B67" s="20" t="s">
        <v>336</v>
      </c>
      <c r="C67" s="20">
        <v>198.581</v>
      </c>
      <c r="D67" s="20">
        <v>199.505</v>
      </c>
      <c r="E67" s="20">
        <v>0</v>
      </c>
      <c r="F67" s="20">
        <v>0</v>
      </c>
      <c r="G67" s="20">
        <v>0</v>
      </c>
      <c r="H67" s="20">
        <v>1</v>
      </c>
      <c r="I67" s="18">
        <v>0.766</v>
      </c>
      <c r="J67" s="18">
        <v>1.225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6.73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869</v>
      </c>
      <c r="B68" s="20" t="s">
        <v>337</v>
      </c>
      <c r="C68" s="20">
        <v>4215.222</v>
      </c>
      <c r="D68" s="20">
        <v>4637.037</v>
      </c>
      <c r="E68" s="20">
        <v>0</v>
      </c>
      <c r="F68" s="20">
        <v>0</v>
      </c>
      <c r="G68" s="20">
        <v>0</v>
      </c>
      <c r="H68" s="20">
        <v>1</v>
      </c>
      <c r="I68" s="18">
        <v>1.685</v>
      </c>
      <c r="J68" s="18">
        <v>10.628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-1.666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916</v>
      </c>
      <c r="B69" s="20" t="s">
        <v>338</v>
      </c>
      <c r="C69" s="20">
        <v>5156.942</v>
      </c>
      <c r="D69" s="20">
        <v>6278.255</v>
      </c>
      <c r="E69" s="20">
        <v>0</v>
      </c>
      <c r="F69" s="20">
        <v>0</v>
      </c>
      <c r="G69" s="20">
        <v>0</v>
      </c>
      <c r="H69" s="20">
        <v>1</v>
      </c>
      <c r="I69" s="18">
        <v>7.731</v>
      </c>
      <c r="J69" s="18">
        <v>24.211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7.208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923</v>
      </c>
      <c r="B70" s="20" t="s">
        <v>339</v>
      </c>
      <c r="C70" s="20">
        <v>253.786</v>
      </c>
      <c r="D70" s="20">
        <v>255.139</v>
      </c>
      <c r="E70" s="20">
        <v>0</v>
      </c>
      <c r="F70" s="20">
        <v>0</v>
      </c>
      <c r="G70" s="20">
        <v>0</v>
      </c>
      <c r="H70" s="20">
        <v>1</v>
      </c>
      <c r="I70" s="18">
        <v>0.393</v>
      </c>
      <c r="J70" s="18">
        <v>0.921</v>
      </c>
      <c r="K70" s="21">
        <v>4</v>
      </c>
      <c r="L70" s="21">
        <v>2</v>
      </c>
      <c r="M70" s="21">
        <v>0</v>
      </c>
      <c r="N70" s="21">
        <v>1</v>
      </c>
      <c r="O70" s="21">
        <v>0</v>
      </c>
      <c r="P70" s="21">
        <v>9.024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936</v>
      </c>
      <c r="B71" s="20" t="s">
        <v>340</v>
      </c>
      <c r="C71" s="20">
        <v>9112.535</v>
      </c>
      <c r="D71" s="20">
        <v>11311.517</v>
      </c>
      <c r="E71" s="20">
        <v>0</v>
      </c>
      <c r="F71" s="20">
        <v>0</v>
      </c>
      <c r="G71" s="20">
        <v>0</v>
      </c>
      <c r="H71" s="20">
        <v>1</v>
      </c>
      <c r="I71" s="18">
        <v>3.727</v>
      </c>
      <c r="J71" s="18">
        <v>22.443</v>
      </c>
      <c r="K71" s="21">
        <v>2</v>
      </c>
      <c r="L71" s="21">
        <v>0</v>
      </c>
      <c r="M71" s="21">
        <v>0</v>
      </c>
      <c r="N71" s="21">
        <v>0</v>
      </c>
      <c r="O71" s="21">
        <v>0</v>
      </c>
      <c r="P71" s="21">
        <v>5.463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994</v>
      </c>
      <c r="B72" s="20" t="s">
        <v>341</v>
      </c>
      <c r="C72" s="20">
        <v>10264.728</v>
      </c>
      <c r="D72" s="20">
        <v>12596.929</v>
      </c>
      <c r="E72" s="20">
        <v>0</v>
      </c>
      <c r="F72" s="20">
        <v>0</v>
      </c>
      <c r="G72" s="20">
        <v>0</v>
      </c>
      <c r="H72" s="20">
        <v>1</v>
      </c>
      <c r="I72" s="18">
        <v>4.369</v>
      </c>
      <c r="J72" s="18">
        <v>22.074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3.684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399274</v>
      </c>
      <c r="B73" s="20" t="s">
        <v>342</v>
      </c>
      <c r="C73" s="20">
        <v>5622.622</v>
      </c>
      <c r="D73" s="20">
        <v>6564.293</v>
      </c>
      <c r="E73" s="20">
        <v>0</v>
      </c>
      <c r="F73" s="20">
        <v>0</v>
      </c>
      <c r="G73" s="20">
        <v>0</v>
      </c>
      <c r="H73" s="20">
        <v>1</v>
      </c>
      <c r="I73" s="18">
        <v>3.675</v>
      </c>
      <c r="J73" s="18">
        <v>17.493</v>
      </c>
      <c r="K73" s="21">
        <v>1</v>
      </c>
      <c r="L73" s="21">
        <v>0</v>
      </c>
      <c r="M73" s="21">
        <v>0</v>
      </c>
      <c r="N73" s="21">
        <v>0</v>
      </c>
      <c r="O73" s="21">
        <v>0</v>
      </c>
      <c r="P73" s="21">
        <v>0.439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399289</v>
      </c>
      <c r="B74" s="20" t="s">
        <v>343</v>
      </c>
      <c r="C74" s="20">
        <v>120.757</v>
      </c>
      <c r="D74" s="20">
        <v>121.513</v>
      </c>
      <c r="E74" s="20">
        <v>0</v>
      </c>
      <c r="F74" s="20">
        <v>0</v>
      </c>
      <c r="G74" s="20">
        <v>0</v>
      </c>
      <c r="H74" s="20">
        <v>1</v>
      </c>
      <c r="I74" s="18">
        <v>0.348</v>
      </c>
      <c r="J74" s="18">
        <v>0.968</v>
      </c>
      <c r="K74" s="21">
        <v>2</v>
      </c>
      <c r="L74" s="21">
        <v>0</v>
      </c>
      <c r="M74" s="21">
        <v>0</v>
      </c>
      <c r="N74" s="21">
        <v>0</v>
      </c>
      <c r="O74" s="21">
        <v>0</v>
      </c>
      <c r="P74" s="21">
        <v>-14.463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399296</v>
      </c>
      <c r="B75" s="20" t="s">
        <v>344</v>
      </c>
      <c r="C75" s="20">
        <v>5566.756</v>
      </c>
      <c r="D75" s="20">
        <v>6522.728</v>
      </c>
      <c r="E75" s="20">
        <v>0</v>
      </c>
      <c r="F75" s="20">
        <v>0</v>
      </c>
      <c r="G75" s="20">
        <v>0</v>
      </c>
      <c r="H75" s="20">
        <v>1</v>
      </c>
      <c r="I75" s="18">
        <v>6.353</v>
      </c>
      <c r="J75" s="18">
        <v>20.078</v>
      </c>
      <c r="K75" s="21">
        <v>1</v>
      </c>
      <c r="L75" s="21">
        <v>0</v>
      </c>
      <c r="M75" s="21">
        <v>0</v>
      </c>
      <c r="N75" s="21">
        <v>-1</v>
      </c>
      <c r="O75" s="21">
        <v>0</v>
      </c>
      <c r="P75" s="21">
        <v>-0.14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399298</v>
      </c>
      <c r="B76" s="20" t="s">
        <v>345</v>
      </c>
      <c r="C76" s="20">
        <v>213.65</v>
      </c>
      <c r="D76" s="20">
        <v>215.12</v>
      </c>
      <c r="E76" s="20">
        <v>0</v>
      </c>
      <c r="F76" s="20">
        <v>0</v>
      </c>
      <c r="G76" s="20">
        <v>0</v>
      </c>
      <c r="H76" s="20">
        <v>1</v>
      </c>
      <c r="I76" s="18">
        <v>0.42</v>
      </c>
      <c r="J76" s="18">
        <v>1.1</v>
      </c>
      <c r="K76" s="21">
        <v>3</v>
      </c>
      <c r="L76" s="21">
        <v>2</v>
      </c>
      <c r="M76" s="21">
        <v>0</v>
      </c>
      <c r="N76" s="21">
        <v>0</v>
      </c>
      <c r="O76" s="21">
        <v>0</v>
      </c>
      <c r="P76" s="21">
        <v>19.937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399299</v>
      </c>
      <c r="B77" s="20" t="s">
        <v>346</v>
      </c>
      <c r="C77" s="20">
        <v>245.87</v>
      </c>
      <c r="D77" s="20">
        <v>247.654</v>
      </c>
      <c r="E77" s="20">
        <v>0</v>
      </c>
      <c r="F77" s="20">
        <v>0</v>
      </c>
      <c r="G77" s="20">
        <v>0</v>
      </c>
      <c r="H77" s="20">
        <v>1</v>
      </c>
      <c r="I77" s="18">
        <v>0.485</v>
      </c>
      <c r="J77" s="18">
        <v>1.202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0.992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399301</v>
      </c>
      <c r="B78" s="20" t="s">
        <v>347</v>
      </c>
      <c r="C78" s="20">
        <v>217.505</v>
      </c>
      <c r="D78" s="20">
        <v>219.002</v>
      </c>
      <c r="E78" s="20">
        <v>0</v>
      </c>
      <c r="F78" s="20">
        <v>0</v>
      </c>
      <c r="G78" s="20">
        <v>0</v>
      </c>
      <c r="H78" s="20">
        <v>1</v>
      </c>
      <c r="I78" s="18">
        <v>0.42</v>
      </c>
      <c r="J78" s="18">
        <v>1.1</v>
      </c>
      <c r="K78" s="21">
        <v>3</v>
      </c>
      <c r="L78" s="21">
        <v>0</v>
      </c>
      <c r="M78" s="21">
        <v>1</v>
      </c>
      <c r="N78" s="21">
        <v>-1</v>
      </c>
      <c r="O78" s="21">
        <v>0</v>
      </c>
      <c r="P78" s="21">
        <v>2.939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399302</v>
      </c>
      <c r="B79" s="20" t="s">
        <v>348</v>
      </c>
      <c r="C79" s="20">
        <v>220.324</v>
      </c>
      <c r="D79" s="20">
        <v>221.72</v>
      </c>
      <c r="E79" s="20">
        <v>0</v>
      </c>
      <c r="F79" s="20">
        <v>0</v>
      </c>
      <c r="G79" s="20">
        <v>0</v>
      </c>
      <c r="H79" s="20">
        <v>1</v>
      </c>
      <c r="I79" s="18">
        <v>0.453</v>
      </c>
      <c r="J79" s="18">
        <v>1.08</v>
      </c>
      <c r="K79" s="21">
        <v>3</v>
      </c>
      <c r="L79" s="21">
        <v>1</v>
      </c>
      <c r="M79" s="21">
        <v>0</v>
      </c>
      <c r="N79" s="21">
        <v>0</v>
      </c>
      <c r="O79" s="21">
        <v>0</v>
      </c>
      <c r="P79" s="21">
        <v>1.898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399326</v>
      </c>
      <c r="B80" s="20" t="s">
        <v>349</v>
      </c>
      <c r="C80" s="20">
        <v>5802.231</v>
      </c>
      <c r="D80" s="20">
        <v>7018.319</v>
      </c>
      <c r="E80" s="20">
        <v>0</v>
      </c>
      <c r="F80" s="20">
        <v>0</v>
      </c>
      <c r="G80" s="20">
        <v>0</v>
      </c>
      <c r="H80" s="20">
        <v>1</v>
      </c>
      <c r="I80" s="18">
        <v>4.707</v>
      </c>
      <c r="J80" s="18">
        <v>21.218</v>
      </c>
      <c r="K80" s="21">
        <v>3</v>
      </c>
      <c r="L80" s="21">
        <v>0</v>
      </c>
      <c r="M80" s="21">
        <v>0</v>
      </c>
      <c r="N80" s="21">
        <v>0</v>
      </c>
      <c r="O80" s="21">
        <v>0</v>
      </c>
      <c r="P80" s="21">
        <v>35.816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399389</v>
      </c>
      <c r="B81" s="20" t="s">
        <v>350</v>
      </c>
      <c r="C81" s="20">
        <v>7404.886</v>
      </c>
      <c r="D81" s="20">
        <v>9282.406</v>
      </c>
      <c r="E81" s="20">
        <v>0</v>
      </c>
      <c r="F81" s="20">
        <v>0</v>
      </c>
      <c r="G81" s="20">
        <v>0</v>
      </c>
      <c r="H81" s="20">
        <v>1</v>
      </c>
      <c r="I81" s="18">
        <v>5.677</v>
      </c>
      <c r="J81" s="18">
        <v>24.756</v>
      </c>
      <c r="K81" s="21">
        <v>4</v>
      </c>
      <c r="L81" s="21">
        <v>1</v>
      </c>
      <c r="M81" s="21">
        <v>0</v>
      </c>
      <c r="N81" s="21">
        <v>1</v>
      </c>
      <c r="O81" s="21">
        <v>0</v>
      </c>
      <c r="P81" s="21">
        <v>9.392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399404</v>
      </c>
      <c r="B82" s="20" t="s">
        <v>351</v>
      </c>
      <c r="C82" s="20">
        <v>6073.034</v>
      </c>
      <c r="D82" s="20">
        <v>6681.427</v>
      </c>
      <c r="E82" s="20">
        <v>0</v>
      </c>
      <c r="F82" s="20">
        <v>0</v>
      </c>
      <c r="G82" s="20">
        <v>0</v>
      </c>
      <c r="H82" s="20">
        <v>1</v>
      </c>
      <c r="I82" s="18">
        <v>1.799</v>
      </c>
      <c r="J82" s="18">
        <v>10.741</v>
      </c>
      <c r="K82" s="21">
        <v>2</v>
      </c>
      <c r="L82" s="21">
        <v>0</v>
      </c>
      <c r="M82" s="21">
        <v>0</v>
      </c>
      <c r="N82" s="21">
        <v>0</v>
      </c>
      <c r="O82" s="21">
        <v>0</v>
      </c>
      <c r="P82" s="21">
        <v>10.46</v>
      </c>
      <c r="Q82" s="21">
        <v>0</v>
      </c>
      <c r="R82" s="21">
        <v>-1</v>
      </c>
      <c r="S82" s="22"/>
      <c r="T82" s="22"/>
      <c r="U82" s="22"/>
      <c r="V82" s="22"/>
      <c r="W82" s="22"/>
    </row>
    <row r="83" ht="16.5" spans="1:23">
      <c r="A83" s="20">
        <v>399410</v>
      </c>
      <c r="B83" s="20" t="s">
        <v>352</v>
      </c>
      <c r="C83" s="20">
        <v>2690.287</v>
      </c>
      <c r="D83" s="20">
        <v>3556.383</v>
      </c>
      <c r="E83" s="20">
        <v>0</v>
      </c>
      <c r="F83" s="20">
        <v>0</v>
      </c>
      <c r="G83" s="20">
        <v>0</v>
      </c>
      <c r="H83" s="20">
        <v>1</v>
      </c>
      <c r="I83" s="18">
        <v>8.571</v>
      </c>
      <c r="J83" s="18">
        <v>30.837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4.606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399427</v>
      </c>
      <c r="B84" s="20" t="s">
        <v>353</v>
      </c>
      <c r="C84" s="20">
        <v>2139.628</v>
      </c>
      <c r="D84" s="20">
        <v>2475.492</v>
      </c>
      <c r="E84" s="20">
        <v>0</v>
      </c>
      <c r="F84" s="20">
        <v>0</v>
      </c>
      <c r="G84" s="20">
        <v>0</v>
      </c>
      <c r="H84" s="20">
        <v>1</v>
      </c>
      <c r="I84" s="18">
        <v>1.685</v>
      </c>
      <c r="J84" s="18">
        <v>15.024</v>
      </c>
      <c r="K84" s="21">
        <v>3</v>
      </c>
      <c r="L84" s="21">
        <v>0</v>
      </c>
      <c r="M84" s="21">
        <v>0</v>
      </c>
      <c r="N84" s="21">
        <v>0</v>
      </c>
      <c r="O84" s="21">
        <v>0</v>
      </c>
      <c r="P84" s="21">
        <v>10.431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399481</v>
      </c>
      <c r="B85" s="20" t="s">
        <v>330</v>
      </c>
      <c r="C85" s="20">
        <v>127.666</v>
      </c>
      <c r="D85" s="20">
        <v>127.79</v>
      </c>
      <c r="E85" s="20">
        <v>0</v>
      </c>
      <c r="F85" s="20">
        <v>0</v>
      </c>
      <c r="G85" s="20">
        <v>0</v>
      </c>
      <c r="H85" s="20">
        <v>1</v>
      </c>
      <c r="I85" s="18">
        <v>0.023</v>
      </c>
      <c r="J85" s="18">
        <v>0.12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-0.445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20">
        <v>399621</v>
      </c>
      <c r="B86" s="20" t="s">
        <v>354</v>
      </c>
      <c r="C86" s="20">
        <v>10949.283</v>
      </c>
      <c r="D86" s="20">
        <v>14268.654</v>
      </c>
      <c r="E86" s="20">
        <v>0</v>
      </c>
      <c r="F86" s="20">
        <v>0</v>
      </c>
      <c r="G86" s="20">
        <v>0</v>
      </c>
      <c r="H86" s="20">
        <v>1</v>
      </c>
      <c r="I86" s="18">
        <v>7.654</v>
      </c>
      <c r="J86" s="18">
        <v>29.137</v>
      </c>
      <c r="K86" s="21">
        <v>3</v>
      </c>
      <c r="L86" s="21">
        <v>0</v>
      </c>
      <c r="M86" s="21">
        <v>0</v>
      </c>
      <c r="N86" s="21">
        <v>0</v>
      </c>
      <c r="O86" s="21">
        <v>0</v>
      </c>
      <c r="P86" s="21">
        <v>35.762</v>
      </c>
      <c r="Q86" s="21">
        <v>0</v>
      </c>
      <c r="R86" s="21">
        <v>1</v>
      </c>
      <c r="S86" s="22"/>
      <c r="T86" s="22"/>
      <c r="U86" s="22"/>
      <c r="V86" s="22"/>
      <c r="W86" s="22"/>
    </row>
    <row r="87" ht="16.5" spans="1:23">
      <c r="A87" s="20">
        <v>399636</v>
      </c>
      <c r="B87" s="20" t="s">
        <v>355</v>
      </c>
      <c r="C87" s="20">
        <v>7626.448</v>
      </c>
      <c r="D87" s="20">
        <v>8763.923</v>
      </c>
      <c r="E87" s="20">
        <v>0</v>
      </c>
      <c r="F87" s="20">
        <v>0</v>
      </c>
      <c r="G87" s="20">
        <v>0</v>
      </c>
      <c r="H87" s="20">
        <v>1</v>
      </c>
      <c r="I87" s="18">
        <v>4.306</v>
      </c>
      <c r="J87" s="18">
        <v>16.726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2.974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399688</v>
      </c>
      <c r="B88" s="20" t="s">
        <v>356</v>
      </c>
      <c r="C88" s="20">
        <v>5673.648</v>
      </c>
      <c r="D88" s="20">
        <v>7387.89</v>
      </c>
      <c r="E88" s="20">
        <v>0</v>
      </c>
      <c r="F88" s="20">
        <v>0</v>
      </c>
      <c r="G88" s="20">
        <v>0</v>
      </c>
      <c r="H88" s="20">
        <v>1</v>
      </c>
      <c r="I88" s="18">
        <v>9.356</v>
      </c>
      <c r="J88" s="18">
        <v>30.389</v>
      </c>
      <c r="K88" s="21">
        <v>2</v>
      </c>
      <c r="L88" s="21">
        <v>1</v>
      </c>
      <c r="M88" s="21">
        <v>0</v>
      </c>
      <c r="N88" s="21">
        <v>0</v>
      </c>
      <c r="O88" s="21">
        <v>0</v>
      </c>
      <c r="P88" s="21">
        <v>15.234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3">
        <v>5</v>
      </c>
      <c r="B89" s="23" t="s">
        <v>357</v>
      </c>
      <c r="C89" s="23">
        <v>2716.892</v>
      </c>
      <c r="D89" s="23">
        <v>2968.879</v>
      </c>
      <c r="E89" s="23">
        <v>0</v>
      </c>
      <c r="F89" s="23">
        <v>0</v>
      </c>
      <c r="G89" s="23">
        <v>1</v>
      </c>
      <c r="H89" s="18">
        <v>0</v>
      </c>
      <c r="I89" s="18">
        <v>0</v>
      </c>
      <c r="J89" s="18">
        <v>0</v>
      </c>
      <c r="K89" s="21">
        <v>2</v>
      </c>
      <c r="L89" s="21">
        <v>0</v>
      </c>
      <c r="M89" s="21">
        <v>0</v>
      </c>
      <c r="N89" s="21">
        <v>0</v>
      </c>
      <c r="O89" s="21">
        <v>0</v>
      </c>
      <c r="P89" s="21">
        <v>4.522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3">
        <v>6</v>
      </c>
      <c r="B90" s="23" t="s">
        <v>358</v>
      </c>
      <c r="C90" s="23">
        <v>4120.666</v>
      </c>
      <c r="D90" s="23">
        <v>4557.323</v>
      </c>
      <c r="E90" s="23">
        <v>0</v>
      </c>
      <c r="F90" s="23">
        <v>0</v>
      </c>
      <c r="G90" s="23">
        <v>1</v>
      </c>
      <c r="H90" s="18">
        <v>0</v>
      </c>
      <c r="I90" s="18">
        <v>0</v>
      </c>
      <c r="J90" s="18">
        <v>0</v>
      </c>
      <c r="K90" s="21">
        <v>4</v>
      </c>
      <c r="L90" s="21">
        <v>1</v>
      </c>
      <c r="M90" s="21">
        <v>-1</v>
      </c>
      <c r="N90" s="21">
        <v>1</v>
      </c>
      <c r="O90" s="21">
        <v>0</v>
      </c>
      <c r="P90" s="21">
        <v>-0.005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3">
        <v>8</v>
      </c>
      <c r="B91" s="23" t="s">
        <v>359</v>
      </c>
      <c r="C91" s="23">
        <v>3409.943</v>
      </c>
      <c r="D91" s="23">
        <v>3747.553</v>
      </c>
      <c r="E91" s="23">
        <v>0</v>
      </c>
      <c r="F91" s="23">
        <v>0</v>
      </c>
      <c r="G91" s="23">
        <v>1</v>
      </c>
      <c r="H91" s="18">
        <v>0</v>
      </c>
      <c r="I91" s="18">
        <v>0</v>
      </c>
      <c r="J91" s="18">
        <v>0</v>
      </c>
      <c r="K91" s="21">
        <v>3</v>
      </c>
      <c r="L91" s="21">
        <v>0</v>
      </c>
      <c r="M91" s="21">
        <v>0</v>
      </c>
      <c r="N91" s="21">
        <v>0</v>
      </c>
      <c r="O91" s="21">
        <v>0</v>
      </c>
      <c r="P91" s="21">
        <v>17.919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3">
        <v>18</v>
      </c>
      <c r="B92" s="23" t="s">
        <v>360</v>
      </c>
      <c r="C92" s="23">
        <v>5446.313</v>
      </c>
      <c r="D92" s="23">
        <v>6124.614</v>
      </c>
      <c r="E92" s="23">
        <v>0</v>
      </c>
      <c r="F92" s="23">
        <v>0</v>
      </c>
      <c r="G92" s="23">
        <v>1</v>
      </c>
      <c r="H92" s="18">
        <v>0</v>
      </c>
      <c r="I92" s="18">
        <v>0</v>
      </c>
      <c r="J92" s="18">
        <v>0</v>
      </c>
      <c r="K92" s="21">
        <v>1</v>
      </c>
      <c r="L92" s="21">
        <v>1</v>
      </c>
      <c r="M92" s="21">
        <v>0</v>
      </c>
      <c r="N92" s="21">
        <v>0</v>
      </c>
      <c r="O92" s="21">
        <v>0</v>
      </c>
      <c r="P92" s="21">
        <v>-9.202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3">
        <v>35</v>
      </c>
      <c r="B93" s="23" t="s">
        <v>361</v>
      </c>
      <c r="C93" s="23">
        <v>2733.949</v>
      </c>
      <c r="D93" s="23">
        <v>3094.649</v>
      </c>
      <c r="E93" s="23">
        <v>0</v>
      </c>
      <c r="F93" s="23">
        <v>0</v>
      </c>
      <c r="G93" s="23">
        <v>1</v>
      </c>
      <c r="H93" s="18">
        <v>0</v>
      </c>
      <c r="I93" s="18">
        <v>0</v>
      </c>
      <c r="J93" s="18">
        <v>0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6.215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3">
        <v>36</v>
      </c>
      <c r="B94" s="23" t="s">
        <v>362</v>
      </c>
      <c r="C94" s="23">
        <v>10396.702</v>
      </c>
      <c r="D94" s="23">
        <v>11435.485</v>
      </c>
      <c r="E94" s="23">
        <v>0</v>
      </c>
      <c r="F94" s="23">
        <v>0</v>
      </c>
      <c r="G94" s="23">
        <v>1</v>
      </c>
      <c r="H94" s="18">
        <v>0</v>
      </c>
      <c r="I94" s="18">
        <v>0</v>
      </c>
      <c r="J94" s="18">
        <v>0</v>
      </c>
      <c r="K94" s="21">
        <v>3</v>
      </c>
      <c r="L94" s="21">
        <v>2</v>
      </c>
      <c r="M94" s="21">
        <v>0</v>
      </c>
      <c r="N94" s="21">
        <v>1</v>
      </c>
      <c r="O94" s="21">
        <v>0</v>
      </c>
      <c r="P94" s="21">
        <v>12.258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3">
        <v>38</v>
      </c>
      <c r="B95" s="23" t="s">
        <v>363</v>
      </c>
      <c r="C95" s="23">
        <v>5419.674</v>
      </c>
      <c r="D95" s="23">
        <v>6122.855</v>
      </c>
      <c r="E95" s="23">
        <v>0</v>
      </c>
      <c r="F95" s="23">
        <v>0</v>
      </c>
      <c r="G95" s="23">
        <v>1</v>
      </c>
      <c r="H95" s="18">
        <v>0</v>
      </c>
      <c r="I95" s="18">
        <v>0</v>
      </c>
      <c r="J95" s="18">
        <v>0</v>
      </c>
      <c r="K95" s="21">
        <v>2</v>
      </c>
      <c r="L95" s="21">
        <v>0</v>
      </c>
      <c r="M95" s="21">
        <v>0</v>
      </c>
      <c r="N95" s="21">
        <v>0</v>
      </c>
      <c r="O95" s="21">
        <v>0</v>
      </c>
      <c r="P95" s="21">
        <v>13.401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3">
        <v>42</v>
      </c>
      <c r="B96" s="23" t="s">
        <v>364</v>
      </c>
      <c r="C96" s="23">
        <v>1744.465</v>
      </c>
      <c r="D96" s="23">
        <v>1858.492</v>
      </c>
      <c r="E96" s="23">
        <v>0</v>
      </c>
      <c r="F96" s="23">
        <v>0</v>
      </c>
      <c r="G96" s="23">
        <v>1</v>
      </c>
      <c r="H96" s="18">
        <v>0</v>
      </c>
      <c r="I96" s="18">
        <v>0</v>
      </c>
      <c r="J96" s="18">
        <v>0</v>
      </c>
      <c r="K96" s="21">
        <v>0</v>
      </c>
      <c r="L96" s="21">
        <v>1</v>
      </c>
      <c r="M96" s="21">
        <v>0</v>
      </c>
      <c r="N96" s="21">
        <v>0</v>
      </c>
      <c r="O96" s="21">
        <v>0</v>
      </c>
      <c r="P96" s="21">
        <v>4.108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3">
        <v>48</v>
      </c>
      <c r="B97" s="23" t="s">
        <v>365</v>
      </c>
      <c r="C97" s="23">
        <v>1414.54</v>
      </c>
      <c r="D97" s="23">
        <v>1527.063</v>
      </c>
      <c r="E97" s="23">
        <v>0</v>
      </c>
      <c r="F97" s="23">
        <v>0</v>
      </c>
      <c r="G97" s="23">
        <v>1</v>
      </c>
      <c r="H97" s="18">
        <v>0</v>
      </c>
      <c r="I97" s="18">
        <v>0</v>
      </c>
      <c r="J97" s="18">
        <v>0</v>
      </c>
      <c r="K97" s="21">
        <v>2</v>
      </c>
      <c r="L97" s="21">
        <v>1</v>
      </c>
      <c r="M97" s="21">
        <v>0</v>
      </c>
      <c r="N97" s="21">
        <v>0</v>
      </c>
      <c r="O97" s="21">
        <v>0</v>
      </c>
      <c r="P97" s="21">
        <v>-0.334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3">
        <v>50</v>
      </c>
      <c r="B98" s="23" t="s">
        <v>366</v>
      </c>
      <c r="C98" s="23">
        <v>2318.435</v>
      </c>
      <c r="D98" s="23">
        <v>2537.1</v>
      </c>
      <c r="E98" s="23">
        <v>0</v>
      </c>
      <c r="F98" s="23">
        <v>0</v>
      </c>
      <c r="G98" s="23">
        <v>1</v>
      </c>
      <c r="H98" s="18">
        <v>0</v>
      </c>
      <c r="I98" s="18">
        <v>0</v>
      </c>
      <c r="J98" s="18">
        <v>0</v>
      </c>
      <c r="K98" s="21">
        <v>1</v>
      </c>
      <c r="L98" s="21">
        <v>0</v>
      </c>
      <c r="M98" s="21">
        <v>0</v>
      </c>
      <c r="N98" s="21">
        <v>0</v>
      </c>
      <c r="O98" s="21">
        <v>0</v>
      </c>
      <c r="P98" s="21">
        <v>-3.085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3">
        <v>52</v>
      </c>
      <c r="B99" s="23" t="s">
        <v>367</v>
      </c>
      <c r="C99" s="23">
        <v>2877.182</v>
      </c>
      <c r="D99" s="23">
        <v>3109.655</v>
      </c>
      <c r="E99" s="23">
        <v>0</v>
      </c>
      <c r="F99" s="23">
        <v>0</v>
      </c>
      <c r="G99" s="23">
        <v>1</v>
      </c>
      <c r="H99" s="18">
        <v>0</v>
      </c>
      <c r="I99" s="18">
        <v>0</v>
      </c>
      <c r="J99" s="18">
        <v>0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  <c r="P99" s="21">
        <v>5.029</v>
      </c>
      <c r="Q99" s="21">
        <v>0</v>
      </c>
      <c r="R99" s="21">
        <v>-1</v>
      </c>
      <c r="S99" s="22"/>
      <c r="T99" s="22"/>
      <c r="U99" s="22"/>
      <c r="V99" s="22"/>
      <c r="W99" s="22"/>
    </row>
    <row r="100" ht="16.5" spans="1:23">
      <c r="A100" s="23">
        <v>54</v>
      </c>
      <c r="B100" s="23" t="s">
        <v>368</v>
      </c>
      <c r="C100" s="23">
        <v>1522.743</v>
      </c>
      <c r="D100" s="23">
        <v>1681.586</v>
      </c>
      <c r="E100" s="23">
        <v>0</v>
      </c>
      <c r="F100" s="23">
        <v>0</v>
      </c>
      <c r="G100" s="23">
        <v>1</v>
      </c>
      <c r="H100" s="18">
        <v>0</v>
      </c>
      <c r="I100" s="18">
        <v>0</v>
      </c>
      <c r="J100" s="18">
        <v>0</v>
      </c>
      <c r="K100" s="21">
        <v>3</v>
      </c>
      <c r="L100" s="21">
        <v>2</v>
      </c>
      <c r="M100" s="21">
        <v>0</v>
      </c>
      <c r="N100" s="21">
        <v>0</v>
      </c>
      <c r="O100" s="21">
        <v>0</v>
      </c>
      <c r="P100" s="21">
        <v>31.83</v>
      </c>
      <c r="Q100" s="21">
        <v>0</v>
      </c>
      <c r="R100" s="21">
        <v>1</v>
      </c>
      <c r="S100" s="22"/>
      <c r="T100" s="22"/>
      <c r="U100" s="22"/>
      <c r="V100" s="22"/>
      <c r="W100" s="22"/>
    </row>
    <row r="101" ht="16.5" spans="1:23">
      <c r="A101" s="23">
        <v>63</v>
      </c>
      <c r="B101" s="23" t="s">
        <v>369</v>
      </c>
      <c r="C101" s="23">
        <v>3820.657</v>
      </c>
      <c r="D101" s="23">
        <v>4221.649</v>
      </c>
      <c r="E101" s="23">
        <v>0</v>
      </c>
      <c r="F101" s="23">
        <v>0</v>
      </c>
      <c r="G101" s="23">
        <v>1</v>
      </c>
      <c r="H101" s="18">
        <v>0</v>
      </c>
      <c r="I101" s="18">
        <v>0</v>
      </c>
      <c r="J101" s="18">
        <v>0</v>
      </c>
      <c r="K101" s="21">
        <v>4</v>
      </c>
      <c r="L101" s="21">
        <v>2</v>
      </c>
      <c r="M101" s="21">
        <v>-1</v>
      </c>
      <c r="N101" s="21">
        <v>1</v>
      </c>
      <c r="O101" s="21">
        <v>0</v>
      </c>
      <c r="P101" s="21">
        <v>-8.605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3">
        <v>69</v>
      </c>
      <c r="B102" s="23" t="s">
        <v>370</v>
      </c>
      <c r="C102" s="23">
        <v>4625.598</v>
      </c>
      <c r="D102" s="23">
        <v>5159.507</v>
      </c>
      <c r="E102" s="23">
        <v>0</v>
      </c>
      <c r="F102" s="23">
        <v>0</v>
      </c>
      <c r="G102" s="23">
        <v>1</v>
      </c>
      <c r="H102" s="18">
        <v>0</v>
      </c>
      <c r="I102" s="18">
        <v>0</v>
      </c>
      <c r="J102" s="18">
        <v>0</v>
      </c>
      <c r="K102" s="21">
        <v>2</v>
      </c>
      <c r="L102" s="21">
        <v>0</v>
      </c>
      <c r="M102" s="21">
        <v>1</v>
      </c>
      <c r="N102" s="21">
        <v>-1</v>
      </c>
      <c r="O102" s="21">
        <v>0</v>
      </c>
      <c r="P102" s="21">
        <v>5.053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3">
        <v>73</v>
      </c>
      <c r="B103" s="23" t="s">
        <v>371</v>
      </c>
      <c r="C103" s="23">
        <v>3228.717</v>
      </c>
      <c r="D103" s="23">
        <v>3682.857</v>
      </c>
      <c r="E103" s="23">
        <v>0</v>
      </c>
      <c r="F103" s="23">
        <v>0</v>
      </c>
      <c r="G103" s="23">
        <v>1</v>
      </c>
      <c r="H103" s="18">
        <v>0</v>
      </c>
      <c r="I103" s="18">
        <v>0</v>
      </c>
      <c r="J103" s="18">
        <v>0</v>
      </c>
      <c r="K103" s="21">
        <v>2</v>
      </c>
      <c r="L103" s="21">
        <v>0</v>
      </c>
      <c r="M103" s="21">
        <v>1</v>
      </c>
      <c r="N103" s="21">
        <v>0</v>
      </c>
      <c r="O103" s="21">
        <v>0</v>
      </c>
      <c r="P103" s="21">
        <v>2.848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3">
        <v>74</v>
      </c>
      <c r="B104" s="23" t="s">
        <v>372</v>
      </c>
      <c r="C104" s="23">
        <v>6796.6</v>
      </c>
      <c r="D104" s="23">
        <v>7526.013</v>
      </c>
      <c r="E104" s="23">
        <v>0</v>
      </c>
      <c r="F104" s="23">
        <v>0</v>
      </c>
      <c r="G104" s="23">
        <v>1</v>
      </c>
      <c r="H104" s="18">
        <v>0</v>
      </c>
      <c r="I104" s="18">
        <v>0</v>
      </c>
      <c r="J104" s="18">
        <v>0</v>
      </c>
      <c r="K104" s="21">
        <v>2</v>
      </c>
      <c r="L104" s="21">
        <v>0</v>
      </c>
      <c r="M104" s="21">
        <v>0</v>
      </c>
      <c r="N104" s="21">
        <v>0</v>
      </c>
      <c r="O104" s="21">
        <v>0</v>
      </c>
      <c r="P104" s="21">
        <v>14.292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3">
        <v>76</v>
      </c>
      <c r="B105" s="23" t="s">
        <v>373</v>
      </c>
      <c r="C105" s="23">
        <v>5360.641</v>
      </c>
      <c r="D105" s="23">
        <v>5936.421</v>
      </c>
      <c r="E105" s="23">
        <v>0</v>
      </c>
      <c r="F105" s="23">
        <v>0</v>
      </c>
      <c r="G105" s="23">
        <v>1</v>
      </c>
      <c r="H105" s="18">
        <v>0</v>
      </c>
      <c r="I105" s="18">
        <v>0</v>
      </c>
      <c r="J105" s="18">
        <v>0</v>
      </c>
      <c r="K105" s="21">
        <v>4</v>
      </c>
      <c r="L105" s="21">
        <v>0</v>
      </c>
      <c r="M105" s="21">
        <v>-1</v>
      </c>
      <c r="N105" s="21">
        <v>1</v>
      </c>
      <c r="O105" s="21">
        <v>0</v>
      </c>
      <c r="P105" s="21">
        <v>0.054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3">
        <v>96</v>
      </c>
      <c r="B106" s="23" t="s">
        <v>374</v>
      </c>
      <c r="C106" s="23">
        <v>4035.578</v>
      </c>
      <c r="D106" s="23">
        <v>4472.643</v>
      </c>
      <c r="E106" s="23">
        <v>0</v>
      </c>
      <c r="F106" s="23">
        <v>0</v>
      </c>
      <c r="G106" s="23">
        <v>1</v>
      </c>
      <c r="H106" s="18">
        <v>0</v>
      </c>
      <c r="I106" s="18">
        <v>0</v>
      </c>
      <c r="J106" s="18">
        <v>0</v>
      </c>
      <c r="K106" s="21">
        <v>3</v>
      </c>
      <c r="L106" s="21">
        <v>1</v>
      </c>
      <c r="M106" s="21">
        <v>0</v>
      </c>
      <c r="N106" s="21">
        <v>0</v>
      </c>
      <c r="O106" s="21">
        <v>0</v>
      </c>
      <c r="P106" s="21">
        <v>8.106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3">
        <v>107</v>
      </c>
      <c r="B107" s="23" t="s">
        <v>375</v>
      </c>
      <c r="C107" s="23">
        <v>5215.854</v>
      </c>
      <c r="D107" s="23">
        <v>5962.911</v>
      </c>
      <c r="E107" s="23">
        <v>0</v>
      </c>
      <c r="F107" s="23">
        <v>0</v>
      </c>
      <c r="G107" s="23">
        <v>1</v>
      </c>
      <c r="H107" s="18">
        <v>0</v>
      </c>
      <c r="I107" s="18">
        <v>0</v>
      </c>
      <c r="J107" s="18">
        <v>0</v>
      </c>
      <c r="K107" s="21">
        <v>2</v>
      </c>
      <c r="L107" s="21">
        <v>0</v>
      </c>
      <c r="M107" s="21">
        <v>0</v>
      </c>
      <c r="N107" s="21">
        <v>0</v>
      </c>
      <c r="O107" s="21">
        <v>0</v>
      </c>
      <c r="P107" s="21">
        <v>7.725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3">
        <v>110</v>
      </c>
      <c r="B108" s="23" t="s">
        <v>376</v>
      </c>
      <c r="C108" s="23">
        <v>4055.237</v>
      </c>
      <c r="D108" s="23">
        <v>4449.845</v>
      </c>
      <c r="E108" s="23">
        <v>0</v>
      </c>
      <c r="F108" s="23">
        <v>0</v>
      </c>
      <c r="G108" s="23">
        <v>1</v>
      </c>
      <c r="H108" s="18">
        <v>0</v>
      </c>
      <c r="I108" s="18">
        <v>0</v>
      </c>
      <c r="J108" s="18">
        <v>0</v>
      </c>
      <c r="K108" s="21">
        <v>3</v>
      </c>
      <c r="L108" s="21">
        <v>2</v>
      </c>
      <c r="M108" s="21">
        <v>0</v>
      </c>
      <c r="N108" s="21">
        <v>0</v>
      </c>
      <c r="O108" s="21">
        <v>0</v>
      </c>
      <c r="P108" s="21">
        <v>9.127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3">
        <v>126</v>
      </c>
      <c r="B109" s="23" t="s">
        <v>377</v>
      </c>
      <c r="C109" s="23">
        <v>7726.235</v>
      </c>
      <c r="D109" s="23">
        <v>8512.05</v>
      </c>
      <c r="E109" s="23">
        <v>0</v>
      </c>
      <c r="F109" s="23">
        <v>0</v>
      </c>
      <c r="G109" s="23">
        <v>1</v>
      </c>
      <c r="H109" s="18">
        <v>0</v>
      </c>
      <c r="I109" s="18">
        <v>0</v>
      </c>
      <c r="J109" s="18">
        <v>0</v>
      </c>
      <c r="K109" s="21">
        <v>2</v>
      </c>
      <c r="L109" s="21">
        <v>0</v>
      </c>
      <c r="M109" s="21">
        <v>0</v>
      </c>
      <c r="N109" s="21">
        <v>0</v>
      </c>
      <c r="O109" s="21">
        <v>0</v>
      </c>
      <c r="P109" s="21">
        <v>13.709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3">
        <v>162</v>
      </c>
      <c r="B110" s="23" t="s">
        <v>378</v>
      </c>
      <c r="C110" s="23">
        <v>3398.521</v>
      </c>
      <c r="D110" s="23">
        <v>4077.668</v>
      </c>
      <c r="E110" s="23">
        <v>0</v>
      </c>
      <c r="F110" s="23">
        <v>0</v>
      </c>
      <c r="G110" s="23">
        <v>1</v>
      </c>
      <c r="H110" s="18">
        <v>0</v>
      </c>
      <c r="I110" s="18">
        <v>0</v>
      </c>
      <c r="J110" s="18">
        <v>0</v>
      </c>
      <c r="K110" s="21">
        <v>1</v>
      </c>
      <c r="L110" s="21">
        <v>0</v>
      </c>
      <c r="M110" s="21">
        <v>0</v>
      </c>
      <c r="N110" s="21">
        <v>0</v>
      </c>
      <c r="O110" s="21">
        <v>0</v>
      </c>
      <c r="P110" s="21">
        <v>-14.921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3">
        <v>807</v>
      </c>
      <c r="B111" s="23" t="s">
        <v>53</v>
      </c>
      <c r="C111" s="23">
        <v>17324.738</v>
      </c>
      <c r="D111" s="23">
        <v>19458.896</v>
      </c>
      <c r="E111" s="23">
        <v>0</v>
      </c>
      <c r="F111" s="23">
        <v>0</v>
      </c>
      <c r="G111" s="23">
        <v>1</v>
      </c>
      <c r="H111" s="18">
        <v>0</v>
      </c>
      <c r="I111" s="18">
        <v>0</v>
      </c>
      <c r="J111" s="18">
        <v>0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0.663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3">
        <v>815</v>
      </c>
      <c r="B112" s="23" t="s">
        <v>379</v>
      </c>
      <c r="C112" s="23">
        <v>17762.455</v>
      </c>
      <c r="D112" s="23">
        <v>19933.402</v>
      </c>
      <c r="E112" s="23">
        <v>0</v>
      </c>
      <c r="F112" s="23">
        <v>0</v>
      </c>
      <c r="G112" s="23">
        <v>1</v>
      </c>
      <c r="H112" s="18">
        <v>0</v>
      </c>
      <c r="I112" s="18">
        <v>0</v>
      </c>
      <c r="J112" s="18">
        <v>0</v>
      </c>
      <c r="K112" s="21">
        <v>1</v>
      </c>
      <c r="L112" s="21">
        <v>0</v>
      </c>
      <c r="M112" s="21">
        <v>0</v>
      </c>
      <c r="N112" s="21">
        <v>0</v>
      </c>
      <c r="O112" s="21">
        <v>0</v>
      </c>
      <c r="P112" s="21">
        <v>15.842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3">
        <v>849</v>
      </c>
      <c r="B113" s="23" t="s">
        <v>380</v>
      </c>
      <c r="C113" s="23">
        <v>9930.119</v>
      </c>
      <c r="D113" s="23">
        <v>11985.497</v>
      </c>
      <c r="E113" s="23">
        <v>0</v>
      </c>
      <c r="F113" s="23">
        <v>0</v>
      </c>
      <c r="G113" s="23">
        <v>1</v>
      </c>
      <c r="H113" s="18">
        <v>0</v>
      </c>
      <c r="I113" s="18">
        <v>0</v>
      </c>
      <c r="J113" s="18">
        <v>0</v>
      </c>
      <c r="K113" s="21">
        <v>3</v>
      </c>
      <c r="L113" s="21">
        <v>0</v>
      </c>
      <c r="M113" s="21">
        <v>0</v>
      </c>
      <c r="N113" s="21">
        <v>0</v>
      </c>
      <c r="O113" s="21">
        <v>0</v>
      </c>
      <c r="P113" s="21">
        <v>-3.995</v>
      </c>
      <c r="Q113" s="21">
        <v>0</v>
      </c>
      <c r="R113" s="21">
        <v>-1</v>
      </c>
      <c r="S113" s="22"/>
      <c r="T113" s="22"/>
      <c r="U113" s="22"/>
      <c r="V113" s="22"/>
      <c r="W113" s="22"/>
    </row>
    <row r="114" ht="16.5" spans="1:23">
      <c r="A114" s="23">
        <v>911</v>
      </c>
      <c r="B114" s="23" t="s">
        <v>381</v>
      </c>
      <c r="C114" s="23">
        <v>6105.28</v>
      </c>
      <c r="D114" s="23">
        <v>6721.664</v>
      </c>
      <c r="E114" s="23">
        <v>0</v>
      </c>
      <c r="F114" s="23">
        <v>0</v>
      </c>
      <c r="G114" s="23">
        <v>1</v>
      </c>
      <c r="H114" s="18">
        <v>0</v>
      </c>
      <c r="I114" s="18">
        <v>0</v>
      </c>
      <c r="J114" s="18">
        <v>0</v>
      </c>
      <c r="K114" s="21">
        <v>0</v>
      </c>
      <c r="L114" s="21">
        <v>0</v>
      </c>
      <c r="M114" s="21">
        <v>0</v>
      </c>
      <c r="N114" s="21">
        <v>-1</v>
      </c>
      <c r="O114" s="21">
        <v>0</v>
      </c>
      <c r="P114" s="21">
        <v>4.598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914</v>
      </c>
      <c r="B115" s="23" t="s">
        <v>382</v>
      </c>
      <c r="C115" s="23">
        <v>6200.486</v>
      </c>
      <c r="D115" s="23">
        <v>6948.348</v>
      </c>
      <c r="E115" s="23">
        <v>0</v>
      </c>
      <c r="F115" s="23">
        <v>0</v>
      </c>
      <c r="G115" s="23">
        <v>1</v>
      </c>
      <c r="H115" s="18">
        <v>0</v>
      </c>
      <c r="I115" s="18">
        <v>0</v>
      </c>
      <c r="J115" s="18">
        <v>0</v>
      </c>
      <c r="K115" s="21">
        <v>2</v>
      </c>
      <c r="L115" s="21">
        <v>0</v>
      </c>
      <c r="M115" s="21">
        <v>0</v>
      </c>
      <c r="N115" s="21">
        <v>0</v>
      </c>
      <c r="O115" s="21">
        <v>0</v>
      </c>
      <c r="P115" s="21">
        <v>11.683</v>
      </c>
      <c r="Q115" s="21">
        <v>0</v>
      </c>
      <c r="R115" s="21">
        <v>-1</v>
      </c>
      <c r="S115" s="22"/>
      <c r="T115" s="22"/>
      <c r="U115" s="22"/>
      <c r="V115" s="22"/>
      <c r="W115" s="22"/>
    </row>
    <row r="116" ht="16.5" spans="1:23">
      <c r="A116" s="23">
        <v>925</v>
      </c>
      <c r="B116" s="23" t="s">
        <v>383</v>
      </c>
      <c r="C116" s="23">
        <v>4397.13</v>
      </c>
      <c r="D116" s="23">
        <v>4733.937</v>
      </c>
      <c r="E116" s="23">
        <v>0</v>
      </c>
      <c r="F116" s="23">
        <v>0</v>
      </c>
      <c r="G116" s="23">
        <v>1</v>
      </c>
      <c r="H116" s="18">
        <v>0</v>
      </c>
      <c r="I116" s="18">
        <v>0</v>
      </c>
      <c r="J116" s="18">
        <v>0</v>
      </c>
      <c r="K116" s="21">
        <v>3</v>
      </c>
      <c r="L116" s="21">
        <v>0</v>
      </c>
      <c r="M116" s="21">
        <v>0</v>
      </c>
      <c r="N116" s="21">
        <v>0</v>
      </c>
      <c r="O116" s="21">
        <v>0</v>
      </c>
      <c r="P116" s="21">
        <v>0.522</v>
      </c>
      <c r="Q116" s="21">
        <v>-1</v>
      </c>
      <c r="R116" s="21">
        <v>0</v>
      </c>
      <c r="S116" s="22"/>
      <c r="T116" s="22"/>
      <c r="U116" s="22"/>
      <c r="V116" s="22"/>
      <c r="W116" s="22"/>
    </row>
    <row r="117" ht="16.5" spans="1:23">
      <c r="A117" s="23">
        <v>931</v>
      </c>
      <c r="B117" s="23" t="s">
        <v>384</v>
      </c>
      <c r="C117" s="23">
        <v>5744.471</v>
      </c>
      <c r="D117" s="23">
        <v>6376.421</v>
      </c>
      <c r="E117" s="23">
        <v>0</v>
      </c>
      <c r="F117" s="23">
        <v>0</v>
      </c>
      <c r="G117" s="23">
        <v>1</v>
      </c>
      <c r="H117" s="18">
        <v>0</v>
      </c>
      <c r="I117" s="18">
        <v>0</v>
      </c>
      <c r="J117" s="18">
        <v>0</v>
      </c>
      <c r="K117" s="21">
        <v>2</v>
      </c>
      <c r="L117" s="21">
        <v>0</v>
      </c>
      <c r="M117" s="21">
        <v>0</v>
      </c>
      <c r="N117" s="21">
        <v>0</v>
      </c>
      <c r="O117" s="21">
        <v>0</v>
      </c>
      <c r="P117" s="21">
        <v>9.605</v>
      </c>
      <c r="Q117" s="21">
        <v>0</v>
      </c>
      <c r="R117" s="21">
        <v>-1</v>
      </c>
      <c r="S117" s="22"/>
      <c r="T117" s="22"/>
      <c r="U117" s="22"/>
      <c r="V117" s="22"/>
      <c r="W117" s="22"/>
    </row>
    <row r="118" ht="16.5" spans="1:23">
      <c r="A118" s="23">
        <v>932</v>
      </c>
      <c r="B118" s="23" t="s">
        <v>385</v>
      </c>
      <c r="C118" s="23">
        <v>14457.025</v>
      </c>
      <c r="D118" s="23">
        <v>15999.713</v>
      </c>
      <c r="E118" s="23">
        <v>0</v>
      </c>
      <c r="F118" s="23">
        <v>0</v>
      </c>
      <c r="G118" s="23">
        <v>1</v>
      </c>
      <c r="H118" s="18">
        <v>0</v>
      </c>
      <c r="I118" s="18">
        <v>0</v>
      </c>
      <c r="J118" s="18">
        <v>0</v>
      </c>
      <c r="K118" s="21">
        <v>3</v>
      </c>
      <c r="L118" s="21">
        <v>0</v>
      </c>
      <c r="M118" s="21">
        <v>0</v>
      </c>
      <c r="N118" s="21">
        <v>1</v>
      </c>
      <c r="O118" s="21">
        <v>0</v>
      </c>
      <c r="P118" s="21">
        <v>2.588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3">
        <v>934</v>
      </c>
      <c r="B119" s="23" t="s">
        <v>386</v>
      </c>
      <c r="C119" s="23">
        <v>5822.386</v>
      </c>
      <c r="D119" s="23">
        <v>6487.944</v>
      </c>
      <c r="E119" s="23">
        <v>0</v>
      </c>
      <c r="F119" s="23">
        <v>0</v>
      </c>
      <c r="G119" s="23">
        <v>1</v>
      </c>
      <c r="H119" s="18">
        <v>0</v>
      </c>
      <c r="I119" s="18">
        <v>0</v>
      </c>
      <c r="J119" s="18">
        <v>0</v>
      </c>
      <c r="K119" s="21">
        <v>3</v>
      </c>
      <c r="L119" s="21">
        <v>1</v>
      </c>
      <c r="M119" s="21">
        <v>0</v>
      </c>
      <c r="N119" s="21">
        <v>0</v>
      </c>
      <c r="O119" s="21">
        <v>0</v>
      </c>
      <c r="P119" s="21">
        <v>8.25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3">
        <v>942</v>
      </c>
      <c r="B120" s="23" t="s">
        <v>387</v>
      </c>
      <c r="C120" s="23">
        <v>9625.831</v>
      </c>
      <c r="D120" s="23">
        <v>10497.765</v>
      </c>
      <c r="E120" s="23">
        <v>0</v>
      </c>
      <c r="F120" s="23">
        <v>0</v>
      </c>
      <c r="G120" s="23">
        <v>1</v>
      </c>
      <c r="H120" s="18">
        <v>0</v>
      </c>
      <c r="I120" s="18">
        <v>0</v>
      </c>
      <c r="J120" s="18">
        <v>0</v>
      </c>
      <c r="K120" s="21">
        <v>4</v>
      </c>
      <c r="L120" s="21">
        <v>1</v>
      </c>
      <c r="M120" s="21">
        <v>0</v>
      </c>
      <c r="N120" s="21">
        <v>1</v>
      </c>
      <c r="O120" s="21">
        <v>0</v>
      </c>
      <c r="P120" s="21">
        <v>11.015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3">
        <v>948</v>
      </c>
      <c r="B121" s="23" t="s">
        <v>388</v>
      </c>
      <c r="C121" s="23">
        <v>2435.598</v>
      </c>
      <c r="D121" s="23">
        <v>2855.019</v>
      </c>
      <c r="E121" s="23">
        <v>0</v>
      </c>
      <c r="F121" s="23">
        <v>0</v>
      </c>
      <c r="G121" s="23">
        <v>1</v>
      </c>
      <c r="H121" s="18">
        <v>0</v>
      </c>
      <c r="I121" s="18">
        <v>0</v>
      </c>
      <c r="J121" s="18">
        <v>0</v>
      </c>
      <c r="K121" s="21">
        <v>2</v>
      </c>
      <c r="L121" s="21">
        <v>0</v>
      </c>
      <c r="M121" s="21">
        <v>0</v>
      </c>
      <c r="N121" s="21">
        <v>0</v>
      </c>
      <c r="O121" s="21">
        <v>0</v>
      </c>
      <c r="P121" s="21">
        <v>-1.295</v>
      </c>
      <c r="Q121" s="21">
        <v>0</v>
      </c>
      <c r="R121" s="21">
        <v>-1</v>
      </c>
      <c r="S121" s="22"/>
      <c r="T121" s="22"/>
      <c r="U121" s="22"/>
      <c r="V121" s="22"/>
      <c r="W121" s="22"/>
    </row>
    <row r="122" ht="16.5" spans="1:23">
      <c r="A122" s="23">
        <v>952</v>
      </c>
      <c r="B122" s="23" t="s">
        <v>389</v>
      </c>
      <c r="C122" s="23">
        <v>2328.663</v>
      </c>
      <c r="D122" s="23">
        <v>2808.019</v>
      </c>
      <c r="E122" s="23">
        <v>0</v>
      </c>
      <c r="F122" s="23">
        <v>0</v>
      </c>
      <c r="G122" s="23">
        <v>1</v>
      </c>
      <c r="H122" s="18">
        <v>0</v>
      </c>
      <c r="I122" s="18">
        <v>0</v>
      </c>
      <c r="J122" s="18">
        <v>0</v>
      </c>
      <c r="K122" s="21">
        <v>1</v>
      </c>
      <c r="L122" s="21">
        <v>0</v>
      </c>
      <c r="M122" s="21">
        <v>0</v>
      </c>
      <c r="N122" s="21">
        <v>0</v>
      </c>
      <c r="O122" s="21">
        <v>0</v>
      </c>
      <c r="P122" s="21">
        <v>20.66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3">
        <v>974</v>
      </c>
      <c r="B123" s="23" t="s">
        <v>390</v>
      </c>
      <c r="C123" s="23">
        <v>6524.858</v>
      </c>
      <c r="D123" s="23">
        <v>7287.408</v>
      </c>
      <c r="E123" s="23">
        <v>0</v>
      </c>
      <c r="F123" s="23">
        <v>0</v>
      </c>
      <c r="G123" s="23">
        <v>1</v>
      </c>
      <c r="H123" s="18">
        <v>0</v>
      </c>
      <c r="I123" s="18">
        <v>0</v>
      </c>
      <c r="J123" s="18">
        <v>0</v>
      </c>
      <c r="K123" s="21">
        <v>3</v>
      </c>
      <c r="L123" s="21">
        <v>0</v>
      </c>
      <c r="M123" s="21">
        <v>0</v>
      </c>
      <c r="N123" s="21">
        <v>0</v>
      </c>
      <c r="O123" s="21">
        <v>0</v>
      </c>
      <c r="P123" s="21">
        <v>-7.482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3">
        <v>989</v>
      </c>
      <c r="B124" s="23" t="s">
        <v>13</v>
      </c>
      <c r="C124" s="23">
        <v>5189.774</v>
      </c>
      <c r="D124" s="23">
        <v>5774.155</v>
      </c>
      <c r="E124" s="23">
        <v>0</v>
      </c>
      <c r="F124" s="23">
        <v>0</v>
      </c>
      <c r="G124" s="23">
        <v>1</v>
      </c>
      <c r="H124" s="18">
        <v>0</v>
      </c>
      <c r="I124" s="18">
        <v>0</v>
      </c>
      <c r="J124" s="18">
        <v>0</v>
      </c>
      <c r="K124" s="21">
        <v>2</v>
      </c>
      <c r="L124" s="21">
        <v>2</v>
      </c>
      <c r="M124" s="21">
        <v>0</v>
      </c>
      <c r="N124" s="21">
        <v>0</v>
      </c>
      <c r="O124" s="21">
        <v>0</v>
      </c>
      <c r="P124" s="21">
        <v>18.995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3">
        <v>990</v>
      </c>
      <c r="B125" s="23" t="s">
        <v>391</v>
      </c>
      <c r="C125" s="23">
        <v>12096.371</v>
      </c>
      <c r="D125" s="23">
        <v>13409.097</v>
      </c>
      <c r="E125" s="23">
        <v>0</v>
      </c>
      <c r="F125" s="23">
        <v>0</v>
      </c>
      <c r="G125" s="23">
        <v>1</v>
      </c>
      <c r="H125" s="18">
        <v>0</v>
      </c>
      <c r="I125" s="18">
        <v>0</v>
      </c>
      <c r="J125" s="18">
        <v>0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-0.58</v>
      </c>
      <c r="Q125" s="21">
        <v>0</v>
      </c>
      <c r="R125" s="21">
        <v>-1</v>
      </c>
      <c r="S125" s="22"/>
      <c r="T125" s="22"/>
      <c r="U125" s="22"/>
      <c r="V125" s="22"/>
      <c r="W125" s="22"/>
    </row>
    <row r="126" ht="16.5" spans="1:23">
      <c r="A126" s="23">
        <v>992</v>
      </c>
      <c r="B126" s="23" t="s">
        <v>392</v>
      </c>
      <c r="C126" s="23">
        <v>5575.762</v>
      </c>
      <c r="D126" s="23">
        <v>6194.433</v>
      </c>
      <c r="E126" s="23">
        <v>0</v>
      </c>
      <c r="F126" s="23">
        <v>0</v>
      </c>
      <c r="G126" s="23">
        <v>1</v>
      </c>
      <c r="H126" s="18">
        <v>0</v>
      </c>
      <c r="I126" s="18">
        <v>0</v>
      </c>
      <c r="J126" s="18">
        <v>0</v>
      </c>
      <c r="K126" s="21">
        <v>2</v>
      </c>
      <c r="L126" s="21">
        <v>1</v>
      </c>
      <c r="M126" s="21">
        <v>0</v>
      </c>
      <c r="N126" s="21">
        <v>1</v>
      </c>
      <c r="O126" s="21">
        <v>0</v>
      </c>
      <c r="P126" s="21">
        <v>0.091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3">
        <v>399003</v>
      </c>
      <c r="B127" s="23" t="s">
        <v>393</v>
      </c>
      <c r="C127" s="23">
        <v>7893.752</v>
      </c>
      <c r="D127" s="23">
        <v>8559.429</v>
      </c>
      <c r="E127" s="23">
        <v>0</v>
      </c>
      <c r="F127" s="23">
        <v>0</v>
      </c>
      <c r="G127" s="23">
        <v>1</v>
      </c>
      <c r="H127" s="18">
        <v>0</v>
      </c>
      <c r="I127" s="18">
        <v>0</v>
      </c>
      <c r="J127" s="18">
        <v>0</v>
      </c>
      <c r="K127" s="21">
        <v>3</v>
      </c>
      <c r="L127" s="21">
        <v>2</v>
      </c>
      <c r="M127" s="21">
        <v>0</v>
      </c>
      <c r="N127" s="21">
        <v>0</v>
      </c>
      <c r="O127" s="21">
        <v>0</v>
      </c>
      <c r="P127" s="21">
        <v>9.634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399108</v>
      </c>
      <c r="B128" s="23" t="s">
        <v>145</v>
      </c>
      <c r="C128" s="23">
        <v>1209.452</v>
      </c>
      <c r="D128" s="23">
        <v>1299.443</v>
      </c>
      <c r="E128" s="23">
        <v>0</v>
      </c>
      <c r="F128" s="23">
        <v>0</v>
      </c>
      <c r="G128" s="23">
        <v>1</v>
      </c>
      <c r="H128" s="18">
        <v>0</v>
      </c>
      <c r="I128" s="18">
        <v>0</v>
      </c>
      <c r="J128" s="18">
        <v>0</v>
      </c>
      <c r="K128" s="21">
        <v>2</v>
      </c>
      <c r="L128" s="21">
        <v>0</v>
      </c>
      <c r="M128" s="21">
        <v>0</v>
      </c>
      <c r="N128" s="21">
        <v>0</v>
      </c>
      <c r="O128" s="21">
        <v>0</v>
      </c>
      <c r="P128" s="21">
        <v>12.497</v>
      </c>
      <c r="Q128" s="21">
        <v>0</v>
      </c>
      <c r="R128" s="21">
        <v>-1</v>
      </c>
      <c r="S128" s="22"/>
      <c r="T128" s="22"/>
      <c r="U128" s="22"/>
      <c r="V128" s="22"/>
      <c r="W128" s="22"/>
    </row>
    <row r="129" ht="16.5" spans="1:23">
      <c r="A129" s="23">
        <v>399231</v>
      </c>
      <c r="B129" s="23" t="s">
        <v>394</v>
      </c>
      <c r="C129" s="23">
        <v>1298.082</v>
      </c>
      <c r="D129" s="23">
        <v>1455.525</v>
      </c>
      <c r="E129" s="23">
        <v>0</v>
      </c>
      <c r="F129" s="23">
        <v>0</v>
      </c>
      <c r="G129" s="23">
        <v>1</v>
      </c>
      <c r="H129" s="18">
        <v>0</v>
      </c>
      <c r="I129" s="18">
        <v>0</v>
      </c>
      <c r="J129" s="18">
        <v>0</v>
      </c>
      <c r="K129" s="21">
        <v>4</v>
      </c>
      <c r="L129" s="21">
        <v>2</v>
      </c>
      <c r="M129" s="21">
        <v>0</v>
      </c>
      <c r="N129" s="21">
        <v>1</v>
      </c>
      <c r="O129" s="21">
        <v>0</v>
      </c>
      <c r="P129" s="21">
        <v>12.921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3">
        <v>399237</v>
      </c>
      <c r="B130" s="23" t="s">
        <v>395</v>
      </c>
      <c r="C130" s="23">
        <v>1064.738</v>
      </c>
      <c r="D130" s="23">
        <v>1140.548</v>
      </c>
      <c r="E130" s="23">
        <v>0</v>
      </c>
      <c r="F130" s="23">
        <v>0</v>
      </c>
      <c r="G130" s="23">
        <v>1</v>
      </c>
      <c r="H130" s="18">
        <v>0</v>
      </c>
      <c r="I130" s="18">
        <v>0</v>
      </c>
      <c r="J130" s="18">
        <v>0</v>
      </c>
      <c r="K130" s="21">
        <v>2</v>
      </c>
      <c r="L130" s="21">
        <v>0</v>
      </c>
      <c r="M130" s="21">
        <v>0</v>
      </c>
      <c r="N130" s="21">
        <v>0</v>
      </c>
      <c r="O130" s="21">
        <v>0</v>
      </c>
      <c r="P130" s="21">
        <v>26.285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399240</v>
      </c>
      <c r="B131" s="23" t="s">
        <v>396</v>
      </c>
      <c r="C131" s="23">
        <v>1503.444</v>
      </c>
      <c r="D131" s="23">
        <v>1719.207</v>
      </c>
      <c r="E131" s="23">
        <v>0</v>
      </c>
      <c r="F131" s="23">
        <v>0</v>
      </c>
      <c r="G131" s="23">
        <v>1</v>
      </c>
      <c r="H131" s="18">
        <v>0</v>
      </c>
      <c r="I131" s="18">
        <v>0</v>
      </c>
      <c r="J131" s="18">
        <v>0</v>
      </c>
      <c r="K131" s="21">
        <v>1</v>
      </c>
      <c r="L131" s="21">
        <v>0</v>
      </c>
      <c r="M131" s="21">
        <v>0</v>
      </c>
      <c r="N131" s="21">
        <v>0</v>
      </c>
      <c r="O131" s="21">
        <v>0</v>
      </c>
      <c r="P131" s="21">
        <v>-9.319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399241</v>
      </c>
      <c r="B132" s="23" t="s">
        <v>358</v>
      </c>
      <c r="C132" s="23">
        <v>1142.192</v>
      </c>
      <c r="D132" s="23">
        <v>1347.39</v>
      </c>
      <c r="E132" s="23">
        <v>0</v>
      </c>
      <c r="F132" s="23">
        <v>0</v>
      </c>
      <c r="G132" s="23">
        <v>1</v>
      </c>
      <c r="H132" s="18">
        <v>0</v>
      </c>
      <c r="I132" s="18">
        <v>0</v>
      </c>
      <c r="J132" s="18">
        <v>0</v>
      </c>
      <c r="K132" s="21">
        <v>2</v>
      </c>
      <c r="L132" s="21">
        <v>0</v>
      </c>
      <c r="M132" s="21">
        <v>0</v>
      </c>
      <c r="N132" s="21">
        <v>0</v>
      </c>
      <c r="O132" s="21">
        <v>0</v>
      </c>
      <c r="P132" s="21">
        <v>-0.124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399286</v>
      </c>
      <c r="B133" s="23" t="s">
        <v>159</v>
      </c>
      <c r="C133" s="23">
        <v>3779.143</v>
      </c>
      <c r="D133" s="23">
        <v>4764.504</v>
      </c>
      <c r="E133" s="23">
        <v>0</v>
      </c>
      <c r="F133" s="23">
        <v>0</v>
      </c>
      <c r="G133" s="23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-1.881</v>
      </c>
      <c r="Q133" s="21">
        <v>0</v>
      </c>
      <c r="R133" s="21">
        <v>-1</v>
      </c>
      <c r="S133" s="22"/>
      <c r="T133" s="22"/>
      <c r="U133" s="22"/>
      <c r="V133" s="22"/>
      <c r="W133" s="22"/>
    </row>
    <row r="134" ht="16.5" spans="1:23">
      <c r="A134" s="23">
        <v>399367</v>
      </c>
      <c r="B134" s="23" t="s">
        <v>397</v>
      </c>
      <c r="C134" s="23">
        <v>2404.632</v>
      </c>
      <c r="D134" s="23">
        <v>2820.465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10.979</v>
      </c>
      <c r="Q134" s="21">
        <v>0</v>
      </c>
      <c r="R134" s="21">
        <v>-1</v>
      </c>
      <c r="S134" s="22"/>
      <c r="T134" s="22"/>
      <c r="U134" s="22"/>
      <c r="V134" s="22"/>
      <c r="W134" s="22"/>
    </row>
    <row r="135" ht="16.5" spans="1:23">
      <c r="A135" s="23">
        <v>399384</v>
      </c>
      <c r="B135" s="23" t="s">
        <v>398</v>
      </c>
      <c r="C135" s="23">
        <v>3937.933</v>
      </c>
      <c r="D135" s="23">
        <v>4427.33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1.715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399385</v>
      </c>
      <c r="B136" s="23" t="s">
        <v>399</v>
      </c>
      <c r="C136" s="23">
        <v>8859.421</v>
      </c>
      <c r="D136" s="23">
        <v>9792.181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-2.584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3">
        <v>399387</v>
      </c>
      <c r="B137" s="23" t="s">
        <v>400</v>
      </c>
      <c r="C137" s="23">
        <v>5244.119</v>
      </c>
      <c r="D137" s="23">
        <v>5849.642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1">
        <v>3</v>
      </c>
      <c r="L137" s="21">
        <v>1</v>
      </c>
      <c r="M137" s="21">
        <v>0</v>
      </c>
      <c r="N137" s="21">
        <v>0</v>
      </c>
      <c r="O137" s="21">
        <v>0</v>
      </c>
      <c r="P137" s="21">
        <v>1.74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3">
        <v>399393</v>
      </c>
      <c r="B138" s="23" t="s">
        <v>401</v>
      </c>
      <c r="C138" s="23">
        <v>2962.75</v>
      </c>
      <c r="D138" s="23">
        <v>3449.861</v>
      </c>
      <c r="E138" s="23">
        <v>0</v>
      </c>
      <c r="F138" s="23">
        <v>0</v>
      </c>
      <c r="G138" s="23">
        <v>1</v>
      </c>
      <c r="H138" s="18">
        <v>0</v>
      </c>
      <c r="I138" s="18">
        <v>0</v>
      </c>
      <c r="J138" s="18">
        <v>0</v>
      </c>
      <c r="K138" s="21">
        <v>1</v>
      </c>
      <c r="L138" s="21">
        <v>0</v>
      </c>
      <c r="M138" s="21">
        <v>0</v>
      </c>
      <c r="N138" s="21">
        <v>0</v>
      </c>
      <c r="O138" s="21">
        <v>0</v>
      </c>
      <c r="P138" s="21">
        <v>3.028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399396</v>
      </c>
      <c r="B139" s="23" t="s">
        <v>402</v>
      </c>
      <c r="C139" s="23">
        <v>16566.838</v>
      </c>
      <c r="D139" s="23">
        <v>18591.65</v>
      </c>
      <c r="E139" s="23">
        <v>0</v>
      </c>
      <c r="F139" s="23">
        <v>0</v>
      </c>
      <c r="G139" s="23">
        <v>1</v>
      </c>
      <c r="H139" s="18">
        <v>0</v>
      </c>
      <c r="I139" s="18">
        <v>0</v>
      </c>
      <c r="J139" s="18">
        <v>0</v>
      </c>
      <c r="K139" s="21">
        <v>2</v>
      </c>
      <c r="L139" s="21">
        <v>0</v>
      </c>
      <c r="M139" s="21">
        <v>1</v>
      </c>
      <c r="N139" s="21">
        <v>-1</v>
      </c>
      <c r="O139" s="21">
        <v>0</v>
      </c>
      <c r="P139" s="21">
        <v>4.65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3">
        <v>399420</v>
      </c>
      <c r="B140" s="23" t="s">
        <v>403</v>
      </c>
      <c r="C140" s="23">
        <v>1418.078</v>
      </c>
      <c r="D140" s="23">
        <v>1693.591</v>
      </c>
      <c r="E140" s="23">
        <v>0</v>
      </c>
      <c r="F140" s="23">
        <v>0</v>
      </c>
      <c r="G140" s="23">
        <v>1</v>
      </c>
      <c r="H140" s="18">
        <v>0</v>
      </c>
      <c r="I140" s="18">
        <v>0</v>
      </c>
      <c r="J140" s="18">
        <v>0</v>
      </c>
      <c r="K140" s="21">
        <v>3</v>
      </c>
      <c r="L140" s="21">
        <v>1</v>
      </c>
      <c r="M140" s="21">
        <v>0</v>
      </c>
      <c r="N140" s="21">
        <v>0</v>
      </c>
      <c r="O140" s="21">
        <v>0</v>
      </c>
      <c r="P140" s="21">
        <v>4.75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399437</v>
      </c>
      <c r="B141" s="23" t="s">
        <v>404</v>
      </c>
      <c r="C141" s="23">
        <v>6180.355</v>
      </c>
      <c r="D141" s="23">
        <v>7236.075</v>
      </c>
      <c r="E141" s="23">
        <v>0</v>
      </c>
      <c r="F141" s="23">
        <v>0</v>
      </c>
      <c r="G141" s="23">
        <v>1</v>
      </c>
      <c r="H141" s="18">
        <v>0</v>
      </c>
      <c r="I141" s="18">
        <v>0</v>
      </c>
      <c r="J141" s="18">
        <v>0</v>
      </c>
      <c r="K141" s="21">
        <v>4</v>
      </c>
      <c r="L141" s="21">
        <v>0</v>
      </c>
      <c r="M141" s="21">
        <v>0</v>
      </c>
      <c r="N141" s="21">
        <v>1</v>
      </c>
      <c r="O141" s="21">
        <v>0</v>
      </c>
      <c r="P141" s="21">
        <v>1.95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3">
        <v>399555</v>
      </c>
      <c r="B142" s="23" t="s">
        <v>405</v>
      </c>
      <c r="C142" s="23">
        <v>5149.612</v>
      </c>
      <c r="D142" s="23">
        <v>5538.783</v>
      </c>
      <c r="E142" s="23">
        <v>0</v>
      </c>
      <c r="F142" s="23">
        <v>0</v>
      </c>
      <c r="G142" s="23">
        <v>1</v>
      </c>
      <c r="H142" s="18">
        <v>0</v>
      </c>
      <c r="I142" s="18">
        <v>0</v>
      </c>
      <c r="J142" s="18">
        <v>0</v>
      </c>
      <c r="K142" s="21">
        <v>2</v>
      </c>
      <c r="L142" s="21">
        <v>0</v>
      </c>
      <c r="M142" s="21">
        <v>0</v>
      </c>
      <c r="N142" s="21">
        <v>0</v>
      </c>
      <c r="O142" s="21">
        <v>0</v>
      </c>
      <c r="P142" s="21">
        <v>5.656</v>
      </c>
      <c r="Q142" s="21">
        <v>0</v>
      </c>
      <c r="R142" s="21">
        <v>-1</v>
      </c>
      <c r="S142" s="22"/>
      <c r="T142" s="22"/>
      <c r="U142" s="22"/>
      <c r="V142" s="22"/>
      <c r="W142" s="22"/>
    </row>
    <row r="143" ht="16.5" spans="1:23">
      <c r="A143" s="23">
        <v>399617</v>
      </c>
      <c r="B143" s="23" t="s">
        <v>406</v>
      </c>
      <c r="C143" s="23">
        <v>8661.661</v>
      </c>
      <c r="D143" s="23">
        <v>9712.406</v>
      </c>
      <c r="E143" s="23">
        <v>0</v>
      </c>
      <c r="F143" s="23">
        <v>0</v>
      </c>
      <c r="G143" s="23">
        <v>1</v>
      </c>
      <c r="H143" s="18">
        <v>0</v>
      </c>
      <c r="I143" s="18">
        <v>0</v>
      </c>
      <c r="J143" s="18">
        <v>0</v>
      </c>
      <c r="K143" s="21">
        <v>1</v>
      </c>
      <c r="L143" s="21">
        <v>2</v>
      </c>
      <c r="M143" s="21">
        <v>0</v>
      </c>
      <c r="N143" s="21">
        <v>0</v>
      </c>
      <c r="O143" s="21">
        <v>0</v>
      </c>
      <c r="P143" s="21">
        <v>6.347</v>
      </c>
      <c r="Q143" s="21">
        <v>0</v>
      </c>
      <c r="R143" s="21">
        <v>-1</v>
      </c>
      <c r="S143" s="22"/>
      <c r="T143" s="22"/>
      <c r="U143" s="22"/>
      <c r="V143" s="22"/>
      <c r="W143" s="22"/>
    </row>
    <row r="144" ht="16.5" spans="1:23">
      <c r="A144" s="23">
        <v>399619</v>
      </c>
      <c r="B144" s="23" t="s">
        <v>407</v>
      </c>
      <c r="C144" s="23">
        <v>6831.554</v>
      </c>
      <c r="D144" s="23">
        <v>7536.333</v>
      </c>
      <c r="E144" s="23">
        <v>0</v>
      </c>
      <c r="F144" s="23">
        <v>0</v>
      </c>
      <c r="G144" s="23">
        <v>1</v>
      </c>
      <c r="H144" s="18">
        <v>0</v>
      </c>
      <c r="I144" s="18">
        <v>0</v>
      </c>
      <c r="J144" s="18">
        <v>0</v>
      </c>
      <c r="K144" s="21">
        <v>0</v>
      </c>
      <c r="L144" s="21">
        <v>1</v>
      </c>
      <c r="M144" s="21">
        <v>0</v>
      </c>
      <c r="N144" s="21">
        <v>0</v>
      </c>
      <c r="O144" s="21">
        <v>0</v>
      </c>
      <c r="P144" s="21">
        <v>4.995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3">
        <v>399637</v>
      </c>
      <c r="B145" s="23" t="s">
        <v>408</v>
      </c>
      <c r="C145" s="23">
        <v>1659.385</v>
      </c>
      <c r="D145" s="23">
        <v>1985.118</v>
      </c>
      <c r="E145" s="23">
        <v>0</v>
      </c>
      <c r="F145" s="23">
        <v>0</v>
      </c>
      <c r="G145" s="23">
        <v>1</v>
      </c>
      <c r="H145" s="18">
        <v>0</v>
      </c>
      <c r="I145" s="18">
        <v>0</v>
      </c>
      <c r="J145" s="18">
        <v>0</v>
      </c>
      <c r="K145" s="21">
        <v>4</v>
      </c>
      <c r="L145" s="21">
        <v>2</v>
      </c>
      <c r="M145" s="21">
        <v>0</v>
      </c>
      <c r="N145" s="21">
        <v>1</v>
      </c>
      <c r="O145" s="21">
        <v>0</v>
      </c>
      <c r="P145" s="21">
        <v>10.185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3">
        <v>399646</v>
      </c>
      <c r="B146" s="23" t="s">
        <v>409</v>
      </c>
      <c r="C146" s="23">
        <v>7691.369</v>
      </c>
      <c r="D146" s="23">
        <v>8519.91</v>
      </c>
      <c r="E146" s="23">
        <v>0</v>
      </c>
      <c r="F146" s="23">
        <v>0</v>
      </c>
      <c r="G146" s="23">
        <v>1</v>
      </c>
      <c r="H146" s="18">
        <v>0</v>
      </c>
      <c r="I146" s="18">
        <v>0</v>
      </c>
      <c r="J146" s="18">
        <v>0</v>
      </c>
      <c r="K146" s="21">
        <v>1</v>
      </c>
      <c r="L146" s="21">
        <v>0</v>
      </c>
      <c r="M146" s="21">
        <v>0</v>
      </c>
      <c r="N146" s="21">
        <v>0</v>
      </c>
      <c r="O146" s="21">
        <v>0</v>
      </c>
      <c r="P146" s="21">
        <v>10.487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399684</v>
      </c>
      <c r="B147" s="23" t="s">
        <v>410</v>
      </c>
      <c r="C147" s="23">
        <v>1690.921</v>
      </c>
      <c r="D147" s="23">
        <v>1891.105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2</v>
      </c>
      <c r="L147" s="21">
        <v>2</v>
      </c>
      <c r="M147" s="21">
        <v>0</v>
      </c>
      <c r="N147" s="21">
        <v>0</v>
      </c>
      <c r="O147" s="21">
        <v>0</v>
      </c>
      <c r="P147" s="21">
        <v>14.709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399686</v>
      </c>
      <c r="B148" s="23" t="s">
        <v>411</v>
      </c>
      <c r="C148" s="23">
        <v>2036.53</v>
      </c>
      <c r="D148" s="23">
        <v>2283.501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3</v>
      </c>
      <c r="L148" s="21">
        <v>2</v>
      </c>
      <c r="M148" s="21">
        <v>0</v>
      </c>
      <c r="N148" s="21">
        <v>1</v>
      </c>
      <c r="O148" s="21">
        <v>0</v>
      </c>
      <c r="P148" s="21">
        <v>3.159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399699</v>
      </c>
      <c r="B149" s="23" t="s">
        <v>412</v>
      </c>
      <c r="C149" s="23">
        <v>4029.606</v>
      </c>
      <c r="D149" s="23">
        <v>5126.336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3</v>
      </c>
      <c r="L149" s="21">
        <v>2</v>
      </c>
      <c r="M149" s="21">
        <v>0</v>
      </c>
      <c r="N149" s="21">
        <v>1</v>
      </c>
      <c r="O149" s="21">
        <v>0</v>
      </c>
      <c r="P149" s="21">
        <v>3.049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399707</v>
      </c>
      <c r="B150" s="23" t="s">
        <v>413</v>
      </c>
      <c r="C150" s="23">
        <v>5990.123</v>
      </c>
      <c r="D150" s="23">
        <v>6939.859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3</v>
      </c>
      <c r="L150" s="21">
        <v>1</v>
      </c>
      <c r="M150" s="21">
        <v>0</v>
      </c>
      <c r="N150" s="21">
        <v>0</v>
      </c>
      <c r="O150" s="21">
        <v>0</v>
      </c>
      <c r="P150" s="21">
        <v>6.799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399805</v>
      </c>
      <c r="B151" s="23" t="s">
        <v>29</v>
      </c>
      <c r="C151" s="23">
        <v>3471.123</v>
      </c>
      <c r="D151" s="23">
        <v>4410.091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1</v>
      </c>
      <c r="L151" s="21">
        <v>0</v>
      </c>
      <c r="M151" s="21">
        <v>0</v>
      </c>
      <c r="N151" s="21">
        <v>0</v>
      </c>
      <c r="O151" s="21">
        <v>0</v>
      </c>
      <c r="P151" s="21">
        <v>-3.484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399809</v>
      </c>
      <c r="B152" s="23" t="s">
        <v>414</v>
      </c>
      <c r="C152" s="23">
        <v>2380.043</v>
      </c>
      <c r="D152" s="23">
        <v>2932.03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3</v>
      </c>
      <c r="L152" s="21">
        <v>2</v>
      </c>
      <c r="M152" s="21">
        <v>0</v>
      </c>
      <c r="N152" s="21">
        <v>0</v>
      </c>
      <c r="O152" s="21">
        <v>0</v>
      </c>
      <c r="P152" s="21">
        <v>9.834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3">
        <v>399812</v>
      </c>
      <c r="B153" s="23" t="s">
        <v>415</v>
      </c>
      <c r="C153" s="23">
        <v>6066.849</v>
      </c>
      <c r="D153" s="23">
        <v>6753.462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1">
        <v>2</v>
      </c>
      <c r="L153" s="21">
        <v>2</v>
      </c>
      <c r="M153" s="21">
        <v>0</v>
      </c>
      <c r="N153" s="21">
        <v>0</v>
      </c>
      <c r="O153" s="21">
        <v>0</v>
      </c>
      <c r="P153" s="21">
        <v>3.174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399914</v>
      </c>
      <c r="B154" s="23" t="s">
        <v>416</v>
      </c>
      <c r="C154" s="23">
        <v>6200.486</v>
      </c>
      <c r="D154" s="23">
        <v>6948.347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2</v>
      </c>
      <c r="L154" s="21">
        <v>0</v>
      </c>
      <c r="M154" s="21">
        <v>0</v>
      </c>
      <c r="N154" s="21">
        <v>0</v>
      </c>
      <c r="O154" s="21">
        <v>0</v>
      </c>
      <c r="P154" s="21">
        <v>3.616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399932</v>
      </c>
      <c r="B155" s="23" t="s">
        <v>385</v>
      </c>
      <c r="C155" s="23">
        <v>14457.024</v>
      </c>
      <c r="D155" s="23">
        <v>15999.713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2</v>
      </c>
      <c r="L155" s="21">
        <v>0</v>
      </c>
      <c r="M155" s="21">
        <v>0</v>
      </c>
      <c r="N155" s="21">
        <v>0</v>
      </c>
      <c r="O155" s="21">
        <v>0</v>
      </c>
      <c r="P155" s="21">
        <v>4.812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399934</v>
      </c>
      <c r="B156" s="23" t="s">
        <v>386</v>
      </c>
      <c r="C156" s="23">
        <v>5822.386</v>
      </c>
      <c r="D156" s="23">
        <v>6487.944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4</v>
      </c>
      <c r="L156" s="21">
        <v>2</v>
      </c>
      <c r="M156" s="21">
        <v>0</v>
      </c>
      <c r="N156" s="21">
        <v>1</v>
      </c>
      <c r="O156" s="21">
        <v>0</v>
      </c>
      <c r="P156" s="21">
        <v>4.105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3">
        <v>399965</v>
      </c>
      <c r="B157" s="23" t="s">
        <v>417</v>
      </c>
      <c r="C157" s="23">
        <v>2489.223</v>
      </c>
      <c r="D157" s="23">
        <v>2917.204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1">
        <v>1</v>
      </c>
      <c r="L157" s="21">
        <v>2</v>
      </c>
      <c r="M157" s="21">
        <v>0</v>
      </c>
      <c r="N157" s="21">
        <v>0</v>
      </c>
      <c r="O157" s="21">
        <v>0</v>
      </c>
      <c r="P157" s="21">
        <v>3.309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3">
        <v>399966</v>
      </c>
      <c r="B158" s="23" t="s">
        <v>418</v>
      </c>
      <c r="C158" s="23">
        <v>5966.905</v>
      </c>
      <c r="D158" s="23">
        <v>7082.124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1">
        <v>2</v>
      </c>
      <c r="L158" s="21">
        <v>1</v>
      </c>
      <c r="M158" s="21">
        <v>0</v>
      </c>
      <c r="N158" s="21">
        <v>-1</v>
      </c>
      <c r="O158" s="21">
        <v>0</v>
      </c>
      <c r="P158" s="21">
        <v>5.637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3">
        <v>399975</v>
      </c>
      <c r="B159" s="23" t="s">
        <v>419</v>
      </c>
      <c r="C159" s="23">
        <v>780.463</v>
      </c>
      <c r="D159" s="23">
        <v>904.439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1">
        <v>3</v>
      </c>
      <c r="L159" s="21">
        <v>2</v>
      </c>
      <c r="M159" s="21">
        <v>0</v>
      </c>
      <c r="N159" s="21">
        <v>1</v>
      </c>
      <c r="O159" s="21">
        <v>0</v>
      </c>
      <c r="P159" s="21">
        <v>5.079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3">
        <v>399983</v>
      </c>
      <c r="B160" s="23" t="s">
        <v>420</v>
      </c>
      <c r="C160" s="23">
        <v>1898.853</v>
      </c>
      <c r="D160" s="23">
        <v>2283.184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1">
        <v>1</v>
      </c>
      <c r="L160" s="21">
        <v>1</v>
      </c>
      <c r="M160" s="21">
        <v>0</v>
      </c>
      <c r="N160" s="21">
        <v>0</v>
      </c>
      <c r="O160" s="21">
        <v>0</v>
      </c>
      <c r="P160" s="21">
        <v>2.118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3">
        <v>399987</v>
      </c>
      <c r="B161" s="23" t="s">
        <v>421</v>
      </c>
      <c r="C161" s="23">
        <v>4700.734</v>
      </c>
      <c r="D161" s="23">
        <v>5487.722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1">
        <v>3</v>
      </c>
      <c r="L161" s="21">
        <v>2</v>
      </c>
      <c r="M161" s="21">
        <v>0</v>
      </c>
      <c r="N161" s="21">
        <v>0</v>
      </c>
      <c r="O161" s="21">
        <v>0</v>
      </c>
      <c r="P161" s="21">
        <v>4.553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3">
        <v>399997</v>
      </c>
      <c r="B162" s="23" t="s">
        <v>422</v>
      </c>
      <c r="C162" s="23">
        <v>8101.961</v>
      </c>
      <c r="D162" s="23">
        <v>9648.074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1">
        <v>3</v>
      </c>
      <c r="L162" s="21">
        <v>2</v>
      </c>
      <c r="M162" s="21">
        <v>0</v>
      </c>
      <c r="N162" s="21">
        <v>1</v>
      </c>
      <c r="O162" s="21">
        <v>0</v>
      </c>
      <c r="P162" s="21">
        <v>3.581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3">
        <v>980028</v>
      </c>
      <c r="B163" s="23" t="s">
        <v>423</v>
      </c>
      <c r="C163" s="23">
        <v>11861.141</v>
      </c>
      <c r="D163" s="23">
        <v>12983.933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1">
        <v>4</v>
      </c>
      <c r="L163" s="21">
        <v>2</v>
      </c>
      <c r="M163" s="21">
        <v>0</v>
      </c>
      <c r="N163" s="21">
        <v>1</v>
      </c>
      <c r="O163" s="21">
        <v>0</v>
      </c>
      <c r="P163" s="21">
        <v>2.104</v>
      </c>
      <c r="Q163" s="21">
        <v>1</v>
      </c>
      <c r="R163" s="21">
        <v>0</v>
      </c>
      <c r="S163" s="22"/>
      <c r="T163" s="22"/>
      <c r="U163" s="22"/>
      <c r="V163" s="22"/>
      <c r="W163" s="22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2"/>
      <c r="T164" s="22"/>
      <c r="U164" s="22"/>
      <c r="V164" s="22"/>
      <c r="W164" s="22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2"/>
      <c r="T165" s="22"/>
      <c r="U165" s="22"/>
      <c r="V165" s="22"/>
      <c r="W165" s="22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2"/>
      <c r="T166" s="22"/>
      <c r="U166" s="22"/>
      <c r="V166" s="22"/>
      <c r="W166" s="22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2"/>
      <c r="T167" s="22"/>
      <c r="U167" s="22"/>
      <c r="V167" s="22"/>
      <c r="W167" s="22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2"/>
      <c r="T168" s="22"/>
      <c r="U168" s="22"/>
      <c r="V168" s="22"/>
      <c r="W168" s="22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2"/>
      <c r="T169" s="22"/>
      <c r="U169" s="22"/>
      <c r="V169" s="22"/>
      <c r="W169" s="22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2"/>
      <c r="T170" s="22"/>
      <c r="U170" s="22"/>
      <c r="V170" s="22"/>
      <c r="W170" s="22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2"/>
      <c r="T171" s="22"/>
      <c r="U171" s="22"/>
      <c r="V171" s="22"/>
      <c r="W171" s="22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2"/>
      <c r="T172" s="22"/>
      <c r="U172" s="22"/>
      <c r="V172" s="22"/>
      <c r="W172" s="22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2"/>
      <c r="T173" s="22"/>
      <c r="U173" s="22"/>
      <c r="V173" s="22"/>
      <c r="W173" s="22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2"/>
      <c r="T174" s="22"/>
      <c r="U174" s="22"/>
      <c r="V174" s="22"/>
      <c r="W174" s="22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2"/>
      <c r="T175" s="22"/>
      <c r="U175" s="22"/>
      <c r="V175" s="22"/>
      <c r="W175" s="22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2"/>
      <c r="T176" s="22"/>
      <c r="U176" s="22"/>
      <c r="V176" s="22"/>
      <c r="W176" s="22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2"/>
      <c r="T177" s="22"/>
      <c r="U177" s="22"/>
      <c r="V177" s="22"/>
      <c r="W177" s="22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2"/>
      <c r="T178" s="22"/>
      <c r="U178" s="22"/>
      <c r="V178" s="22"/>
      <c r="W178" s="22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2"/>
      <c r="T179" s="22"/>
      <c r="U179" s="22"/>
      <c r="V179" s="22"/>
      <c r="W179" s="22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2"/>
      <c r="T180" s="22"/>
      <c r="U180" s="22"/>
      <c r="V180" s="22"/>
      <c r="W180" s="22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2"/>
      <c r="T181" s="22"/>
      <c r="U181" s="22"/>
      <c r="V181" s="22"/>
      <c r="W181" s="22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  <c r="S182" s="22"/>
      <c r="T182" s="22"/>
      <c r="U182" s="22"/>
      <c r="V182" s="22"/>
      <c r="W182" s="22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2"/>
      <c r="T183" s="22"/>
      <c r="U183" s="22"/>
      <c r="V183" s="22"/>
      <c r="W183" s="22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2"/>
      <c r="T184" s="22"/>
      <c r="U184" s="22"/>
      <c r="V184" s="22"/>
      <c r="W184" s="22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2"/>
      <c r="T185" s="22"/>
      <c r="U185" s="22"/>
      <c r="V185" s="22"/>
      <c r="W185" s="22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2"/>
      <c r="T186" s="22"/>
      <c r="U186" s="22"/>
      <c r="V186" s="22"/>
      <c r="W186" s="22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2"/>
      <c r="T187" s="22"/>
      <c r="U187" s="22"/>
      <c r="V187" s="22"/>
      <c r="W187" s="22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2"/>
      <c r="T188" s="22"/>
      <c r="U188" s="22"/>
      <c r="V188" s="22"/>
      <c r="W188" s="22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2"/>
      <c r="T189" s="22"/>
      <c r="U189" s="22"/>
      <c r="V189" s="22"/>
      <c r="W189" s="22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2"/>
      <c r="T190" s="22"/>
      <c r="U190" s="22"/>
      <c r="V190" s="22"/>
      <c r="W190" s="22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2"/>
      <c r="T191" s="22"/>
      <c r="U191" s="22"/>
      <c r="V191" s="22"/>
      <c r="W191" s="22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2"/>
      <c r="T192" s="22"/>
      <c r="U192" s="22"/>
      <c r="V192" s="22"/>
      <c r="W192" s="22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2"/>
      <c r="T193" s="22"/>
      <c r="U193" s="22"/>
      <c r="V193" s="22"/>
      <c r="W193" s="22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2"/>
      <c r="T194" s="22"/>
      <c r="U194" s="22"/>
      <c r="V194" s="22"/>
      <c r="W194" s="22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2"/>
      <c r="T195" s="22"/>
      <c r="U195" s="22"/>
      <c r="V195" s="22"/>
      <c r="W195" s="22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2"/>
      <c r="T196" s="22"/>
      <c r="U196" s="22"/>
      <c r="V196" s="22"/>
      <c r="W196" s="22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2"/>
      <c r="T197" s="22"/>
      <c r="U197" s="22"/>
      <c r="V197" s="22"/>
      <c r="W197" s="22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2"/>
      <c r="T198" s="22"/>
      <c r="U198" s="22"/>
      <c r="V198" s="22"/>
      <c r="W198" s="22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2"/>
      <c r="T199" s="22"/>
      <c r="U199" s="22"/>
      <c r="V199" s="22"/>
      <c r="W199" s="22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2"/>
      <c r="T200" s="22"/>
      <c r="U200" s="22"/>
      <c r="V200" s="22"/>
      <c r="W200" s="22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2"/>
      <c r="T201" s="22"/>
      <c r="U201" s="22"/>
      <c r="V201" s="22"/>
      <c r="W201" s="22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2"/>
      <c r="T202" s="22"/>
      <c r="U202" s="22"/>
      <c r="V202" s="22"/>
      <c r="W202" s="22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2"/>
      <c r="T203" s="22"/>
      <c r="U203" s="22"/>
      <c r="V203" s="22"/>
      <c r="W203" s="22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2"/>
      <c r="T204" s="22"/>
      <c r="U204" s="22"/>
      <c r="V204" s="22"/>
      <c r="W204" s="22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2"/>
      <c r="T205" s="22"/>
      <c r="U205" s="22"/>
      <c r="V205" s="22"/>
      <c r="W205" s="22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2"/>
      <c r="T206" s="22"/>
      <c r="U206" s="22"/>
      <c r="V206" s="22"/>
      <c r="W206" s="22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2"/>
      <c r="T207" s="22"/>
      <c r="U207" s="22"/>
      <c r="V207" s="22"/>
      <c r="W207" s="22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2"/>
      <c r="T208" s="22"/>
      <c r="U208" s="22"/>
      <c r="V208" s="22"/>
      <c r="W208" s="22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257</v>
      </c>
      <c r="B1" s="2"/>
      <c r="C1" s="2"/>
      <c r="D1" s="2"/>
      <c r="E1" s="2"/>
      <c r="F1" s="2"/>
      <c r="G1" s="2"/>
      <c r="H1" s="2"/>
      <c r="I1" s="2"/>
      <c r="J1" s="2"/>
      <c r="K1" s="10" t="s">
        <v>424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259</v>
      </c>
      <c r="B2" s="4" t="s">
        <v>260</v>
      </c>
      <c r="C2" s="4" t="s">
        <v>261</v>
      </c>
      <c r="D2" s="4" t="s">
        <v>262</v>
      </c>
      <c r="E2" s="4" t="s">
        <v>263</v>
      </c>
      <c r="F2" s="4" t="s">
        <v>264</v>
      </c>
      <c r="G2" s="4" t="s">
        <v>265</v>
      </c>
      <c r="H2" s="4" t="s">
        <v>266</v>
      </c>
      <c r="I2" s="4" t="s">
        <v>267</v>
      </c>
      <c r="J2" s="4" t="s">
        <v>268</v>
      </c>
      <c r="K2" s="12" t="s">
        <v>269</v>
      </c>
      <c r="L2" s="12" t="s">
        <v>270</v>
      </c>
      <c r="M2" s="12" t="s">
        <v>271</v>
      </c>
      <c r="N2" s="12" t="s">
        <v>272</v>
      </c>
      <c r="O2" s="12" t="s">
        <v>273</v>
      </c>
      <c r="P2" s="12" t="s">
        <v>274</v>
      </c>
      <c r="Q2" s="12" t="s">
        <v>275</v>
      </c>
      <c r="R2" s="12" t="s">
        <v>276</v>
      </c>
    </row>
    <row r="3" ht="20.25" spans="1:18">
      <c r="A3" s="5" t="s">
        <v>425</v>
      </c>
      <c r="B3" s="5" t="s">
        <v>426</v>
      </c>
      <c r="C3" s="5">
        <v>8601.273</v>
      </c>
      <c r="D3" s="5">
        <v>9556.679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0.101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20.475</v>
      </c>
      <c r="Q3" s="13">
        <v>0</v>
      </c>
      <c r="R3" s="13">
        <v>0</v>
      </c>
    </row>
    <row r="4" ht="20.25" spans="1:18">
      <c r="A4" s="5" t="s">
        <v>427</v>
      </c>
      <c r="B4" s="5" t="s">
        <v>428</v>
      </c>
      <c r="C4" s="5">
        <v>2859.149</v>
      </c>
      <c r="D4" s="5">
        <v>3151.576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0.489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1.877</v>
      </c>
      <c r="Q4" s="13">
        <v>0</v>
      </c>
      <c r="R4" s="13">
        <v>-1</v>
      </c>
    </row>
    <row r="5" ht="20.25" spans="1:18">
      <c r="A5" s="7" t="s">
        <v>429</v>
      </c>
      <c r="B5" s="7" t="s">
        <v>430</v>
      </c>
      <c r="C5" s="7">
        <v>10690.19</v>
      </c>
      <c r="D5" s="7">
        <v>15498.785</v>
      </c>
      <c r="E5" s="7">
        <v>0</v>
      </c>
      <c r="F5" s="7">
        <v>0</v>
      </c>
      <c r="G5" s="7">
        <v>0</v>
      </c>
      <c r="H5" s="7">
        <v>1</v>
      </c>
      <c r="I5" s="9">
        <v>0.649</v>
      </c>
      <c r="J5" s="9">
        <v>31.473</v>
      </c>
      <c r="K5" s="13">
        <v>2</v>
      </c>
      <c r="L5" s="13">
        <v>1</v>
      </c>
      <c r="M5" s="13">
        <v>1</v>
      </c>
      <c r="N5" s="13">
        <v>-1</v>
      </c>
      <c r="O5" s="13">
        <v>0</v>
      </c>
      <c r="P5" s="13">
        <v>-92.438</v>
      </c>
      <c r="Q5" s="13">
        <v>0</v>
      </c>
      <c r="R5" s="13">
        <v>0</v>
      </c>
    </row>
    <row r="6" ht="20.25" spans="1:18">
      <c r="A6" s="7" t="s">
        <v>431</v>
      </c>
      <c r="B6" s="7" t="s">
        <v>432</v>
      </c>
      <c r="C6" s="7">
        <v>2907.82</v>
      </c>
      <c r="D6" s="7">
        <v>3984.194</v>
      </c>
      <c r="E6" s="7">
        <v>0</v>
      </c>
      <c r="F6" s="7">
        <v>0</v>
      </c>
      <c r="G6" s="7">
        <v>0</v>
      </c>
      <c r="H6" s="7">
        <v>1</v>
      </c>
      <c r="I6" s="9">
        <v>3.014</v>
      </c>
      <c r="J6" s="9">
        <v>29.216</v>
      </c>
      <c r="K6" s="13">
        <v>3</v>
      </c>
      <c r="L6" s="13">
        <v>0</v>
      </c>
      <c r="M6" s="13">
        <v>0</v>
      </c>
      <c r="N6" s="13">
        <v>-1</v>
      </c>
      <c r="O6" s="13">
        <v>0</v>
      </c>
      <c r="P6" s="13">
        <v>6.307</v>
      </c>
      <c r="Q6" s="13">
        <v>0</v>
      </c>
      <c r="R6" s="13">
        <v>0</v>
      </c>
    </row>
    <row r="7" ht="20.25" spans="1:18">
      <c r="A7" s="7" t="s">
        <v>433</v>
      </c>
      <c r="B7" s="7" t="s">
        <v>434</v>
      </c>
      <c r="C7" s="7">
        <v>2370.384</v>
      </c>
      <c r="D7" s="7">
        <v>3966.143</v>
      </c>
      <c r="E7" s="7">
        <v>0</v>
      </c>
      <c r="F7" s="7">
        <v>0</v>
      </c>
      <c r="G7" s="7">
        <v>0</v>
      </c>
      <c r="H7" s="7">
        <v>1</v>
      </c>
      <c r="I7" s="9">
        <v>1.901</v>
      </c>
      <c r="J7" s="9">
        <v>41.371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17.801</v>
      </c>
      <c r="Q7" s="13">
        <v>0</v>
      </c>
      <c r="R7" s="13">
        <v>0</v>
      </c>
    </row>
    <row r="8" ht="20.25" spans="1:18">
      <c r="A8" s="7" t="s">
        <v>435</v>
      </c>
      <c r="B8" s="7" t="s">
        <v>436</v>
      </c>
      <c r="C8" s="7">
        <v>4110.262</v>
      </c>
      <c r="D8" s="7">
        <v>4748.164</v>
      </c>
      <c r="E8" s="7">
        <v>0</v>
      </c>
      <c r="F8" s="7">
        <v>0</v>
      </c>
      <c r="G8" s="7">
        <v>0</v>
      </c>
      <c r="H8" s="7">
        <v>1</v>
      </c>
      <c r="I8" s="9">
        <v>2.241</v>
      </c>
      <c r="J8" s="9">
        <v>15.374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11.557</v>
      </c>
      <c r="Q8" s="13">
        <v>0</v>
      </c>
      <c r="R8" s="13">
        <v>0</v>
      </c>
    </row>
    <row r="9" ht="20.25" spans="1:18">
      <c r="A9" s="7" t="s">
        <v>437</v>
      </c>
      <c r="B9" s="7" t="s">
        <v>438</v>
      </c>
      <c r="C9" s="7">
        <v>5468.077</v>
      </c>
      <c r="D9" s="7">
        <v>7824.87</v>
      </c>
      <c r="E9" s="7">
        <v>0</v>
      </c>
      <c r="F9" s="7">
        <v>0</v>
      </c>
      <c r="G9" s="7">
        <v>0</v>
      </c>
      <c r="H9" s="7">
        <v>1</v>
      </c>
      <c r="I9" s="6">
        <v>6.513</v>
      </c>
      <c r="J9" s="6">
        <v>34.671</v>
      </c>
      <c r="K9" s="13">
        <v>1</v>
      </c>
      <c r="L9" s="13">
        <v>1</v>
      </c>
      <c r="M9" s="13">
        <v>0</v>
      </c>
      <c r="N9" s="13">
        <v>0</v>
      </c>
      <c r="O9" s="13">
        <v>0</v>
      </c>
      <c r="P9" s="13">
        <v>-3.235</v>
      </c>
      <c r="Q9" s="13">
        <v>-1</v>
      </c>
      <c r="R9" s="13">
        <v>0</v>
      </c>
    </row>
    <row r="10" ht="20.25" spans="1:18">
      <c r="A10" s="7" t="s">
        <v>439</v>
      </c>
      <c r="B10" s="7" t="s">
        <v>440</v>
      </c>
      <c r="C10" s="7">
        <v>2536.496</v>
      </c>
      <c r="D10" s="7">
        <v>2732.427</v>
      </c>
      <c r="E10" s="7">
        <v>0</v>
      </c>
      <c r="F10" s="7">
        <v>0</v>
      </c>
      <c r="G10" s="7">
        <v>0</v>
      </c>
      <c r="H10" s="7">
        <v>1</v>
      </c>
      <c r="I10" s="6">
        <v>1.534</v>
      </c>
      <c r="J10" s="6">
        <v>8.595</v>
      </c>
      <c r="K10" s="13">
        <v>4</v>
      </c>
      <c r="L10" s="13">
        <v>2</v>
      </c>
      <c r="M10" s="13">
        <v>0</v>
      </c>
      <c r="N10" s="13">
        <v>1</v>
      </c>
      <c r="O10" s="13">
        <v>0</v>
      </c>
      <c r="P10" s="13">
        <v>1.98</v>
      </c>
      <c r="Q10" s="13">
        <v>0</v>
      </c>
      <c r="R10" s="13">
        <v>1</v>
      </c>
    </row>
    <row r="11" ht="20.25" spans="1:18">
      <c r="A11" s="7" t="s">
        <v>441</v>
      </c>
      <c r="B11" s="7" t="s">
        <v>442</v>
      </c>
      <c r="C11" s="7">
        <v>6500.549</v>
      </c>
      <c r="D11" s="7">
        <v>9336.929</v>
      </c>
      <c r="E11" s="7">
        <v>0</v>
      </c>
      <c r="F11" s="7">
        <v>0</v>
      </c>
      <c r="G11" s="7">
        <v>0</v>
      </c>
      <c r="H11" s="7">
        <v>1</v>
      </c>
      <c r="I11" s="6">
        <v>5.649</v>
      </c>
      <c r="J11" s="6">
        <v>34.311</v>
      </c>
      <c r="K11" s="13">
        <v>2</v>
      </c>
      <c r="L11" s="13">
        <v>1</v>
      </c>
      <c r="M11" s="13">
        <v>0</v>
      </c>
      <c r="N11" s="13">
        <v>-1</v>
      </c>
      <c r="O11" s="13">
        <v>0</v>
      </c>
      <c r="P11" s="13">
        <v>-7.88</v>
      </c>
      <c r="Q11" s="13">
        <v>0</v>
      </c>
      <c r="R11" s="13">
        <v>0</v>
      </c>
    </row>
    <row r="12" ht="20.25" spans="1:18">
      <c r="A12" s="7" t="s">
        <v>443</v>
      </c>
      <c r="B12" s="7" t="s">
        <v>444</v>
      </c>
      <c r="C12" s="7">
        <v>3621.255</v>
      </c>
      <c r="D12" s="7">
        <v>4687.303</v>
      </c>
      <c r="E12" s="7">
        <v>0</v>
      </c>
      <c r="F12" s="7">
        <v>0</v>
      </c>
      <c r="G12" s="7">
        <v>0</v>
      </c>
      <c r="H12" s="7">
        <v>1</v>
      </c>
      <c r="I12" s="6">
        <v>4.904</v>
      </c>
      <c r="J12" s="6">
        <v>26.532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-14.274</v>
      </c>
      <c r="Q12" s="13">
        <v>0</v>
      </c>
      <c r="R12" s="13">
        <v>0</v>
      </c>
    </row>
    <row r="13" ht="20.25" spans="1:18">
      <c r="A13" s="7" t="s">
        <v>445</v>
      </c>
      <c r="B13" s="7" t="s">
        <v>446</v>
      </c>
      <c r="C13" s="7">
        <v>1219.897</v>
      </c>
      <c r="D13" s="7">
        <v>1295.295</v>
      </c>
      <c r="E13" s="7">
        <v>0</v>
      </c>
      <c r="F13" s="7">
        <v>0</v>
      </c>
      <c r="G13" s="7">
        <v>0</v>
      </c>
      <c r="H13" s="7">
        <v>1</v>
      </c>
      <c r="I13" s="6">
        <v>3.981</v>
      </c>
      <c r="J13" s="6">
        <v>9.57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1.384</v>
      </c>
      <c r="Q13" s="13">
        <v>0</v>
      </c>
      <c r="R13" s="13">
        <v>1</v>
      </c>
    </row>
    <row r="14" ht="20.25" spans="1:18">
      <c r="A14" s="7" t="s">
        <v>447</v>
      </c>
      <c r="B14" s="7" t="s">
        <v>448</v>
      </c>
      <c r="C14" s="7">
        <v>6285.809</v>
      </c>
      <c r="D14" s="7">
        <v>8069.355</v>
      </c>
      <c r="E14" s="7">
        <v>0</v>
      </c>
      <c r="F14" s="7">
        <v>0</v>
      </c>
      <c r="G14" s="7">
        <v>0</v>
      </c>
      <c r="H14" s="7">
        <v>1</v>
      </c>
      <c r="I14" s="6">
        <v>3.234</v>
      </c>
      <c r="J14" s="6">
        <v>24.622</v>
      </c>
      <c r="K14" s="13">
        <v>0</v>
      </c>
      <c r="L14" s="13">
        <v>1</v>
      </c>
      <c r="M14" s="13">
        <v>1</v>
      </c>
      <c r="N14" s="13">
        <v>-1</v>
      </c>
      <c r="O14" s="13">
        <v>0</v>
      </c>
      <c r="P14" s="13">
        <v>-11.11</v>
      </c>
      <c r="Q14" s="13">
        <v>0</v>
      </c>
      <c r="R14" s="13">
        <v>0</v>
      </c>
    </row>
    <row r="15" ht="20.25" spans="1:18">
      <c r="A15" s="7" t="s">
        <v>449</v>
      </c>
      <c r="B15" s="7" t="s">
        <v>450</v>
      </c>
      <c r="C15" s="7">
        <v>6177.08</v>
      </c>
      <c r="D15" s="7">
        <v>8094.277</v>
      </c>
      <c r="E15" s="7">
        <v>0</v>
      </c>
      <c r="F15" s="7">
        <v>0</v>
      </c>
      <c r="G15" s="7">
        <v>0</v>
      </c>
      <c r="H15" s="7">
        <v>1</v>
      </c>
      <c r="I15" s="6">
        <v>10.343</v>
      </c>
      <c r="J15" s="6">
        <v>31.579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7.451</v>
      </c>
      <c r="Q15" s="13">
        <v>0</v>
      </c>
      <c r="R15" s="13">
        <v>0</v>
      </c>
    </row>
    <row r="16" ht="20.25" spans="1:18">
      <c r="A16" s="7" t="s">
        <v>451</v>
      </c>
      <c r="B16" s="7" t="s">
        <v>452</v>
      </c>
      <c r="C16" s="7">
        <v>6294.109</v>
      </c>
      <c r="D16" s="7">
        <v>8078.927</v>
      </c>
      <c r="E16" s="7">
        <v>0</v>
      </c>
      <c r="F16" s="7">
        <v>0</v>
      </c>
      <c r="G16" s="7">
        <v>0</v>
      </c>
      <c r="H16" s="7">
        <v>1</v>
      </c>
      <c r="I16" s="6">
        <v>3.107</v>
      </c>
      <c r="J16" s="6">
        <v>24.513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4.117</v>
      </c>
      <c r="Q16" s="13">
        <v>0</v>
      </c>
      <c r="R16" s="13">
        <v>0</v>
      </c>
    </row>
    <row r="17" ht="20.25" spans="1:18">
      <c r="A17" s="7" t="s">
        <v>453</v>
      </c>
      <c r="B17" s="7" t="s">
        <v>454</v>
      </c>
      <c r="C17" s="7">
        <v>751.221</v>
      </c>
      <c r="D17" s="7">
        <v>818.624</v>
      </c>
      <c r="E17" s="7">
        <v>0</v>
      </c>
      <c r="F17" s="7">
        <v>0</v>
      </c>
      <c r="G17" s="7">
        <v>0</v>
      </c>
      <c r="H17" s="7">
        <v>1</v>
      </c>
      <c r="I17" s="6">
        <v>1.549</v>
      </c>
      <c r="J17" s="6">
        <v>9.655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-0.91</v>
      </c>
      <c r="Q17" s="13">
        <v>0</v>
      </c>
      <c r="R17" s="13">
        <v>0</v>
      </c>
    </row>
    <row r="18" ht="20.25" spans="1:18">
      <c r="A18" s="7" t="s">
        <v>455</v>
      </c>
      <c r="B18" s="7" t="s">
        <v>456</v>
      </c>
      <c r="C18" s="7">
        <v>4042.315</v>
      </c>
      <c r="D18" s="7">
        <v>5681.002</v>
      </c>
      <c r="E18" s="7">
        <v>0</v>
      </c>
      <c r="F18" s="7">
        <v>0</v>
      </c>
      <c r="G18" s="7">
        <v>0</v>
      </c>
      <c r="H18" s="7">
        <v>1</v>
      </c>
      <c r="I18" s="6">
        <v>0.246</v>
      </c>
      <c r="J18" s="6">
        <v>29.02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11.919</v>
      </c>
      <c r="Q18" s="13">
        <v>0</v>
      </c>
      <c r="R18" s="13">
        <v>0</v>
      </c>
    </row>
    <row r="19" ht="20.25" spans="1:18">
      <c r="A19" s="7" t="s">
        <v>457</v>
      </c>
      <c r="B19" s="7" t="s">
        <v>458</v>
      </c>
      <c r="C19" s="7">
        <v>6171.891</v>
      </c>
      <c r="D19" s="7">
        <v>8107.059</v>
      </c>
      <c r="E19" s="7">
        <v>0</v>
      </c>
      <c r="F19" s="7">
        <v>0</v>
      </c>
      <c r="G19" s="7">
        <v>0</v>
      </c>
      <c r="H19" s="7">
        <v>1</v>
      </c>
      <c r="I19" s="6">
        <v>9.195</v>
      </c>
      <c r="J19" s="6">
        <v>30.87</v>
      </c>
      <c r="K19" s="13">
        <v>0</v>
      </c>
      <c r="L19" s="13">
        <v>1</v>
      </c>
      <c r="M19" s="13">
        <v>0</v>
      </c>
      <c r="N19" s="13">
        <v>-1</v>
      </c>
      <c r="O19" s="13">
        <v>0</v>
      </c>
      <c r="P19" s="13">
        <v>-2.576</v>
      </c>
      <c r="Q19" s="13">
        <v>0</v>
      </c>
      <c r="R19" s="13">
        <v>0</v>
      </c>
    </row>
    <row r="20" ht="20.25" spans="1:18">
      <c r="A20" s="7" t="s">
        <v>459</v>
      </c>
      <c r="B20" s="7" t="s">
        <v>460</v>
      </c>
      <c r="C20" s="7">
        <v>13924.477</v>
      </c>
      <c r="D20" s="7">
        <v>15612.705</v>
      </c>
      <c r="E20" s="7">
        <v>0</v>
      </c>
      <c r="F20" s="7">
        <v>0</v>
      </c>
      <c r="G20" s="7">
        <v>0</v>
      </c>
      <c r="H20" s="7">
        <v>1</v>
      </c>
      <c r="I20" s="6">
        <v>0.461</v>
      </c>
      <c r="J20" s="6">
        <v>11.224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28.628</v>
      </c>
      <c r="Q20" s="13">
        <v>0</v>
      </c>
      <c r="R20" s="13">
        <v>1</v>
      </c>
    </row>
    <row r="21" ht="20.25" spans="1:18">
      <c r="A21" s="7" t="s">
        <v>461</v>
      </c>
      <c r="B21" s="7" t="s">
        <v>462</v>
      </c>
      <c r="C21" s="7">
        <v>20043.744</v>
      </c>
      <c r="D21" s="7">
        <v>21593.746</v>
      </c>
      <c r="E21" s="7">
        <v>0</v>
      </c>
      <c r="F21" s="7">
        <v>0</v>
      </c>
      <c r="G21" s="7">
        <v>0</v>
      </c>
      <c r="H21" s="7">
        <v>1</v>
      </c>
      <c r="I21" s="6">
        <v>1.757</v>
      </c>
      <c r="J21" s="6">
        <v>8.809</v>
      </c>
      <c r="K21" s="13">
        <v>4</v>
      </c>
      <c r="L21" s="13">
        <v>2</v>
      </c>
      <c r="M21" s="13">
        <v>0</v>
      </c>
      <c r="N21" s="13">
        <v>1</v>
      </c>
      <c r="O21" s="13">
        <v>0</v>
      </c>
      <c r="P21" s="13">
        <v>14.469</v>
      </c>
      <c r="Q21" s="13">
        <v>0</v>
      </c>
      <c r="R21" s="13">
        <v>0</v>
      </c>
    </row>
    <row r="22" ht="20.25" spans="1:18">
      <c r="A22" s="7" t="s">
        <v>463</v>
      </c>
      <c r="B22" s="7" t="s">
        <v>464</v>
      </c>
      <c r="C22" s="7">
        <v>2093.72</v>
      </c>
      <c r="D22" s="7">
        <v>2809.691</v>
      </c>
      <c r="E22" s="7">
        <v>0</v>
      </c>
      <c r="F22" s="7">
        <v>0</v>
      </c>
      <c r="G22" s="7">
        <v>0</v>
      </c>
      <c r="H22" s="7">
        <v>1</v>
      </c>
      <c r="I22" s="6">
        <v>9.656</v>
      </c>
      <c r="J22" s="6">
        <v>32.678</v>
      </c>
      <c r="K22" s="13">
        <v>1</v>
      </c>
      <c r="L22" s="13">
        <v>1</v>
      </c>
      <c r="M22" s="13">
        <v>0</v>
      </c>
      <c r="N22" s="13">
        <v>-1</v>
      </c>
      <c r="O22" s="13">
        <v>0</v>
      </c>
      <c r="P22" s="13">
        <v>-7.194</v>
      </c>
      <c r="Q22" s="13">
        <v>0</v>
      </c>
      <c r="R22" s="13">
        <v>0</v>
      </c>
    </row>
    <row r="23" ht="20.25" spans="1:18">
      <c r="A23" s="7" t="s">
        <v>465</v>
      </c>
      <c r="B23" s="7" t="s">
        <v>466</v>
      </c>
      <c r="C23" s="7">
        <v>6145.048</v>
      </c>
      <c r="D23" s="7">
        <v>7710.513</v>
      </c>
      <c r="E23" s="7">
        <v>0</v>
      </c>
      <c r="F23" s="7">
        <v>0</v>
      </c>
      <c r="G23" s="7">
        <v>0</v>
      </c>
      <c r="H23" s="7">
        <v>1</v>
      </c>
      <c r="I23" s="6">
        <v>1.652</v>
      </c>
      <c r="J23" s="6">
        <v>21.619</v>
      </c>
      <c r="K23" s="13">
        <v>2</v>
      </c>
      <c r="L23" s="13">
        <v>1</v>
      </c>
      <c r="M23" s="13">
        <v>0</v>
      </c>
      <c r="N23" s="13">
        <v>0</v>
      </c>
      <c r="O23" s="13">
        <v>0</v>
      </c>
      <c r="P23" s="13">
        <v>-14.885</v>
      </c>
      <c r="Q23" s="13">
        <v>-1</v>
      </c>
      <c r="R23" s="13">
        <v>0</v>
      </c>
    </row>
    <row r="24" ht="20.25" spans="1:18">
      <c r="A24" s="7" t="s">
        <v>467</v>
      </c>
      <c r="B24" s="7" t="s">
        <v>468</v>
      </c>
      <c r="C24" s="7">
        <v>5777.668</v>
      </c>
      <c r="D24" s="7">
        <v>7849.591</v>
      </c>
      <c r="E24" s="7">
        <v>0</v>
      </c>
      <c r="F24" s="7">
        <v>0</v>
      </c>
      <c r="G24" s="7">
        <v>0</v>
      </c>
      <c r="H24" s="7">
        <v>1</v>
      </c>
      <c r="I24" s="6">
        <v>7.379</v>
      </c>
      <c r="J24" s="6">
        <v>31.827</v>
      </c>
      <c r="K24" s="13">
        <v>2</v>
      </c>
      <c r="L24" s="13">
        <v>1</v>
      </c>
      <c r="M24" s="13">
        <v>0</v>
      </c>
      <c r="N24" s="13">
        <v>0</v>
      </c>
      <c r="O24" s="13">
        <v>0</v>
      </c>
      <c r="P24" s="13">
        <v>-27.968</v>
      </c>
      <c r="Q24" s="13">
        <v>0</v>
      </c>
      <c r="R24" s="13">
        <v>0</v>
      </c>
    </row>
    <row r="25" ht="20.25" spans="1:18">
      <c r="A25" s="7" t="s">
        <v>469</v>
      </c>
      <c r="B25" s="7" t="s">
        <v>470</v>
      </c>
      <c r="C25" s="7">
        <v>5718.234</v>
      </c>
      <c r="D25" s="7">
        <v>7658.426</v>
      </c>
      <c r="E25" s="7">
        <v>0</v>
      </c>
      <c r="F25" s="7">
        <v>0</v>
      </c>
      <c r="G25" s="7">
        <v>0</v>
      </c>
      <c r="H25" s="7">
        <v>1</v>
      </c>
      <c r="I25" s="6">
        <v>1.334</v>
      </c>
      <c r="J25" s="6">
        <v>26.33</v>
      </c>
      <c r="K25" s="13">
        <v>2</v>
      </c>
      <c r="L25" s="13">
        <v>1</v>
      </c>
      <c r="M25" s="13">
        <v>1</v>
      </c>
      <c r="N25" s="13">
        <v>-1</v>
      </c>
      <c r="O25" s="13">
        <v>0</v>
      </c>
      <c r="P25" s="13">
        <v>-11.773</v>
      </c>
      <c r="Q25" s="13">
        <v>0</v>
      </c>
      <c r="R25" s="13">
        <v>0</v>
      </c>
    </row>
    <row r="26" ht="20.25" spans="1:18">
      <c r="A26" s="8" t="s">
        <v>471</v>
      </c>
      <c r="B26" s="8" t="s">
        <v>472</v>
      </c>
      <c r="C26" s="8">
        <v>5124.352</v>
      </c>
      <c r="D26" s="8">
        <v>5681.236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-1.001</v>
      </c>
      <c r="Q26" s="13">
        <v>0</v>
      </c>
      <c r="R26" s="13">
        <v>0</v>
      </c>
    </row>
    <row r="27" ht="20.25" spans="1:18">
      <c r="A27" s="8" t="s">
        <v>473</v>
      </c>
      <c r="B27" s="8" t="s">
        <v>474</v>
      </c>
      <c r="C27" s="8">
        <v>231.999</v>
      </c>
      <c r="D27" s="8">
        <v>310.048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0.054</v>
      </c>
      <c r="Q27" s="13">
        <v>0</v>
      </c>
      <c r="R27" s="13">
        <v>0</v>
      </c>
    </row>
    <row r="28" ht="20.25" spans="1:18">
      <c r="A28" s="8" t="s">
        <v>475</v>
      </c>
      <c r="B28" s="8" t="s">
        <v>476</v>
      </c>
      <c r="C28" s="8">
        <v>10797.042</v>
      </c>
      <c r="D28" s="8">
        <v>12639.427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4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13.836</v>
      </c>
      <c r="Q28" s="13">
        <v>0</v>
      </c>
      <c r="R28" s="13">
        <v>0</v>
      </c>
    </row>
    <row r="29" ht="20.25" spans="1:18">
      <c r="A29" s="8" t="s">
        <v>477</v>
      </c>
      <c r="B29" s="8" t="s">
        <v>478</v>
      </c>
      <c r="C29" s="8">
        <v>1011.218</v>
      </c>
      <c r="D29" s="8">
        <v>1177.491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2.696</v>
      </c>
      <c r="Q29" s="13">
        <v>0</v>
      </c>
      <c r="R29" s="13">
        <v>0</v>
      </c>
    </row>
    <row r="30" ht="20.25" spans="1:18">
      <c r="A30" s="8" t="s">
        <v>479</v>
      </c>
      <c r="B30" s="8" t="s">
        <v>480</v>
      </c>
      <c r="C30" s="8">
        <v>2627.982</v>
      </c>
      <c r="D30" s="8">
        <v>3237.309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2</v>
      </c>
      <c r="L30" s="13">
        <v>0</v>
      </c>
      <c r="M30" s="13">
        <v>1</v>
      </c>
      <c r="N30" s="13">
        <v>-1</v>
      </c>
      <c r="O30" s="13">
        <v>0</v>
      </c>
      <c r="P30" s="13">
        <v>7.748</v>
      </c>
      <c r="Q30" s="13">
        <v>0</v>
      </c>
      <c r="R30" s="13">
        <v>0</v>
      </c>
    </row>
    <row r="31" ht="20.25" spans="1:18">
      <c r="A31" s="8" t="s">
        <v>481</v>
      </c>
      <c r="B31" s="8" t="s">
        <v>482</v>
      </c>
      <c r="C31" s="8">
        <v>2544.073</v>
      </c>
      <c r="D31" s="8">
        <v>3003.527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8" t="s">
        <v>483</v>
      </c>
      <c r="B32" s="8" t="s">
        <v>484</v>
      </c>
      <c r="C32" s="8">
        <v>2042.34</v>
      </c>
      <c r="D32" s="8">
        <v>2617.705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0.903</v>
      </c>
      <c r="Q32" s="13">
        <v>0</v>
      </c>
      <c r="R32" s="13">
        <v>0</v>
      </c>
    </row>
    <row r="33" ht="20.25" spans="1:18">
      <c r="A33" s="8" t="s">
        <v>485</v>
      </c>
      <c r="B33" s="8" t="s">
        <v>486</v>
      </c>
      <c r="C33" s="8">
        <v>967.581</v>
      </c>
      <c r="D33" s="8">
        <v>1188.864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4</v>
      </c>
      <c r="L33" s="13">
        <v>0</v>
      </c>
      <c r="M33" s="13">
        <v>0</v>
      </c>
      <c r="N33" s="13">
        <v>0</v>
      </c>
      <c r="O33" s="13">
        <v>0</v>
      </c>
      <c r="P33" s="13">
        <v>3.163</v>
      </c>
      <c r="Q33" s="13">
        <v>0</v>
      </c>
      <c r="R33" s="13">
        <v>1</v>
      </c>
    </row>
    <row r="34" ht="20.25" spans="1:18">
      <c r="A34" s="8" t="s">
        <v>487</v>
      </c>
      <c r="B34" s="8" t="s">
        <v>488</v>
      </c>
      <c r="C34" s="8">
        <v>41687.09</v>
      </c>
      <c r="D34" s="8">
        <v>60841.816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0</v>
      </c>
      <c r="L34" s="13">
        <v>1</v>
      </c>
      <c r="M34" s="13">
        <v>1</v>
      </c>
      <c r="N34" s="13">
        <v>-1</v>
      </c>
      <c r="O34" s="13">
        <v>0</v>
      </c>
      <c r="P34" s="13">
        <v>156.872</v>
      </c>
      <c r="Q34" s="13">
        <v>0</v>
      </c>
      <c r="R34" s="13">
        <v>0</v>
      </c>
    </row>
    <row r="35" ht="20.25" spans="1:18">
      <c r="A35" s="9" t="s">
        <v>489</v>
      </c>
      <c r="B35" s="9" t="s">
        <v>490</v>
      </c>
      <c r="C35" s="9">
        <v>20897.133</v>
      </c>
      <c r="D35" s="9">
        <v>24377.783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11.808</v>
      </c>
      <c r="K35" s="14">
        <v>3</v>
      </c>
      <c r="L35" s="13">
        <v>1</v>
      </c>
      <c r="M35" s="13">
        <v>0</v>
      </c>
      <c r="N35" s="13">
        <v>0</v>
      </c>
      <c r="O35" s="13">
        <v>0</v>
      </c>
      <c r="P35" s="13">
        <v>-6.604</v>
      </c>
      <c r="Q35" s="13">
        <v>0</v>
      </c>
      <c r="R35" s="13">
        <v>0</v>
      </c>
    </row>
    <row r="36" ht="20.25" spans="1:18">
      <c r="A36" s="9" t="s">
        <v>491</v>
      </c>
      <c r="B36" s="9" t="s">
        <v>492</v>
      </c>
      <c r="C36" s="9">
        <v>13282.835</v>
      </c>
      <c r="D36" s="9">
        <v>30982.85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29.646</v>
      </c>
      <c r="K36" s="14">
        <v>3</v>
      </c>
      <c r="L36" s="13">
        <v>1</v>
      </c>
      <c r="M36" s="13">
        <v>0</v>
      </c>
      <c r="N36" s="13">
        <v>0</v>
      </c>
      <c r="O36" s="13">
        <v>0</v>
      </c>
      <c r="P36" s="13">
        <v>28.573</v>
      </c>
      <c r="Q36" s="13">
        <v>0</v>
      </c>
      <c r="R36" s="13">
        <v>0</v>
      </c>
    </row>
    <row r="37" ht="20.25" spans="1:18">
      <c r="A37" s="9" t="s">
        <v>493</v>
      </c>
      <c r="B37" s="9" t="s">
        <v>494</v>
      </c>
      <c r="C37" s="9">
        <v>22048.824</v>
      </c>
      <c r="D37" s="9">
        <v>26219.471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10.752</v>
      </c>
      <c r="K37" s="14">
        <v>3</v>
      </c>
      <c r="L37" s="13">
        <v>0</v>
      </c>
      <c r="M37" s="13">
        <v>0</v>
      </c>
      <c r="N37" s="13">
        <v>0</v>
      </c>
      <c r="O37" s="13">
        <v>0</v>
      </c>
      <c r="P37" s="13">
        <v>-15.46</v>
      </c>
      <c r="Q37" s="13">
        <v>0</v>
      </c>
      <c r="R37" s="13">
        <v>1</v>
      </c>
    </row>
    <row r="38" ht="20.25" spans="1:18">
      <c r="A38" s="9" t="s">
        <v>495</v>
      </c>
      <c r="B38" s="9" t="s">
        <v>496</v>
      </c>
      <c r="C38" s="9">
        <v>2579.747</v>
      </c>
      <c r="D38" s="9">
        <v>3043.366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2.504</v>
      </c>
      <c r="K38" s="14">
        <v>0</v>
      </c>
      <c r="L38" s="13">
        <v>1</v>
      </c>
      <c r="M38" s="13">
        <v>1</v>
      </c>
      <c r="N38" s="13">
        <v>-1</v>
      </c>
      <c r="O38" s="13">
        <v>0</v>
      </c>
      <c r="P38" s="13">
        <v>5.798</v>
      </c>
      <c r="Q38" s="13">
        <v>0</v>
      </c>
      <c r="R38" s="13">
        <v>0</v>
      </c>
    </row>
    <row r="39" ht="20.25" spans="1:18">
      <c r="A39" s="9" t="s">
        <v>497</v>
      </c>
      <c r="B39" s="9" t="s">
        <v>498</v>
      </c>
      <c r="C39" s="9">
        <v>938.369</v>
      </c>
      <c r="D39" s="9">
        <v>1237.316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10.762</v>
      </c>
      <c r="K39" s="14">
        <v>1</v>
      </c>
      <c r="L39" s="13">
        <v>1</v>
      </c>
      <c r="M39" s="13">
        <v>0</v>
      </c>
      <c r="N39" s="13">
        <v>0</v>
      </c>
      <c r="O39" s="13">
        <v>0</v>
      </c>
      <c r="P39" s="13">
        <v>0.384</v>
      </c>
      <c r="Q39" s="13">
        <v>0</v>
      </c>
      <c r="R39" s="13">
        <v>0</v>
      </c>
    </row>
    <row r="40" ht="20.25" spans="1:18">
      <c r="A40" s="9" t="s">
        <v>499</v>
      </c>
      <c r="B40" s="9" t="s">
        <v>500</v>
      </c>
      <c r="C40" s="9">
        <v>89337.406</v>
      </c>
      <c r="D40" s="9">
        <v>113212.984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10.042</v>
      </c>
      <c r="K40" s="14">
        <v>3</v>
      </c>
      <c r="L40" s="13">
        <v>1</v>
      </c>
      <c r="M40" s="13">
        <v>-1</v>
      </c>
      <c r="N40" s="13">
        <v>1</v>
      </c>
      <c r="O40" s="13">
        <v>0</v>
      </c>
      <c r="P40" s="13">
        <v>61.032</v>
      </c>
      <c r="Q40" s="13">
        <v>0</v>
      </c>
      <c r="R40" s="13">
        <v>0</v>
      </c>
    </row>
    <row r="41" ht="20.25" spans="1:18">
      <c r="A41" s="9" t="s">
        <v>501</v>
      </c>
      <c r="B41" s="9" t="s">
        <v>502</v>
      </c>
      <c r="C41" s="9">
        <v>3203.464</v>
      </c>
      <c r="D41" s="9">
        <v>3366.135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2.125</v>
      </c>
      <c r="K41" s="14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0.27</v>
      </c>
      <c r="Q41" s="13">
        <v>0</v>
      </c>
      <c r="R41" s="13">
        <v>0</v>
      </c>
    </row>
    <row r="42" ht="20.25" spans="1:18">
      <c r="A42" s="9" t="s">
        <v>503</v>
      </c>
      <c r="B42" s="9" t="s">
        <v>504</v>
      </c>
      <c r="C42" s="9">
        <v>117658.07</v>
      </c>
      <c r="D42" s="9">
        <v>153624.484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11.853</v>
      </c>
      <c r="K42" s="14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-61.937</v>
      </c>
      <c r="Q42" s="13">
        <v>0</v>
      </c>
      <c r="R42" s="13">
        <v>0</v>
      </c>
    </row>
    <row r="43" ht="20.25" spans="1:18">
      <c r="A43" s="9" t="s">
        <v>505</v>
      </c>
      <c r="B43" s="9" t="s">
        <v>506</v>
      </c>
      <c r="C43" s="9">
        <v>3971.848</v>
      </c>
      <c r="D43" s="9">
        <v>4319.973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1.443</v>
      </c>
      <c r="K43" s="14">
        <v>0</v>
      </c>
      <c r="L43" s="13">
        <v>2</v>
      </c>
      <c r="M43" s="13">
        <v>0</v>
      </c>
      <c r="N43" s="13">
        <v>0</v>
      </c>
      <c r="O43" s="13">
        <v>0</v>
      </c>
      <c r="P43" s="13">
        <v>0.382</v>
      </c>
      <c r="Q43" s="13">
        <v>0</v>
      </c>
      <c r="R43" s="13">
        <v>0</v>
      </c>
    </row>
    <row r="44" ht="20.25" spans="1:18">
      <c r="A44" s="9" t="s">
        <v>507</v>
      </c>
      <c r="B44" s="9" t="s">
        <v>508</v>
      </c>
      <c r="C44" s="9">
        <v>16156.074</v>
      </c>
      <c r="D44" s="9">
        <v>17903.965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2.586</v>
      </c>
      <c r="K44" s="14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-24.091</v>
      </c>
      <c r="Q44" s="13">
        <v>0</v>
      </c>
      <c r="R44" s="13">
        <v>0</v>
      </c>
    </row>
    <row r="45" ht="20.25" spans="1:18">
      <c r="A45" s="9" t="s">
        <v>509</v>
      </c>
      <c r="B45" s="9" t="s">
        <v>510</v>
      </c>
      <c r="C45" s="9">
        <v>3038.337</v>
      </c>
      <c r="D45" s="9">
        <v>3222.391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1.767</v>
      </c>
      <c r="K45" s="14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0.06</v>
      </c>
      <c r="Q45" s="13">
        <v>0</v>
      </c>
      <c r="R45" s="13">
        <v>0</v>
      </c>
    </row>
    <row r="46" ht="20.25" spans="1:18">
      <c r="A46" s="9" t="s">
        <v>511</v>
      </c>
      <c r="B46" s="9" t="s">
        <v>512</v>
      </c>
      <c r="C46" s="9">
        <v>15223.52</v>
      </c>
      <c r="D46" s="9">
        <v>17382.193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9.195</v>
      </c>
      <c r="K46" s="14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-24.141</v>
      </c>
      <c r="Q46" s="13">
        <v>0</v>
      </c>
      <c r="R46" s="13">
        <v>-1</v>
      </c>
    </row>
    <row r="47" ht="20.25" spans="1:18">
      <c r="A47" s="9" t="s">
        <v>513</v>
      </c>
      <c r="B47" s="9" t="s">
        <v>514</v>
      </c>
      <c r="C47" s="9">
        <v>306895.875</v>
      </c>
      <c r="D47" s="9">
        <v>468483.938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18.163</v>
      </c>
      <c r="K47" s="14">
        <v>3</v>
      </c>
      <c r="L47" s="13">
        <v>1</v>
      </c>
      <c r="M47" s="13">
        <v>0</v>
      </c>
      <c r="N47" s="13">
        <v>1</v>
      </c>
      <c r="O47" s="13">
        <v>0</v>
      </c>
      <c r="P47" s="13">
        <v>-594.519</v>
      </c>
      <c r="Q47" s="13">
        <v>0</v>
      </c>
      <c r="R47" s="13">
        <v>0</v>
      </c>
    </row>
    <row r="48" ht="20.25" spans="1:18">
      <c r="A48" s="9" t="s">
        <v>515</v>
      </c>
      <c r="B48" s="9" t="s">
        <v>516</v>
      </c>
      <c r="C48" s="9">
        <v>12774.789</v>
      </c>
      <c r="D48" s="9">
        <v>15052.081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13.244</v>
      </c>
      <c r="K48" s="14">
        <v>4</v>
      </c>
      <c r="L48" s="13">
        <v>2</v>
      </c>
      <c r="M48" s="13">
        <v>0</v>
      </c>
      <c r="N48" s="13">
        <v>1</v>
      </c>
      <c r="O48" s="13">
        <v>0</v>
      </c>
      <c r="P48" s="13">
        <v>45.786</v>
      </c>
      <c r="Q48" s="13">
        <v>0</v>
      </c>
      <c r="R48" s="13">
        <v>0</v>
      </c>
    </row>
    <row r="49" ht="20.25" spans="1:18">
      <c r="A49" s="9" t="s">
        <v>517</v>
      </c>
      <c r="B49" s="9" t="s">
        <v>518</v>
      </c>
      <c r="C49" s="9">
        <v>3075.714</v>
      </c>
      <c r="D49" s="9">
        <v>3543.6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5.304</v>
      </c>
      <c r="K49" s="14">
        <v>1</v>
      </c>
      <c r="L49" s="13">
        <v>1</v>
      </c>
      <c r="M49" s="13">
        <v>0</v>
      </c>
      <c r="N49" s="13">
        <v>0</v>
      </c>
      <c r="O49" s="13">
        <v>0</v>
      </c>
      <c r="P49" s="13">
        <v>-0.79</v>
      </c>
      <c r="Q49" s="13">
        <v>0</v>
      </c>
      <c r="R49" s="13">
        <v>0</v>
      </c>
    </row>
    <row r="50" ht="20.25" spans="1:18">
      <c r="A50" s="9" t="s">
        <v>519</v>
      </c>
      <c r="B50" s="9" t="s">
        <v>520</v>
      </c>
      <c r="C50" s="9">
        <v>22528.855</v>
      </c>
      <c r="D50" s="9">
        <v>26842.387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4.478</v>
      </c>
      <c r="K50" s="14">
        <v>0</v>
      </c>
      <c r="L50" s="13">
        <v>1</v>
      </c>
      <c r="M50" s="13">
        <v>0</v>
      </c>
      <c r="N50" s="13">
        <v>-1</v>
      </c>
      <c r="O50" s="13">
        <v>0</v>
      </c>
      <c r="P50" s="13">
        <v>-31.548</v>
      </c>
      <c r="Q50" s="13">
        <v>0</v>
      </c>
      <c r="R50" s="13">
        <v>0</v>
      </c>
    </row>
    <row r="51" ht="20.25" spans="1:18">
      <c r="A51" s="6" t="s">
        <v>521</v>
      </c>
      <c r="B51" s="6" t="s">
        <v>522</v>
      </c>
      <c r="C51" s="6">
        <v>3378.067</v>
      </c>
      <c r="D51" s="6">
        <v>3772.818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6.786</v>
      </c>
      <c r="K51" s="14">
        <v>1</v>
      </c>
      <c r="L51" s="13">
        <v>1</v>
      </c>
      <c r="M51" s="13">
        <v>1</v>
      </c>
      <c r="N51" s="13">
        <v>-1</v>
      </c>
      <c r="O51" s="13">
        <v>0</v>
      </c>
      <c r="P51" s="13">
        <v>2.726</v>
      </c>
      <c r="Q51" s="13">
        <v>0</v>
      </c>
      <c r="R51" s="13">
        <v>0</v>
      </c>
    </row>
    <row r="52" ht="20.25" spans="1:18">
      <c r="A52" s="6" t="s">
        <v>523</v>
      </c>
      <c r="B52" s="6" t="s">
        <v>524</v>
      </c>
      <c r="C52" s="6">
        <v>2186.17</v>
      </c>
      <c r="D52" s="6">
        <v>2386.409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8.028</v>
      </c>
      <c r="K52" s="14">
        <v>4</v>
      </c>
      <c r="L52" s="13">
        <v>2</v>
      </c>
      <c r="M52" s="13">
        <v>0</v>
      </c>
      <c r="N52" s="13">
        <v>1</v>
      </c>
      <c r="O52" s="13">
        <v>0</v>
      </c>
      <c r="P52" s="13">
        <v>3.503</v>
      </c>
      <c r="Q52" s="13">
        <v>0</v>
      </c>
      <c r="R52" s="13">
        <v>1</v>
      </c>
    </row>
    <row r="53" ht="20.25" spans="1:18">
      <c r="A53" s="6" t="s">
        <v>525</v>
      </c>
      <c r="B53" s="6" t="s">
        <v>526</v>
      </c>
      <c r="C53" s="6">
        <v>4563.88</v>
      </c>
      <c r="D53" s="6">
        <v>5634.361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9.014</v>
      </c>
      <c r="K53" s="14">
        <v>0</v>
      </c>
      <c r="L53" s="13">
        <v>2</v>
      </c>
      <c r="M53" s="13">
        <v>1</v>
      </c>
      <c r="N53" s="13">
        <v>-1</v>
      </c>
      <c r="O53" s="13">
        <v>0</v>
      </c>
      <c r="P53" s="13">
        <v>0.196</v>
      </c>
      <c r="Q53" s="13">
        <v>-1</v>
      </c>
      <c r="R53" s="13">
        <v>0</v>
      </c>
    </row>
    <row r="54" ht="20.25" spans="1:18">
      <c r="A54" s="6" t="s">
        <v>527</v>
      </c>
      <c r="B54" s="6" t="s">
        <v>528</v>
      </c>
      <c r="C54" s="6">
        <v>717.908</v>
      </c>
      <c r="D54" s="6">
        <v>807.735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5.039</v>
      </c>
      <c r="K54" s="14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0.277</v>
      </c>
      <c r="Q54" s="13">
        <v>0</v>
      </c>
      <c r="R54" s="13">
        <v>0</v>
      </c>
    </row>
    <row r="55" ht="20.25" spans="1:18">
      <c r="A55" s="6" t="s">
        <v>529</v>
      </c>
      <c r="B55" s="6" t="s">
        <v>530</v>
      </c>
      <c r="C55" s="6">
        <v>1592.358</v>
      </c>
      <c r="D55" s="6">
        <v>1856.879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2.608</v>
      </c>
      <c r="K55" s="14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0.605</v>
      </c>
      <c r="Q55" s="13">
        <v>0</v>
      </c>
      <c r="R55" s="13">
        <v>0</v>
      </c>
    </row>
    <row r="56" ht="20.25" spans="1:18">
      <c r="A56" s="6" t="s">
        <v>531</v>
      </c>
      <c r="B56" s="6" t="s">
        <v>532</v>
      </c>
      <c r="C56" s="6">
        <v>3075.334</v>
      </c>
      <c r="D56" s="6">
        <v>3358.767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4.759</v>
      </c>
      <c r="K56" s="14">
        <v>2</v>
      </c>
      <c r="L56" s="13">
        <v>2</v>
      </c>
      <c r="M56" s="13">
        <v>0</v>
      </c>
      <c r="N56" s="13">
        <v>0</v>
      </c>
      <c r="O56" s="13">
        <v>0</v>
      </c>
      <c r="P56" s="13">
        <v>-1.67</v>
      </c>
      <c r="Q56" s="13">
        <v>0</v>
      </c>
      <c r="R56" s="13">
        <v>0</v>
      </c>
    </row>
    <row r="57" ht="20.25" spans="1:18">
      <c r="A57" s="6" t="s">
        <v>533</v>
      </c>
      <c r="B57" s="6" t="s">
        <v>534</v>
      </c>
      <c r="C57" s="6">
        <v>1028.564</v>
      </c>
      <c r="D57" s="6">
        <v>1292.547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3.057</v>
      </c>
      <c r="K57" s="14">
        <v>0</v>
      </c>
      <c r="L57" s="13">
        <v>2</v>
      </c>
      <c r="M57" s="13">
        <v>1</v>
      </c>
      <c r="N57" s="13">
        <v>-1</v>
      </c>
      <c r="O57" s="13">
        <v>0</v>
      </c>
      <c r="P57" s="13">
        <v>-0.462</v>
      </c>
      <c r="Q57" s="13">
        <v>0</v>
      </c>
      <c r="R57" s="13">
        <v>0</v>
      </c>
    </row>
    <row r="58" ht="20.25" spans="1:18">
      <c r="A58" s="6" t="s">
        <v>535</v>
      </c>
      <c r="B58" s="6" t="s">
        <v>536</v>
      </c>
      <c r="C58" s="6">
        <v>2831.571</v>
      </c>
      <c r="D58" s="6">
        <v>3154.997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5.045</v>
      </c>
      <c r="K58" s="14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5.999</v>
      </c>
      <c r="Q58" s="13">
        <v>0</v>
      </c>
      <c r="R58" s="13">
        <v>0</v>
      </c>
    </row>
    <row r="59" ht="20.25" spans="1:18">
      <c r="A59" s="6" t="s">
        <v>537</v>
      </c>
      <c r="B59" s="6" t="s">
        <v>538</v>
      </c>
      <c r="C59" s="6">
        <v>8361.661</v>
      </c>
      <c r="D59" s="6">
        <v>9705.59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12.352</v>
      </c>
      <c r="K59" s="14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-5.208</v>
      </c>
      <c r="Q59" s="13">
        <v>0</v>
      </c>
      <c r="R59" s="13">
        <v>0</v>
      </c>
    </row>
    <row r="60" ht="20.25" spans="1:18">
      <c r="A60" s="6" t="s">
        <v>539</v>
      </c>
      <c r="B60" s="6" t="s">
        <v>540</v>
      </c>
      <c r="C60" s="6">
        <v>3498.195</v>
      </c>
      <c r="D60" s="6">
        <v>3642.987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2.963</v>
      </c>
      <c r="K60" s="14">
        <v>4</v>
      </c>
      <c r="L60" s="13">
        <v>1</v>
      </c>
      <c r="M60" s="13">
        <v>0</v>
      </c>
      <c r="N60" s="13">
        <v>0</v>
      </c>
      <c r="O60" s="13">
        <v>0</v>
      </c>
      <c r="P60" s="13">
        <v>1.3</v>
      </c>
      <c r="Q60" s="13">
        <v>0</v>
      </c>
      <c r="R60" s="13">
        <v>1</v>
      </c>
    </row>
    <row r="61" ht="20.25" spans="1:18">
      <c r="A61" s="6" t="s">
        <v>541</v>
      </c>
      <c r="B61" s="6" t="s">
        <v>542</v>
      </c>
      <c r="C61" s="6">
        <v>4516.45</v>
      </c>
      <c r="D61" s="6">
        <v>5599.333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8.887</v>
      </c>
      <c r="K61" s="14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3.164</v>
      </c>
      <c r="Q61" s="13">
        <v>0</v>
      </c>
      <c r="R61" s="13">
        <v>0</v>
      </c>
    </row>
    <row r="62" ht="20.25" spans="1:18">
      <c r="A62" s="6" t="s">
        <v>543</v>
      </c>
      <c r="B62" s="6" t="s">
        <v>544</v>
      </c>
      <c r="C62" s="6">
        <v>7703.873</v>
      </c>
      <c r="D62" s="6">
        <v>8588.582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8.97</v>
      </c>
      <c r="K62" s="14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-1.028</v>
      </c>
      <c r="Q62" s="13">
        <v>0</v>
      </c>
      <c r="R62" s="13">
        <v>0</v>
      </c>
    </row>
    <row r="63" ht="20.25" spans="1:18">
      <c r="A63" s="6" t="s">
        <v>545</v>
      </c>
      <c r="B63" s="6" t="s">
        <v>546</v>
      </c>
      <c r="C63" s="6">
        <v>8981.527</v>
      </c>
      <c r="D63" s="6">
        <v>10482.455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7.436</v>
      </c>
      <c r="K63" s="14">
        <v>3</v>
      </c>
      <c r="L63" s="13">
        <v>0</v>
      </c>
      <c r="M63" s="13">
        <v>0</v>
      </c>
      <c r="N63" s="13">
        <v>0</v>
      </c>
      <c r="O63" s="13">
        <v>0</v>
      </c>
      <c r="P63" s="13">
        <v>28.309</v>
      </c>
      <c r="Q63" s="13">
        <v>0</v>
      </c>
      <c r="R63" s="13">
        <v>0</v>
      </c>
    </row>
    <row r="64" ht="20.25" spans="1:18">
      <c r="A64" s="6" t="s">
        <v>547</v>
      </c>
      <c r="B64" s="6" t="s">
        <v>548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549</v>
      </c>
      <c r="B65" s="6" t="s">
        <v>550</v>
      </c>
      <c r="C65" s="6">
        <v>8738.327</v>
      </c>
      <c r="D65" s="6">
        <v>9874.596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7.619</v>
      </c>
      <c r="K65" s="14">
        <v>1</v>
      </c>
      <c r="L65" s="13">
        <v>0</v>
      </c>
      <c r="M65" s="13">
        <v>0</v>
      </c>
      <c r="N65" s="13">
        <v>0</v>
      </c>
      <c r="O65" s="13">
        <v>0</v>
      </c>
      <c r="P65" s="13">
        <v>-0.549</v>
      </c>
      <c r="Q65" s="13">
        <v>0</v>
      </c>
      <c r="R65" s="13">
        <v>0</v>
      </c>
    </row>
    <row r="66" ht="20.25" spans="1:18">
      <c r="A66" s="6" t="s">
        <v>551</v>
      </c>
      <c r="B66" s="6" t="s">
        <v>552</v>
      </c>
      <c r="C66" s="6">
        <v>7938.578</v>
      </c>
      <c r="D66" s="6">
        <v>8443.611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5.628</v>
      </c>
      <c r="K66" s="14">
        <v>2</v>
      </c>
      <c r="L66" s="13">
        <v>0</v>
      </c>
      <c r="M66" s="13">
        <v>0</v>
      </c>
      <c r="N66" s="13">
        <v>0</v>
      </c>
      <c r="O66" s="13">
        <v>0</v>
      </c>
      <c r="P66" s="13">
        <v>2.25</v>
      </c>
      <c r="Q66" s="13">
        <v>0</v>
      </c>
      <c r="R66" s="13">
        <v>0</v>
      </c>
    </row>
    <row r="67" ht="20.25" spans="1:18">
      <c r="A67" s="6" t="s">
        <v>553</v>
      </c>
      <c r="B67" s="6" t="s">
        <v>554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4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555</v>
      </c>
      <c r="B68" s="6" t="s">
        <v>556</v>
      </c>
      <c r="C68" s="6">
        <v>6905.215</v>
      </c>
      <c r="D68" s="6">
        <v>9028.293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22.674</v>
      </c>
      <c r="K68" s="14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-11.953</v>
      </c>
      <c r="Q68" s="13">
        <v>-1</v>
      </c>
      <c r="R68" s="13">
        <v>0</v>
      </c>
    </row>
    <row r="69" ht="20.25" spans="1:18">
      <c r="A69" s="6" t="s">
        <v>557</v>
      </c>
      <c r="B69" s="6" t="s">
        <v>558</v>
      </c>
      <c r="C69" s="6">
        <v>2196.036</v>
      </c>
      <c r="D69" s="6">
        <v>2536.204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2.83</v>
      </c>
      <c r="K69" s="14">
        <v>0</v>
      </c>
      <c r="L69" s="13">
        <v>2</v>
      </c>
      <c r="M69" s="13">
        <v>0</v>
      </c>
      <c r="N69" s="13">
        <v>0</v>
      </c>
      <c r="O69" s="13">
        <v>0</v>
      </c>
      <c r="P69" s="13">
        <v>7.007</v>
      </c>
      <c r="Q69" s="13">
        <v>0</v>
      </c>
      <c r="R69" s="13">
        <v>0</v>
      </c>
    </row>
    <row r="70" ht="20.25" spans="1:18">
      <c r="A70" s="6" t="s">
        <v>559</v>
      </c>
      <c r="B70" s="6" t="s">
        <v>560</v>
      </c>
      <c r="C70" s="6">
        <v>5002.582</v>
      </c>
      <c r="D70" s="6">
        <v>6178.109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12.035</v>
      </c>
      <c r="K70" s="14">
        <v>4</v>
      </c>
      <c r="L70" s="13">
        <v>2</v>
      </c>
      <c r="M70" s="13">
        <v>0</v>
      </c>
      <c r="N70" s="13">
        <v>1</v>
      </c>
      <c r="O70" s="13">
        <v>0</v>
      </c>
      <c r="P70" s="13">
        <v>18.756</v>
      </c>
      <c r="Q70" s="13">
        <v>0</v>
      </c>
      <c r="R70" s="13">
        <v>0</v>
      </c>
    </row>
    <row r="71" ht="20.25" spans="1:18">
      <c r="A71" s="6" t="s">
        <v>561</v>
      </c>
      <c r="B71" s="6" t="s">
        <v>562</v>
      </c>
      <c r="C71" s="6">
        <v>1129.334</v>
      </c>
      <c r="D71" s="6">
        <v>1302.653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2.137</v>
      </c>
      <c r="K71" s="14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3.751</v>
      </c>
      <c r="Q71" s="13">
        <v>0</v>
      </c>
      <c r="R71" s="13">
        <v>0</v>
      </c>
    </row>
    <row r="72" ht="20.25" spans="1:18">
      <c r="A72" s="6" t="s">
        <v>563</v>
      </c>
      <c r="B72" s="6" t="s">
        <v>564</v>
      </c>
      <c r="C72" s="6">
        <v>5523.919</v>
      </c>
      <c r="D72" s="6">
        <v>6180.722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2.679</v>
      </c>
      <c r="K72" s="14">
        <v>0</v>
      </c>
      <c r="L72" s="13">
        <v>2</v>
      </c>
      <c r="M72" s="13">
        <v>1</v>
      </c>
      <c r="N72" s="13">
        <v>-1</v>
      </c>
      <c r="O72" s="13">
        <v>0</v>
      </c>
      <c r="P72" s="13">
        <v>-5.894</v>
      </c>
      <c r="Q72" s="13">
        <v>0</v>
      </c>
      <c r="R72" s="13">
        <v>0</v>
      </c>
    </row>
    <row r="73" ht="20.25" spans="1:18">
      <c r="A73" s="6" t="s">
        <v>565</v>
      </c>
      <c r="B73" s="6" t="s">
        <v>566</v>
      </c>
      <c r="C73" s="6">
        <v>5686.854</v>
      </c>
      <c r="D73" s="6">
        <v>6330.071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7.078</v>
      </c>
      <c r="K73" s="14">
        <v>0</v>
      </c>
      <c r="L73" s="13">
        <v>1</v>
      </c>
      <c r="M73" s="13">
        <v>1</v>
      </c>
      <c r="N73" s="13">
        <v>-1</v>
      </c>
      <c r="O73" s="13">
        <v>0</v>
      </c>
      <c r="P73" s="13">
        <v>-10.814</v>
      </c>
      <c r="Q73" s="13">
        <v>-1</v>
      </c>
      <c r="R73" s="13">
        <v>0</v>
      </c>
    </row>
    <row r="74" ht="20.25" spans="1:18">
      <c r="A74" s="6" t="s">
        <v>567</v>
      </c>
      <c r="B74" s="6" t="s">
        <v>568</v>
      </c>
      <c r="C74" s="6">
        <v>5117.893</v>
      </c>
      <c r="D74" s="6">
        <v>5476.609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3.582</v>
      </c>
      <c r="K74" s="14">
        <v>0</v>
      </c>
      <c r="L74" s="13">
        <v>2</v>
      </c>
      <c r="M74" s="13">
        <v>0</v>
      </c>
      <c r="N74" s="13">
        <v>0</v>
      </c>
      <c r="O74" s="13">
        <v>0</v>
      </c>
      <c r="P74" s="13">
        <v>3.93</v>
      </c>
      <c r="Q74" s="13">
        <v>0</v>
      </c>
      <c r="R74" s="13">
        <v>0</v>
      </c>
    </row>
    <row r="75" ht="20.25" spans="1:18">
      <c r="A75" s="6" t="s">
        <v>569</v>
      </c>
      <c r="B75" s="6" t="s">
        <v>570</v>
      </c>
      <c r="C75" s="6">
        <v>4750.75</v>
      </c>
      <c r="D75" s="6">
        <v>6284.255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24.061</v>
      </c>
      <c r="K75" s="14">
        <v>1</v>
      </c>
      <c r="L75" s="13">
        <v>0</v>
      </c>
      <c r="M75" s="13">
        <v>0</v>
      </c>
      <c r="N75" s="13">
        <v>0</v>
      </c>
      <c r="O75" s="13">
        <v>0</v>
      </c>
      <c r="P75" s="13">
        <v>-10.526</v>
      </c>
      <c r="Q75" s="13">
        <v>0</v>
      </c>
      <c r="R75" s="13">
        <v>0</v>
      </c>
    </row>
    <row r="76" ht="20.25" spans="1:18">
      <c r="A76" s="6" t="s">
        <v>571</v>
      </c>
      <c r="B76" s="6" t="s">
        <v>572</v>
      </c>
      <c r="C76" s="6">
        <v>1679.603</v>
      </c>
      <c r="D76" s="6">
        <v>1889.927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8.168</v>
      </c>
      <c r="K76" s="14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-1.321</v>
      </c>
      <c r="Q76" s="13">
        <v>0</v>
      </c>
      <c r="R76" s="13">
        <v>-1</v>
      </c>
    </row>
    <row r="77" ht="20.25" spans="1:18">
      <c r="A77" s="6" t="s">
        <v>573</v>
      </c>
      <c r="B77" s="6" t="s">
        <v>574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6" t="s">
        <v>575</v>
      </c>
      <c r="B78" s="6" t="s">
        <v>576</v>
      </c>
      <c r="C78" s="6">
        <v>6717.326</v>
      </c>
      <c r="D78" s="6">
        <v>8453.37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14.195</v>
      </c>
      <c r="K78" s="14">
        <v>1</v>
      </c>
      <c r="L78" s="13">
        <v>0</v>
      </c>
      <c r="M78" s="13">
        <v>0</v>
      </c>
      <c r="N78" s="13">
        <v>0</v>
      </c>
      <c r="O78" s="13">
        <v>0</v>
      </c>
      <c r="P78" s="13">
        <v>17.925</v>
      </c>
      <c r="Q78" s="13">
        <v>0</v>
      </c>
      <c r="R78" s="13">
        <v>0</v>
      </c>
    </row>
    <row r="79" ht="20.25" spans="1:18">
      <c r="A79" s="6" t="s">
        <v>577</v>
      </c>
      <c r="B79" s="6" t="s">
        <v>578</v>
      </c>
      <c r="C79" s="6">
        <v>4321.767</v>
      </c>
      <c r="D79" s="6">
        <v>4743.545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5.266</v>
      </c>
      <c r="K79" s="14">
        <v>1</v>
      </c>
      <c r="L79" s="13">
        <v>0</v>
      </c>
      <c r="M79" s="13">
        <v>0</v>
      </c>
      <c r="N79" s="13">
        <v>0</v>
      </c>
      <c r="O79" s="13">
        <v>0</v>
      </c>
      <c r="P79" s="13">
        <v>10.5</v>
      </c>
      <c r="Q79" s="13">
        <v>0</v>
      </c>
      <c r="R79" s="13">
        <v>0</v>
      </c>
    </row>
    <row r="80" ht="20.25" spans="1:18">
      <c r="A80" s="6" t="s">
        <v>579</v>
      </c>
      <c r="B80" s="6" t="s">
        <v>580</v>
      </c>
      <c r="C80" s="6">
        <v>6797.633</v>
      </c>
      <c r="D80" s="6">
        <v>8288.827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12.692</v>
      </c>
      <c r="K80" s="14">
        <v>1</v>
      </c>
      <c r="L80" s="13">
        <v>0</v>
      </c>
      <c r="M80" s="13">
        <v>0</v>
      </c>
      <c r="N80" s="13">
        <v>0</v>
      </c>
      <c r="O80" s="13">
        <v>0</v>
      </c>
      <c r="P80" s="13">
        <v>19.213</v>
      </c>
      <c r="Q80" s="13">
        <v>0</v>
      </c>
      <c r="R80" s="13">
        <v>0</v>
      </c>
    </row>
    <row r="81" ht="20.25" spans="1:18">
      <c r="A81" s="6" t="s">
        <v>581</v>
      </c>
      <c r="B81" s="6" t="s">
        <v>582</v>
      </c>
      <c r="C81" s="6">
        <v>107.66</v>
      </c>
      <c r="D81" s="6">
        <v>108.703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0.554</v>
      </c>
      <c r="K81" s="14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-0.005</v>
      </c>
      <c r="Q81" s="13">
        <v>0</v>
      </c>
      <c r="R81" s="13">
        <v>-1</v>
      </c>
    </row>
    <row r="82" ht="20.25" spans="1:18">
      <c r="A82" s="6" t="s">
        <v>583</v>
      </c>
      <c r="B82" s="6" t="s">
        <v>584</v>
      </c>
      <c r="C82" s="6">
        <v>105.605</v>
      </c>
      <c r="D82" s="6">
        <v>106.341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0.302</v>
      </c>
      <c r="K82" s="14">
        <v>0</v>
      </c>
      <c r="L82" s="13">
        <v>2</v>
      </c>
      <c r="M82" s="13">
        <v>0</v>
      </c>
      <c r="N82" s="13">
        <v>0</v>
      </c>
      <c r="O82" s="13">
        <v>0</v>
      </c>
      <c r="P82" s="13">
        <v>-0.009</v>
      </c>
      <c r="Q82" s="13">
        <v>0</v>
      </c>
      <c r="R82" s="13">
        <v>0</v>
      </c>
    </row>
    <row r="83" ht="20.25" spans="1:18">
      <c r="A83" s="6" t="s">
        <v>585</v>
      </c>
      <c r="B83" s="6" t="s">
        <v>586</v>
      </c>
      <c r="C83" s="6">
        <v>110.565</v>
      </c>
      <c r="D83" s="6">
        <v>114.873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1.606</v>
      </c>
      <c r="K83" s="14">
        <v>2</v>
      </c>
      <c r="L83" s="13">
        <v>0</v>
      </c>
      <c r="M83" s="13">
        <v>-1</v>
      </c>
      <c r="N83" s="13">
        <v>1</v>
      </c>
      <c r="O83" s="13">
        <v>0</v>
      </c>
      <c r="P83" s="13">
        <v>0.036</v>
      </c>
      <c r="Q83" s="13">
        <v>1</v>
      </c>
      <c r="R83" s="13">
        <v>0</v>
      </c>
    </row>
    <row r="84" ht="20.25" spans="1:18">
      <c r="A84" s="6" t="s">
        <v>587</v>
      </c>
      <c r="B84" s="6" t="s">
        <v>588</v>
      </c>
      <c r="C84" s="6">
        <v>102.383</v>
      </c>
      <c r="D84" s="6">
        <v>102.631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0.097</v>
      </c>
      <c r="K84" s="14">
        <v>2</v>
      </c>
      <c r="L84" s="13">
        <v>2</v>
      </c>
      <c r="M84" s="13">
        <v>0</v>
      </c>
      <c r="N84" s="13">
        <v>0</v>
      </c>
      <c r="O84" s="13">
        <v>0</v>
      </c>
      <c r="P84" s="13">
        <v>-0.002</v>
      </c>
      <c r="Q84" s="13">
        <v>0</v>
      </c>
      <c r="R84" s="13">
        <v>0</v>
      </c>
    </row>
    <row r="85" ht="20.25" spans="1:18">
      <c r="A85" s="6" t="s">
        <v>589</v>
      </c>
      <c r="B85" s="6" t="s">
        <v>590</v>
      </c>
      <c r="C85" s="6">
        <v>78388.578</v>
      </c>
      <c r="D85" s="6">
        <v>98772.164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11.144</v>
      </c>
      <c r="K85" s="14">
        <v>3</v>
      </c>
      <c r="L85" s="13">
        <v>1</v>
      </c>
      <c r="M85" s="13">
        <v>-1</v>
      </c>
      <c r="N85" s="13">
        <v>1</v>
      </c>
      <c r="O85" s="13">
        <v>0</v>
      </c>
      <c r="P85" s="13">
        <v>50.858</v>
      </c>
      <c r="Q85" s="13">
        <v>0</v>
      </c>
      <c r="R85" s="13">
        <v>0</v>
      </c>
    </row>
    <row r="86" ht="20.25" spans="1:18">
      <c r="A86" s="6" t="s">
        <v>591</v>
      </c>
      <c r="B86" s="6" t="s">
        <v>592</v>
      </c>
      <c r="C86" s="6">
        <v>1379.575</v>
      </c>
      <c r="D86" s="6">
        <v>2447.751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30.949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8.345</v>
      </c>
      <c r="Q86" s="13">
        <v>0</v>
      </c>
      <c r="R86" s="13">
        <v>-1</v>
      </c>
    </row>
    <row r="87" ht="20.25" spans="1:18">
      <c r="A87" s="6" t="s">
        <v>593</v>
      </c>
      <c r="B87" s="6" t="s">
        <v>594</v>
      </c>
      <c r="C87" s="6">
        <v>2867.993</v>
      </c>
      <c r="D87" s="6">
        <v>4760.991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37.679</v>
      </c>
      <c r="K87" s="14">
        <v>0</v>
      </c>
      <c r="L87" s="13">
        <v>0</v>
      </c>
      <c r="M87" s="13">
        <v>0</v>
      </c>
      <c r="N87" s="13">
        <v>-1</v>
      </c>
      <c r="O87" s="13">
        <v>0</v>
      </c>
      <c r="P87" s="13">
        <v>15.329</v>
      </c>
      <c r="Q87" s="13">
        <v>0</v>
      </c>
      <c r="R87" s="13">
        <v>0</v>
      </c>
    </row>
    <row r="88" ht="20.25" spans="1:18">
      <c r="A88" s="6" t="s">
        <v>595</v>
      </c>
      <c r="B88" s="6" t="s">
        <v>596</v>
      </c>
      <c r="C88" s="6">
        <v>12367.717</v>
      </c>
      <c r="D88" s="6">
        <v>14115.081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10.476</v>
      </c>
      <c r="K88" s="14">
        <v>2</v>
      </c>
      <c r="L88" s="13">
        <v>2</v>
      </c>
      <c r="M88" s="13">
        <v>0</v>
      </c>
      <c r="N88" s="13">
        <v>-1</v>
      </c>
      <c r="O88" s="13">
        <v>0</v>
      </c>
      <c r="P88" s="13">
        <v>-41.953</v>
      </c>
      <c r="Q88" s="13">
        <v>0</v>
      </c>
      <c r="R88" s="13">
        <v>-1</v>
      </c>
    </row>
    <row r="89" ht="20.25" spans="1:18">
      <c r="A89" s="6" t="s">
        <v>597</v>
      </c>
      <c r="B89" s="6" t="s">
        <v>598</v>
      </c>
      <c r="C89" s="6">
        <v>421.345</v>
      </c>
      <c r="D89" s="6">
        <v>661.348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33.813</v>
      </c>
      <c r="K89" s="14">
        <v>0</v>
      </c>
      <c r="L89" s="13">
        <v>1</v>
      </c>
      <c r="M89" s="13">
        <v>1</v>
      </c>
      <c r="N89" s="13">
        <v>-1</v>
      </c>
      <c r="O89" s="13">
        <v>0</v>
      </c>
      <c r="P89" s="13">
        <v>2.473</v>
      </c>
      <c r="Q89" s="13">
        <v>0</v>
      </c>
      <c r="R89" s="13">
        <v>0</v>
      </c>
    </row>
    <row r="90" ht="20.25" spans="1:18">
      <c r="A90" s="6" t="s">
        <v>599</v>
      </c>
      <c r="B90" s="6" t="s">
        <v>600</v>
      </c>
      <c r="C90" s="6">
        <v>99039.008</v>
      </c>
      <c r="D90" s="6">
        <v>187628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36.268</v>
      </c>
      <c r="K90" s="14">
        <v>1</v>
      </c>
      <c r="L90" s="13">
        <v>1</v>
      </c>
      <c r="M90" s="13">
        <v>1</v>
      </c>
      <c r="N90" s="13">
        <v>-1</v>
      </c>
      <c r="O90" s="13">
        <v>0</v>
      </c>
      <c r="P90" s="13">
        <v>-265.828</v>
      </c>
      <c r="Q90" s="13">
        <v>0</v>
      </c>
      <c r="R90" s="13">
        <v>0</v>
      </c>
    </row>
    <row r="91" ht="20.25" spans="1:18">
      <c r="A91" s="6" t="s">
        <v>601</v>
      </c>
      <c r="B91" s="6" t="s">
        <v>602</v>
      </c>
      <c r="C91" s="6">
        <v>8135.044</v>
      </c>
      <c r="D91" s="6">
        <v>9227.748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1.393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7.324</v>
      </c>
      <c r="Q91" s="13">
        <v>0</v>
      </c>
      <c r="R91" s="13">
        <v>0</v>
      </c>
    </row>
    <row r="92" ht="20.25" spans="1:18">
      <c r="A92" s="6" t="s">
        <v>603</v>
      </c>
      <c r="B92" s="6" t="s">
        <v>604</v>
      </c>
      <c r="C92" s="6">
        <v>359.576</v>
      </c>
      <c r="D92" s="6">
        <v>571.859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6.616</v>
      </c>
      <c r="K92" s="14">
        <v>0</v>
      </c>
      <c r="L92" s="13">
        <v>0</v>
      </c>
      <c r="M92" s="13">
        <v>0</v>
      </c>
      <c r="N92" s="13">
        <v>-1</v>
      </c>
      <c r="O92" s="13">
        <v>0</v>
      </c>
      <c r="P92" s="13">
        <v>0.101</v>
      </c>
      <c r="Q92" s="13">
        <v>0</v>
      </c>
      <c r="R92" s="13">
        <v>0</v>
      </c>
    </row>
    <row r="93" ht="20.25" spans="1:18">
      <c r="A93" s="6" t="s">
        <v>605</v>
      </c>
      <c r="B93" s="6" t="s">
        <v>606</v>
      </c>
      <c r="C93" s="6">
        <v>436.166</v>
      </c>
      <c r="D93" s="6">
        <v>758.605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16.355</v>
      </c>
      <c r="K93" s="14">
        <v>0</v>
      </c>
      <c r="L93" s="13">
        <v>0</v>
      </c>
      <c r="M93" s="13">
        <v>1</v>
      </c>
      <c r="N93" s="13">
        <v>-1</v>
      </c>
      <c r="O93" s="13">
        <v>0</v>
      </c>
      <c r="P93" s="13">
        <v>0.482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2026-04-11T06:20:53Z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B255CB076C4649AB9948DABBA5E2B278_13</vt:lpwstr>
  </property>
  <property fmtid="{D5CDD505-2E9C-101B-9397-08002B2CF9AE}" pid="3" name="KSOProductBuildVer">
    <vt:lpwstr>2052-12.1.0.15712</vt:lpwstr>
  </property>
</Properties>
</file>