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<sst xmlns="http://schemas.openxmlformats.org/spreadsheetml/2006/main" count="647" uniqueCount="589">
  <si>
    <t>强转弱</t>
  </si>
  <si>
    <t>弱转强</t>
  </si>
  <si>
    <t>代码</t>
  </si>
  <si>
    <t>简称</t>
  </si>
  <si>
    <t>总市值</t>
  </si>
  <si>
    <t>银行</t>
  </si>
  <si>
    <t>105853.42亿</t>
  </si>
  <si>
    <t>上证180</t>
  </si>
  <si>
    <t>374495.88亿</t>
  </si>
  <si>
    <t>持续增长</t>
  </si>
  <si>
    <t>77241.55亿</t>
  </si>
  <si>
    <t>含H股</t>
  </si>
  <si>
    <t>285246.94亿</t>
  </si>
  <si>
    <t>全指可选</t>
  </si>
  <si>
    <t>51459.71亿</t>
  </si>
  <si>
    <t>北京板块</t>
  </si>
  <si>
    <t>235556.73亿</t>
  </si>
  <si>
    <t>全指医药</t>
  </si>
  <si>
    <t>41769.60亿</t>
  </si>
  <si>
    <t>人工智能</t>
  </si>
  <si>
    <t>181227.25亿</t>
  </si>
  <si>
    <t>华为鸿蒙</t>
  </si>
  <si>
    <t>34365.57亿</t>
  </si>
  <si>
    <t>低市盈率</t>
  </si>
  <si>
    <t>181109.13亿</t>
  </si>
  <si>
    <t>软件服务</t>
  </si>
  <si>
    <t>33426.04亿</t>
  </si>
  <si>
    <t>DeepSeek概念</t>
  </si>
  <si>
    <t>158240.09亿</t>
  </si>
  <si>
    <t>互联金融</t>
  </si>
  <si>
    <t>27538.19亿</t>
  </si>
  <si>
    <t>保险重仓</t>
  </si>
  <si>
    <t>153503.69亿</t>
  </si>
  <si>
    <t>ChatGPT概念</t>
  </si>
  <si>
    <t>23170.00亿</t>
  </si>
  <si>
    <t>红利指数</t>
  </si>
  <si>
    <t>128322.88亿</t>
  </si>
  <si>
    <t>家用电器</t>
  </si>
  <si>
    <t>18599.94亿</t>
  </si>
  <si>
    <t>央视50</t>
  </si>
  <si>
    <t>120857.83亿</t>
  </si>
  <si>
    <t>食品饮料</t>
  </si>
  <si>
    <t>16542.27亿</t>
  </si>
  <si>
    <t>低市净率</t>
  </si>
  <si>
    <t>117030.11亿</t>
  </si>
  <si>
    <t>操作系统</t>
  </si>
  <si>
    <t>16411.54亿</t>
  </si>
  <si>
    <t>上海板块</t>
  </si>
  <si>
    <t>99283.60亿</t>
  </si>
  <si>
    <t>预制菜</t>
  </si>
  <si>
    <t>14083.75亿</t>
  </si>
  <si>
    <t>阿里概念</t>
  </si>
  <si>
    <t>82856.41亿</t>
  </si>
  <si>
    <t>宠物经济</t>
  </si>
  <si>
    <t>13893.95亿</t>
  </si>
  <si>
    <t>连续亏损</t>
  </si>
  <si>
    <t>81362.42亿</t>
  </si>
  <si>
    <t>科创板次新</t>
  </si>
  <si>
    <t>11473.25亿</t>
  </si>
  <si>
    <t>AI智能体</t>
  </si>
  <si>
    <t>68763.60亿</t>
  </si>
  <si>
    <t>农林牧渔</t>
  </si>
  <si>
    <t>11461.02亿</t>
  </si>
  <si>
    <t>大数据</t>
  </si>
  <si>
    <t>60450.63亿</t>
  </si>
  <si>
    <t>含B股</t>
  </si>
  <si>
    <t>11098.68亿</t>
  </si>
  <si>
    <t>智慧城市</t>
  </si>
  <si>
    <t>58273.22亿</t>
  </si>
  <si>
    <t>智谱AI</t>
  </si>
  <si>
    <t>10897.95亿</t>
  </si>
  <si>
    <t>云计算</t>
  </si>
  <si>
    <t>57619.42亿</t>
  </si>
  <si>
    <t>星闪概念</t>
  </si>
  <si>
    <t>10814.70亿</t>
  </si>
  <si>
    <t>车联网</t>
  </si>
  <si>
    <t>55762.29亿</t>
  </si>
  <si>
    <t>免税概念</t>
  </si>
  <si>
    <t>9873.77亿</t>
  </si>
  <si>
    <t>数据要素</t>
  </si>
  <si>
    <t>54455.87亿</t>
  </si>
  <si>
    <t>交通设施</t>
  </si>
  <si>
    <t>9748.41亿</t>
  </si>
  <si>
    <t>腾讯概念</t>
  </si>
  <si>
    <t>53382.46亿</t>
  </si>
  <si>
    <t>信托重仓</t>
  </si>
  <si>
    <t>9129.45亿</t>
  </si>
  <si>
    <t>乡村振兴</t>
  </si>
  <si>
    <t>50898.03亿</t>
  </si>
  <si>
    <t>预高送转</t>
  </si>
  <si>
    <t>7601.05亿</t>
  </si>
  <si>
    <t>智能家居</t>
  </si>
  <si>
    <t>49059.36亿</t>
  </si>
  <si>
    <t>财税数字化</t>
  </si>
  <si>
    <t>7392.10亿</t>
  </si>
  <si>
    <t>AIGC概念</t>
  </si>
  <si>
    <t>47355.71亿</t>
  </si>
  <si>
    <t>传媒娱乐</t>
  </si>
  <si>
    <t>7114.18亿</t>
  </si>
  <si>
    <t>整体上市</t>
  </si>
  <si>
    <t>47106.36亿</t>
  </si>
  <si>
    <t>数据确权</t>
  </si>
  <si>
    <t>6255.13亿</t>
  </si>
  <si>
    <t>抖音概念</t>
  </si>
  <si>
    <t>46509.14亿</t>
  </si>
  <si>
    <t>地摊经济</t>
  </si>
  <si>
    <t>5645.39亿</t>
  </si>
  <si>
    <t>百度概念</t>
  </si>
  <si>
    <t>43496.47亿</t>
  </si>
  <si>
    <t>运输设备</t>
  </si>
  <si>
    <t>5191.00亿</t>
  </si>
  <si>
    <t>跨境电商</t>
  </si>
  <si>
    <t>37517.41亿</t>
  </si>
  <si>
    <t>吉林板块</t>
  </si>
  <si>
    <t>4025.76亿</t>
  </si>
  <si>
    <t>电力</t>
  </si>
  <si>
    <t>35826.20亿</t>
  </si>
  <si>
    <t>鸡肉</t>
  </si>
  <si>
    <t>3083.49亿</t>
  </si>
  <si>
    <t>雄安新区</t>
  </si>
  <si>
    <t>34599.49亿</t>
  </si>
  <si>
    <t>旅游</t>
  </si>
  <si>
    <t>2994.34亿</t>
  </si>
  <si>
    <t>信息安全</t>
  </si>
  <si>
    <t>32341.28亿</t>
  </si>
  <si>
    <t>文教休闲</t>
  </si>
  <si>
    <t>2968.23亿</t>
  </si>
  <si>
    <t>边缘计算</t>
  </si>
  <si>
    <t>29471.76亿</t>
  </si>
  <si>
    <t>近端次新</t>
  </si>
  <si>
    <t>2750.47亿</t>
  </si>
  <si>
    <t>元宇宙概念</t>
  </si>
  <si>
    <t>28585.44亿</t>
  </si>
  <si>
    <t>DRG-DIP</t>
  </si>
  <si>
    <t>1629.21亿</t>
  </si>
  <si>
    <t>智能交通</t>
  </si>
  <si>
    <t>27164.95亿</t>
  </si>
  <si>
    <t>水务</t>
  </si>
  <si>
    <t>1421.66亿</t>
  </si>
  <si>
    <t>多模态AI</t>
  </si>
  <si>
    <t>26811.84亿</t>
  </si>
  <si>
    <t>种业</t>
  </si>
  <si>
    <t>840.86亿</t>
  </si>
  <si>
    <t>即将解禁</t>
  </si>
  <si>
    <t>23242.23亿</t>
  </si>
  <si>
    <t>大盘价值</t>
  </si>
  <si>
    <t>--</t>
  </si>
  <si>
    <t>低安全分</t>
  </si>
  <si>
    <t>22183.91亿</t>
  </si>
  <si>
    <t>珠三角</t>
  </si>
  <si>
    <t>飞行汽车</t>
  </si>
  <si>
    <t>22083.34亿</t>
  </si>
  <si>
    <t>长三角</t>
  </si>
  <si>
    <t>贵州板块</t>
  </si>
  <si>
    <t>21846.99亿</t>
  </si>
  <si>
    <t>国证红利</t>
  </si>
  <si>
    <t>合成生物</t>
  </si>
  <si>
    <t>20392.93亿</t>
  </si>
  <si>
    <t>国证服务</t>
  </si>
  <si>
    <t>湖南板块</t>
  </si>
  <si>
    <t>18886.35亿</t>
  </si>
  <si>
    <t>科创生物</t>
  </si>
  <si>
    <t>建筑</t>
  </si>
  <si>
    <t>18439.27亿</t>
  </si>
  <si>
    <t>基金指数</t>
  </si>
  <si>
    <t>婴童概念</t>
  </si>
  <si>
    <t>17464.85亿</t>
  </si>
  <si>
    <t>中证银行</t>
  </si>
  <si>
    <t>减速器</t>
  </si>
  <si>
    <t>17290.48亿</t>
  </si>
  <si>
    <t>网络游戏</t>
  </si>
  <si>
    <t>17279.13亿</t>
  </si>
  <si>
    <t>物业管理概念</t>
  </si>
  <si>
    <t>16982.29亿</t>
  </si>
  <si>
    <t>旅游概念</t>
  </si>
  <si>
    <t>16647.29亿</t>
  </si>
  <si>
    <t>仿制药</t>
  </si>
  <si>
    <t>16557.27亿</t>
  </si>
  <si>
    <t>低价股</t>
  </si>
  <si>
    <t>16411.88亿</t>
  </si>
  <si>
    <t>中小银行</t>
  </si>
  <si>
    <t>16279.28亿</t>
  </si>
  <si>
    <t>华为算力</t>
  </si>
  <si>
    <t>16068.16亿</t>
  </si>
  <si>
    <t>被举牌</t>
  </si>
  <si>
    <t>15674.88亿</t>
  </si>
  <si>
    <t>肝炎概念</t>
  </si>
  <si>
    <t>14522.54亿</t>
  </si>
  <si>
    <t>IT设备</t>
  </si>
  <si>
    <t>13963.76亿</t>
  </si>
  <si>
    <t>减肥药</t>
  </si>
  <si>
    <t>13872.66亿</t>
  </si>
  <si>
    <t>化债AMC</t>
  </si>
  <si>
    <t>13542.96亿</t>
  </si>
  <si>
    <t>保险新进</t>
  </si>
  <si>
    <t>13227.83亿</t>
  </si>
  <si>
    <t>医美概念</t>
  </si>
  <si>
    <t>13192.64亿</t>
  </si>
  <si>
    <t>互联网</t>
  </si>
  <si>
    <t>11346.65亿</t>
  </si>
  <si>
    <t>职业教育</t>
  </si>
  <si>
    <t>10004.20亿</t>
  </si>
  <si>
    <t>家庭医生</t>
  </si>
  <si>
    <t>9807.22亿</t>
  </si>
  <si>
    <t>NFT概念</t>
  </si>
  <si>
    <t>9092.63亿</t>
  </si>
  <si>
    <t>电器仪表</t>
  </si>
  <si>
    <t>9081.99亿</t>
  </si>
  <si>
    <t>一体压铸</t>
  </si>
  <si>
    <t>8895.29亿</t>
  </si>
  <si>
    <t>Web3概念</t>
  </si>
  <si>
    <t>7915.32亿</t>
  </si>
  <si>
    <t>高校背景</t>
  </si>
  <si>
    <t>7679.52亿</t>
  </si>
  <si>
    <t>拟增持</t>
  </si>
  <si>
    <t>7333.22亿</t>
  </si>
  <si>
    <t>幽门螺杆菌</t>
  </si>
  <si>
    <t>6735.83亿</t>
  </si>
  <si>
    <t>纺织服饰</t>
  </si>
  <si>
    <t>6646.53亿</t>
  </si>
  <si>
    <t>食品安全</t>
  </si>
  <si>
    <t>5650.21亿</t>
  </si>
  <si>
    <t>多元金融</t>
  </si>
  <si>
    <t>5115.53亿</t>
  </si>
  <si>
    <t>Sora概念</t>
  </si>
  <si>
    <t>4940.55亿</t>
  </si>
  <si>
    <t>时空大数据</t>
  </si>
  <si>
    <t>4615.77亿</t>
  </si>
  <si>
    <t>融资增加</t>
  </si>
  <si>
    <t>4451.53亿</t>
  </si>
  <si>
    <t>家居用品</t>
  </si>
  <si>
    <t>4284.12亿</t>
  </si>
  <si>
    <t>股东增持</t>
  </si>
  <si>
    <t>4168.13亿</t>
  </si>
  <si>
    <t>租购同权</t>
  </si>
  <si>
    <t>3996.01亿</t>
  </si>
  <si>
    <t>EDA概念</t>
  </si>
  <si>
    <t>3740.42亿</t>
  </si>
  <si>
    <t>外骨骼机器人</t>
  </si>
  <si>
    <t>3254.01亿</t>
  </si>
  <si>
    <t>西藏板块</t>
  </si>
  <si>
    <t>3222.26亿</t>
  </si>
  <si>
    <t>NMN概念</t>
  </si>
  <si>
    <t>2626.36亿</t>
  </si>
  <si>
    <t>造纸</t>
  </si>
  <si>
    <t>2473.97亿</t>
  </si>
  <si>
    <t>酒店餐饮</t>
  </si>
  <si>
    <t>701.51亿</t>
  </si>
  <si>
    <t>不活跃股</t>
  </si>
  <si>
    <t>687.06亿</t>
  </si>
  <si>
    <t>Ｂ股指数</t>
  </si>
  <si>
    <t>687.00亿</t>
  </si>
  <si>
    <t>水产品</t>
  </si>
  <si>
    <t>499.70亿</t>
  </si>
  <si>
    <t>配股预案</t>
  </si>
  <si>
    <t>28.35亿</t>
  </si>
  <si>
    <t>分析师指数</t>
  </si>
  <si>
    <t>深证价值</t>
  </si>
  <si>
    <t>深证红利</t>
  </si>
  <si>
    <t>创价值</t>
  </si>
  <si>
    <t>活跃可转债</t>
  </si>
  <si>
    <t>活跃ETF</t>
  </si>
  <si>
    <t>上证中盘</t>
  </si>
  <si>
    <t>超大盘</t>
  </si>
  <si>
    <t>治理指数</t>
  </si>
  <si>
    <t>国企改革</t>
  </si>
  <si>
    <t>高铁产业</t>
  </si>
  <si>
    <t>深主板50</t>
  </si>
  <si>
    <t>绿色电力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</si>
  <si>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</si>
  <si>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</si>
  <si>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</si>
  <si>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</si>
  <si>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</si>
  <si>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</si>
  <si>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</si>
  <si>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</si>
  <si>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</si>
  <si>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</si>
  <si>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</si>
  <si>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</si>
  <si>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</si>
  <si>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</si>
  <si>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</si>
  <si>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</si>
  <si>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</si>
  <si>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</si>
  <si>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</si>
  <si>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</si>
  <si>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</si>
  <si>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</si>
  <si>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综企指数</t>
  </si>
  <si>
    <t>深新基建</t>
  </si>
  <si>
    <t>深证装备</t>
  </si>
  <si>
    <t>南山50</t>
  </si>
  <si>
    <t>国债指数</t>
  </si>
  <si>
    <t>企债指数</t>
  </si>
  <si>
    <t>沪公司债</t>
  </si>
  <si>
    <t>沪企债30</t>
  </si>
  <si>
    <t>5年信用</t>
  </si>
  <si>
    <t>380电信</t>
  </si>
  <si>
    <t>信用100</t>
  </si>
  <si>
    <t>HK银行</t>
  </si>
  <si>
    <t>300通信</t>
  </si>
  <si>
    <t>公司债指</t>
  </si>
  <si>
    <t>800通信</t>
  </si>
  <si>
    <t>全指通信</t>
  </si>
  <si>
    <t>碳中和债</t>
  </si>
  <si>
    <t>创成长</t>
  </si>
  <si>
    <t>深信中高</t>
  </si>
  <si>
    <t>深信中低</t>
  </si>
  <si>
    <t>深信用债</t>
  </si>
  <si>
    <t>深公司债</t>
  </si>
  <si>
    <t>成长40</t>
  </si>
  <si>
    <t>国证通信</t>
  </si>
  <si>
    <t>大盘低波</t>
  </si>
  <si>
    <t>苏州率先</t>
  </si>
  <si>
    <t>专利领先</t>
  </si>
  <si>
    <t>深证电信</t>
  </si>
  <si>
    <t>深成电信</t>
  </si>
  <si>
    <t>商业指数</t>
  </si>
  <si>
    <t>地产指数</t>
  </si>
  <si>
    <t>综合指数</t>
  </si>
  <si>
    <t>上证50</t>
  </si>
  <si>
    <t>180金融</t>
  </si>
  <si>
    <t>180价值</t>
  </si>
  <si>
    <t>180R价值</t>
  </si>
  <si>
    <t>上证可选</t>
  </si>
  <si>
    <t>上证消费</t>
  </si>
  <si>
    <t>上证金融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</si>
  <si>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</si>
  <si>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</si>
  <si>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</si>
  <si>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</si>
  <si>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</si>
  <si>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</si>
  <si>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</si>
  <si>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上证周期</t>
  </si>
  <si>
    <t>消费80</t>
  </si>
  <si>
    <t>可选等权</t>
  </si>
  <si>
    <t>消费等权</t>
  </si>
  <si>
    <t>金融等权</t>
  </si>
  <si>
    <t>上证下游</t>
  </si>
  <si>
    <t>沪消费品</t>
  </si>
  <si>
    <t>380可选</t>
  </si>
  <si>
    <t>380金融</t>
  </si>
  <si>
    <t>消费50</t>
  </si>
  <si>
    <t>市值百强</t>
  </si>
  <si>
    <t>沪互联+</t>
  </si>
  <si>
    <t>消费服务</t>
  </si>
  <si>
    <t>细分食品</t>
  </si>
  <si>
    <t>300非银</t>
  </si>
  <si>
    <t>上海国企</t>
  </si>
  <si>
    <t>300可选</t>
  </si>
  <si>
    <t>300金融</t>
  </si>
  <si>
    <t>300价值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</si>
  <si>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</si>
  <si>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</si>
  <si>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</si>
  <si>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</si>
  <si>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</si>
  <si>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</si>
  <si>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</si>
  <si>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</si>
  <si>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基本200</t>
  </si>
  <si>
    <t>800金融</t>
  </si>
  <si>
    <t>中证超大</t>
  </si>
  <si>
    <t>全指消费</t>
  </si>
  <si>
    <t>全指金融</t>
  </si>
  <si>
    <t>成份Ｂ指</t>
  </si>
  <si>
    <t>深证Ｂ指</t>
  </si>
  <si>
    <t>运输指数</t>
  </si>
  <si>
    <t>金融指数</t>
  </si>
  <si>
    <t>创新药械</t>
  </si>
  <si>
    <t>创医药</t>
  </si>
  <si>
    <t>区块链50</t>
  </si>
  <si>
    <t>皖江30</t>
  </si>
  <si>
    <t>1000地产</t>
  </si>
  <si>
    <t>1000可选</t>
  </si>
  <si>
    <t>1000消费</t>
  </si>
  <si>
    <t>1000金融</t>
  </si>
  <si>
    <t>国证地产</t>
  </si>
  <si>
    <t>国证食品</t>
  </si>
  <si>
    <t>国证保证</t>
  </si>
  <si>
    <t>证券龙头</t>
  </si>
  <si>
    <t>央视责任</t>
  </si>
  <si>
    <t>深证消费</t>
  </si>
  <si>
    <t>深证金融</t>
  </si>
  <si>
    <t>深证地产</t>
  </si>
  <si>
    <t>深消费50</t>
  </si>
  <si>
    <t>深成消费</t>
  </si>
  <si>
    <t>深成金融</t>
  </si>
  <si>
    <t>金融科技</t>
  </si>
  <si>
    <t>CSSW证券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</si>
  <si>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</si>
  <si>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</si>
  <si>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</si>
  <si>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</si>
  <si>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</si>
  <si>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</si>
  <si>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</si>
  <si>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</si>
  <si>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</si>
  <si>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湾创100</t>
  </si>
  <si>
    <t>龙头家电</t>
  </si>
  <si>
    <t>湾创100R</t>
  </si>
  <si>
    <t>【数据引擎：奇衡DK阿赖耶识系统】情绪值</t>
  </si>
  <si>
    <t>C00</t>
  </si>
  <si>
    <t>玉米连续</t>
  </si>
  <si>
    <t>P00</t>
  </si>
  <si>
    <t>棕榈连续</t>
  </si>
  <si>
    <t>CF00</t>
  </si>
  <si>
    <t>棉花连续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</si>
  <si>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</si>
  <si>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</si>
  <si>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</si>
  <si>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</si>
  <si>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</si>
  <si>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</si>
  <si>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</si>
  <si>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</si>
  <si>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</si>
  <si>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</si>
  <si>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</si>
  <si>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</si>
  <si>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</si>
  <si>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</si>
  <si>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</si>
  <si>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</si>
  <si>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</si>
  <si>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</si>
  <si>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</si>
  <si>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</si>
  <si>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</si>
  <si>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</si>
  <si>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</si>
  <si>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</si>
  <si>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</si>
  <si>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</si>
  <si>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</si>
  <si>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</si>
  <si>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</si>
  <si>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</si>
  <si>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</si>
  <si>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</si>
  <si>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</si>
  <si>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</si>
  <si>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</si>
  <si>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</si>
  <si>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</si>
  <si>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</si>
  <si>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</si>
  <si>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</si>
  <si>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</si>
  <si>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</si>
  <si>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TA00</t>
  </si>
  <si>
    <t>PTA连续</t>
  </si>
  <si>
    <t>NR00</t>
  </si>
  <si>
    <t>20号胶连续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</si>
  <si>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</si>
  <si>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</si>
  <si>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</si>
  <si>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</si>
  <si>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</si>
  <si>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</si>
  <si>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</si>
  <si>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</si>
  <si>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</si>
  <si>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</si>
  <si>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</si>
  <si>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</si>
  <si>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</si>
  <si>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</si>
  <si>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SA00</t>
  </si>
  <si>
    <t>纯碱连续</t>
  </si>
  <si>
    <t>ZC00</t>
  </si>
  <si>
    <t>动力煤连续</t>
  </si>
  <si>
    <t>IH00</t>
  </si>
  <si>
    <t>50股指连续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</si>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</sst>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"880471"</f>
        <v>880471</v>
      </c>
      <c r="B3" s="39" t="s">
        <v>5</v>
      </c>
      <c r="C3" s="38" t="s">
        <v>6</v>
      </c>
      <c r="D3" s="38" t="str">
        <f>"000010"</f>
        <v>000010</v>
      </c>
      <c r="E3" s="38" t="s">
        <v>7</v>
      </c>
      <c r="F3" s="38" t="s">
        <v>8</v>
      </c>
    </row>
    <row r="4" ht="13.5" spans="1:6">
      <c r="A4" s="38" t="str">
        <f>"880895"</f>
        <v>880895</v>
      </c>
      <c r="B4" s="38" t="s">
        <v>9</v>
      </c>
      <c r="C4" s="38" t="s">
        <v>10</v>
      </c>
      <c r="D4" s="38" t="str">
        <f>"880501"</f>
        <v>880501</v>
      </c>
      <c r="E4" s="38" t="s">
        <v>11</v>
      </c>
      <c r="F4" s="38" t="s">
        <v>12</v>
      </c>
    </row>
    <row r="5" ht="13.5" spans="1:6">
      <c r="A5" s="38" t="str">
        <f>"000989"</f>
        <v>000989</v>
      </c>
      <c r="B5" s="39" t="s">
        <v>13</v>
      </c>
      <c r="C5" s="38" t="s">
        <v>14</v>
      </c>
      <c r="D5" s="38" t="str">
        <f>"880207"</f>
        <v>880207</v>
      </c>
      <c r="E5" s="38" t="s">
        <v>15</v>
      </c>
      <c r="F5" s="38" t="s">
        <v>16</v>
      </c>
    </row>
    <row r="6" ht="13.5" spans="1:6">
      <c r="A6" s="38" t="str">
        <f>"000991"</f>
        <v>000991</v>
      </c>
      <c r="B6" s="39" t="s">
        <v>17</v>
      </c>
      <c r="C6" s="38" t="s">
        <v>18</v>
      </c>
      <c r="D6" s="38" t="str">
        <f>"880948"</f>
        <v>880948</v>
      </c>
      <c r="E6" s="38" t="s">
        <v>19</v>
      </c>
      <c r="F6" s="38" t="s">
        <v>20</v>
      </c>
    </row>
    <row r="7" ht="13.5" spans="1:6">
      <c r="A7" s="38" t="str">
        <f>"880722"</f>
        <v>880722</v>
      </c>
      <c r="B7" s="38" t="s">
        <v>21</v>
      </c>
      <c r="C7" s="38" t="s">
        <v>22</v>
      </c>
      <c r="D7" s="38" t="str">
        <f>"880826"</f>
        <v>880826</v>
      </c>
      <c r="E7" s="39" t="s">
        <v>23</v>
      </c>
      <c r="F7" s="38" t="s">
        <v>24</v>
      </c>
    </row>
    <row r="8" ht="13.5" spans="1:6">
      <c r="A8" s="38" t="str">
        <f>"880493"</f>
        <v>880493</v>
      </c>
      <c r="B8" s="38" t="s">
        <v>25</v>
      </c>
      <c r="C8" s="38" t="s">
        <v>26</v>
      </c>
      <c r="D8" s="38" t="str">
        <f>"880978"</f>
        <v>880978</v>
      </c>
      <c r="E8" s="38" t="s">
        <v>27</v>
      </c>
      <c r="F8" s="38" t="s">
        <v>28</v>
      </c>
    </row>
    <row r="9" ht="13.5" spans="1:6">
      <c r="A9" s="38" t="str">
        <f>"880592"</f>
        <v>880592</v>
      </c>
      <c r="B9" s="38" t="s">
        <v>29</v>
      </c>
      <c r="C9" s="38" t="s">
        <v>30</v>
      </c>
      <c r="D9" s="38" t="str">
        <f>"880805"</f>
        <v>880805</v>
      </c>
      <c r="E9" s="38" t="s">
        <v>31</v>
      </c>
      <c r="F9" s="38" t="s">
        <v>32</v>
      </c>
    </row>
    <row r="10" ht="13.5" spans="1:6">
      <c r="A10" s="38" t="str">
        <f>"880654"</f>
        <v>880654</v>
      </c>
      <c r="B10" s="38" t="s">
        <v>33</v>
      </c>
      <c r="C10" s="38" t="s">
        <v>34</v>
      </c>
      <c r="D10" s="38" t="str">
        <f>"000015"</f>
        <v>000015</v>
      </c>
      <c r="E10" s="38" t="s">
        <v>35</v>
      </c>
      <c r="F10" s="38" t="s">
        <v>36</v>
      </c>
    </row>
    <row r="11" ht="13.5" spans="1:6">
      <c r="A11" s="38" t="str">
        <f>"880387"</f>
        <v>880387</v>
      </c>
      <c r="B11" s="38" t="s">
        <v>37</v>
      </c>
      <c r="C11" s="38" t="s">
        <v>38</v>
      </c>
      <c r="D11" s="38" t="str">
        <f>"399550"</f>
        <v>399550</v>
      </c>
      <c r="E11" s="38" t="s">
        <v>39</v>
      </c>
      <c r="F11" s="38" t="s">
        <v>40</v>
      </c>
    </row>
    <row r="12" ht="13.5" spans="1:6">
      <c r="A12" s="38" t="str">
        <f>"880372"</f>
        <v>880372</v>
      </c>
      <c r="B12" s="38" t="s">
        <v>41</v>
      </c>
      <c r="C12" s="38" t="s">
        <v>42</v>
      </c>
      <c r="D12" s="38" t="str">
        <f>"880829"</f>
        <v>880829</v>
      </c>
      <c r="E12" s="39" t="s">
        <v>43</v>
      </c>
      <c r="F12" s="38" t="s">
        <v>44</v>
      </c>
    </row>
    <row r="13" ht="13.5" spans="1:6">
      <c r="A13" s="38" t="str">
        <f>"880711"</f>
        <v>880711</v>
      </c>
      <c r="B13" s="38" t="s">
        <v>45</v>
      </c>
      <c r="C13" s="38" t="s">
        <v>46</v>
      </c>
      <c r="D13" s="38" t="str">
        <f>"880216"</f>
        <v>880216</v>
      </c>
      <c r="E13" s="38" t="s">
        <v>47</v>
      </c>
      <c r="F13" s="38" t="s">
        <v>48</v>
      </c>
    </row>
    <row r="14" ht="13.5" spans="1:6">
      <c r="A14" s="38" t="str">
        <f>"880760"</f>
        <v>880760</v>
      </c>
      <c r="B14" s="38" t="s">
        <v>49</v>
      </c>
      <c r="C14" s="38" t="s">
        <v>50</v>
      </c>
      <c r="D14" s="38" t="str">
        <f>"880921"</f>
        <v>880921</v>
      </c>
      <c r="E14" s="38" t="s">
        <v>51</v>
      </c>
      <c r="F14" s="38" t="s">
        <v>52</v>
      </c>
    </row>
    <row r="15" ht="13.5" spans="1:6">
      <c r="A15" s="38" t="str">
        <f>"880707"</f>
        <v>880707</v>
      </c>
      <c r="B15" s="38" t="s">
        <v>53</v>
      </c>
      <c r="C15" s="38" t="s">
        <v>54</v>
      </c>
      <c r="D15" s="38" t="str">
        <f>"880861"</f>
        <v>880861</v>
      </c>
      <c r="E15" s="38" t="s">
        <v>55</v>
      </c>
      <c r="F15" s="38" t="s">
        <v>56</v>
      </c>
    </row>
    <row r="16" ht="13.5" spans="1:6">
      <c r="A16" s="38" t="str">
        <f>"880554"</f>
        <v>880554</v>
      </c>
      <c r="B16" s="38" t="s">
        <v>57</v>
      </c>
      <c r="C16" s="38" t="s">
        <v>58</v>
      </c>
      <c r="D16" s="38" t="str">
        <f>"880732"</f>
        <v>880732</v>
      </c>
      <c r="E16" s="38" t="s">
        <v>59</v>
      </c>
      <c r="F16" s="38" t="s">
        <v>60</v>
      </c>
    </row>
    <row r="17" ht="13.5" spans="1:6">
      <c r="A17" s="38" t="str">
        <f>"880360"</f>
        <v>880360</v>
      </c>
      <c r="B17" s="38" t="s">
        <v>61</v>
      </c>
      <c r="C17" s="38" t="s">
        <v>62</v>
      </c>
      <c r="D17" s="38" t="str">
        <f>"880954"</f>
        <v>880954</v>
      </c>
      <c r="E17" s="38" t="s">
        <v>63</v>
      </c>
      <c r="F17" s="38" t="s">
        <v>64</v>
      </c>
    </row>
    <row r="18" ht="13.5" spans="1:6">
      <c r="A18" s="38" t="str">
        <f>"880502"</f>
        <v>880502</v>
      </c>
      <c r="B18" s="38" t="s">
        <v>65</v>
      </c>
      <c r="C18" s="38" t="s">
        <v>66</v>
      </c>
      <c r="D18" s="38" t="str">
        <f>"880949"</f>
        <v>880949</v>
      </c>
      <c r="E18" s="38" t="s">
        <v>67</v>
      </c>
      <c r="F18" s="38" t="s">
        <v>68</v>
      </c>
    </row>
    <row r="19" ht="13.5" spans="1:6">
      <c r="A19" s="38" t="str">
        <f>"880579"</f>
        <v>880579</v>
      </c>
      <c r="B19" s="38" t="s">
        <v>69</v>
      </c>
      <c r="C19" s="38" t="s">
        <v>70</v>
      </c>
      <c r="D19" s="38" t="str">
        <f>"880545"</f>
        <v>880545</v>
      </c>
      <c r="E19" s="38" t="s">
        <v>71</v>
      </c>
      <c r="F19" s="38" t="s">
        <v>72</v>
      </c>
    </row>
    <row r="20" ht="13.5" spans="1:6">
      <c r="A20" s="38" t="str">
        <f>"880683"</f>
        <v>880683</v>
      </c>
      <c r="B20" s="38" t="s">
        <v>73</v>
      </c>
      <c r="C20" s="38" t="s">
        <v>74</v>
      </c>
      <c r="D20" s="38" t="str">
        <f>"880552"</f>
        <v>880552</v>
      </c>
      <c r="E20" s="38" t="s">
        <v>75</v>
      </c>
      <c r="F20" s="38" t="s">
        <v>76</v>
      </c>
    </row>
    <row r="21" ht="13.5" spans="1:6">
      <c r="A21" s="38" t="str">
        <f>"880602"</f>
        <v>880602</v>
      </c>
      <c r="B21" s="38" t="s">
        <v>77</v>
      </c>
      <c r="C21" s="38" t="s">
        <v>78</v>
      </c>
      <c r="D21" s="38" t="str">
        <f>"880667"</f>
        <v>880667</v>
      </c>
      <c r="E21" s="38" t="s">
        <v>79</v>
      </c>
      <c r="F21" s="38" t="s">
        <v>80</v>
      </c>
    </row>
    <row r="22" ht="13.5" spans="1:6">
      <c r="A22" s="38" t="str">
        <f>"880465"</f>
        <v>880465</v>
      </c>
      <c r="B22" s="38" t="s">
        <v>81</v>
      </c>
      <c r="C22" s="38" t="s">
        <v>82</v>
      </c>
      <c r="D22" s="38" t="str">
        <f>"880956"</f>
        <v>880956</v>
      </c>
      <c r="E22" s="38" t="s">
        <v>83</v>
      </c>
      <c r="F22" s="38" t="s">
        <v>84</v>
      </c>
    </row>
    <row r="23" ht="13.5" spans="1:6">
      <c r="A23" s="38" t="str">
        <f>"880804"</f>
        <v>880804</v>
      </c>
      <c r="B23" s="38" t="s">
        <v>85</v>
      </c>
      <c r="C23" s="38" t="s">
        <v>86</v>
      </c>
      <c r="D23" s="38" t="str">
        <f>"880955"</f>
        <v>880955</v>
      </c>
      <c r="E23" s="38" t="s">
        <v>87</v>
      </c>
      <c r="F23" s="38" t="s">
        <v>88</v>
      </c>
    </row>
    <row r="24" ht="13.5" spans="1:6">
      <c r="A24" s="38" t="str">
        <f>"880854"</f>
        <v>880854</v>
      </c>
      <c r="B24" s="38" t="s">
        <v>89</v>
      </c>
      <c r="C24" s="38" t="s">
        <v>90</v>
      </c>
      <c r="D24" s="38" t="str">
        <f>"880906"</f>
        <v>880906</v>
      </c>
      <c r="E24" s="38" t="s">
        <v>91</v>
      </c>
      <c r="F24" s="38" t="s">
        <v>92</v>
      </c>
    </row>
    <row r="25" ht="13.5" spans="1:6">
      <c r="A25" s="38" t="str">
        <f>"880555"</f>
        <v>880555</v>
      </c>
      <c r="B25" s="38" t="s">
        <v>93</v>
      </c>
      <c r="C25" s="38" t="s">
        <v>94</v>
      </c>
      <c r="D25" s="38" t="str">
        <f>"880645"</f>
        <v>880645</v>
      </c>
      <c r="E25" s="38" t="s">
        <v>95</v>
      </c>
      <c r="F25" s="38" t="s">
        <v>96</v>
      </c>
    </row>
    <row r="26" ht="13.5" spans="1:6">
      <c r="A26" s="38" t="str">
        <f>"880418"</f>
        <v>880418</v>
      </c>
      <c r="B26" s="38" t="s">
        <v>97</v>
      </c>
      <c r="C26" s="38" t="s">
        <v>98</v>
      </c>
      <c r="D26" s="38" t="str">
        <f>"880532"</f>
        <v>880532</v>
      </c>
      <c r="E26" s="38" t="s">
        <v>99</v>
      </c>
      <c r="F26" s="38" t="s">
        <v>100</v>
      </c>
    </row>
    <row r="27" ht="13.5" spans="1:6">
      <c r="A27" s="38" t="str">
        <f>"880647"</f>
        <v>880647</v>
      </c>
      <c r="B27" s="38" t="s">
        <v>101</v>
      </c>
      <c r="C27" s="38" t="s">
        <v>102</v>
      </c>
      <c r="D27" s="38" t="str">
        <f>"880720"</f>
        <v>880720</v>
      </c>
      <c r="E27" s="38" t="s">
        <v>103</v>
      </c>
      <c r="F27" s="38" t="s">
        <v>104</v>
      </c>
    </row>
    <row r="28" ht="13.5" spans="1:6">
      <c r="A28" s="38" t="str">
        <f>"880719"</f>
        <v>880719</v>
      </c>
      <c r="B28" s="38" t="s">
        <v>105</v>
      </c>
      <c r="C28" s="38" t="s">
        <v>106</v>
      </c>
      <c r="D28" s="38" t="str">
        <f>"880962"</f>
        <v>880962</v>
      </c>
      <c r="E28" s="38" t="s">
        <v>107</v>
      </c>
      <c r="F28" s="38" t="s">
        <v>108</v>
      </c>
    </row>
    <row r="29" ht="13.5" spans="1:6">
      <c r="A29" s="38" t="str">
        <f>"880432"</f>
        <v>880432</v>
      </c>
      <c r="B29" s="38" t="s">
        <v>109</v>
      </c>
      <c r="C29" s="38" t="s">
        <v>110</v>
      </c>
      <c r="D29" s="38" t="str">
        <f>"880941"</f>
        <v>880941</v>
      </c>
      <c r="E29" s="38" t="s">
        <v>111</v>
      </c>
      <c r="F29" s="38" t="s">
        <v>112</v>
      </c>
    </row>
    <row r="30" ht="13.5" spans="1:6">
      <c r="A30" s="38" t="str">
        <f>"880203"</f>
        <v>880203</v>
      </c>
      <c r="B30" s="38" t="s">
        <v>113</v>
      </c>
      <c r="C30" s="38" t="s">
        <v>114</v>
      </c>
      <c r="D30" s="38" t="str">
        <f>"880305"</f>
        <v>880305</v>
      </c>
      <c r="E30" s="38" t="s">
        <v>115</v>
      </c>
      <c r="F30" s="38" t="s">
        <v>116</v>
      </c>
    </row>
    <row r="31" ht="13.5" spans="1:6">
      <c r="A31" s="38" t="str">
        <f>"880764"</f>
        <v>880764</v>
      </c>
      <c r="B31" s="38" t="s">
        <v>117</v>
      </c>
      <c r="C31" s="38" t="s">
        <v>118</v>
      </c>
      <c r="D31" s="38" t="str">
        <f>"880911"</f>
        <v>880911</v>
      </c>
      <c r="E31" s="38" t="s">
        <v>119</v>
      </c>
      <c r="F31" s="38" t="s">
        <v>120</v>
      </c>
    </row>
    <row r="32" ht="13.5" spans="1:6">
      <c r="A32" s="38" t="str">
        <f>"880424"</f>
        <v>880424</v>
      </c>
      <c r="B32" s="38" t="s">
        <v>121</v>
      </c>
      <c r="C32" s="38" t="s">
        <v>122</v>
      </c>
      <c r="D32" s="38" t="str">
        <f>"880901"</f>
        <v>880901</v>
      </c>
      <c r="E32" s="38" t="s">
        <v>123</v>
      </c>
      <c r="F32" s="38" t="s">
        <v>124</v>
      </c>
    </row>
    <row r="33" ht="13.5" spans="1:6">
      <c r="A33" s="38" t="str">
        <f>"880422"</f>
        <v>880422</v>
      </c>
      <c r="B33" s="38" t="s">
        <v>125</v>
      </c>
      <c r="C33" s="38" t="s">
        <v>126</v>
      </c>
      <c r="D33" s="38" t="str">
        <f>"880739"</f>
        <v>880739</v>
      </c>
      <c r="E33" s="38" t="s">
        <v>127</v>
      </c>
      <c r="F33" s="38" t="s">
        <v>128</v>
      </c>
    </row>
    <row r="34" ht="13.5" spans="1:6">
      <c r="A34" s="38" t="str">
        <f>"880885"</f>
        <v>880885</v>
      </c>
      <c r="B34" s="38" t="s">
        <v>129</v>
      </c>
      <c r="C34" s="38" t="s">
        <v>130</v>
      </c>
      <c r="D34" s="38" t="str">
        <f>"880748"</f>
        <v>880748</v>
      </c>
      <c r="E34" s="38" t="s">
        <v>131</v>
      </c>
      <c r="F34" s="38" t="s">
        <v>132</v>
      </c>
    </row>
    <row r="35" ht="13.5" spans="1:6">
      <c r="A35" s="38" t="str">
        <f>"880644"</f>
        <v>880644</v>
      </c>
      <c r="B35" s="38" t="s">
        <v>133</v>
      </c>
      <c r="C35" s="38" t="s">
        <v>134</v>
      </c>
      <c r="D35" s="38" t="str">
        <f>"880580"</f>
        <v>880580</v>
      </c>
      <c r="E35" s="38" t="s">
        <v>135</v>
      </c>
      <c r="F35" s="38" t="s">
        <v>136</v>
      </c>
    </row>
    <row r="36" ht="13.5" spans="1:6">
      <c r="A36" s="38" t="str">
        <f>"880454"</f>
        <v>880454</v>
      </c>
      <c r="B36" s="38" t="s">
        <v>137</v>
      </c>
      <c r="C36" s="38" t="s">
        <v>138</v>
      </c>
      <c r="D36" s="38" t="str">
        <f>"880693"</f>
        <v>880693</v>
      </c>
      <c r="E36" s="38" t="s">
        <v>139</v>
      </c>
      <c r="F36" s="38" t="s">
        <v>140</v>
      </c>
    </row>
    <row r="37" ht="13.5" spans="1:6">
      <c r="A37" s="38" t="str">
        <f>"880710"</f>
        <v>880710</v>
      </c>
      <c r="B37" s="38" t="s">
        <v>141</v>
      </c>
      <c r="C37" s="38" t="s">
        <v>142</v>
      </c>
      <c r="D37" s="38" t="str">
        <f>"880897"</f>
        <v>880897</v>
      </c>
      <c r="E37" s="38" t="s">
        <v>143</v>
      </c>
      <c r="F37" s="38" t="s">
        <v>144</v>
      </c>
    </row>
    <row r="38" ht="13.5" spans="1:6">
      <c r="A38" s="38" t="str">
        <f>"399373"</f>
        <v>399373</v>
      </c>
      <c r="B38" s="38" t="s">
        <v>145</v>
      </c>
      <c r="C38" s="38" t="s">
        <v>146</v>
      </c>
      <c r="D38" s="38" t="str">
        <f>"880531"</f>
        <v>880531</v>
      </c>
      <c r="E38" s="38" t="s">
        <v>147</v>
      </c>
      <c r="F38" s="38" t="s">
        <v>148</v>
      </c>
    </row>
    <row r="39" ht="13.5" spans="1:6">
      <c r="A39" s="38" t="str">
        <f>"399356"</f>
        <v>399356</v>
      </c>
      <c r="B39" s="38" t="s">
        <v>149</v>
      </c>
      <c r="C39" s="38" t="s">
        <v>146</v>
      </c>
      <c r="D39" s="38" t="str">
        <f>"880697"</f>
        <v>880697</v>
      </c>
      <c r="E39" s="38" t="s">
        <v>150</v>
      </c>
      <c r="F39" s="38" t="s">
        <v>151</v>
      </c>
    </row>
    <row r="40" ht="13.5" spans="1:6">
      <c r="A40" s="38" t="str">
        <f>"399355"</f>
        <v>399355</v>
      </c>
      <c r="B40" s="38" t="s">
        <v>152</v>
      </c>
      <c r="C40" s="38" t="s">
        <v>146</v>
      </c>
      <c r="D40" s="38" t="str">
        <f>"880229"</f>
        <v>880229</v>
      </c>
      <c r="E40" s="38" t="s">
        <v>153</v>
      </c>
      <c r="F40" s="38" t="s">
        <v>154</v>
      </c>
    </row>
    <row r="41" ht="13.5" spans="1:6">
      <c r="A41" s="38" t="str">
        <f>"399321"</f>
        <v>399321</v>
      </c>
      <c r="B41" s="38" t="s">
        <v>155</v>
      </c>
      <c r="C41" s="38" t="s">
        <v>146</v>
      </c>
      <c r="D41" s="38" t="str">
        <f>"880530"</f>
        <v>880530</v>
      </c>
      <c r="E41" s="38" t="s">
        <v>156</v>
      </c>
      <c r="F41" s="38" t="s">
        <v>157</v>
      </c>
    </row>
    <row r="42" ht="13.5" spans="1:6">
      <c r="A42" s="38" t="str">
        <f>"399320"</f>
        <v>399320</v>
      </c>
      <c r="B42" s="38" t="s">
        <v>158</v>
      </c>
      <c r="C42" s="38" t="s">
        <v>146</v>
      </c>
      <c r="D42" s="38" t="str">
        <f>"880221"</f>
        <v>880221</v>
      </c>
      <c r="E42" s="38" t="s">
        <v>159</v>
      </c>
      <c r="F42" s="38" t="s">
        <v>160</v>
      </c>
    </row>
    <row r="43" ht="13.5" spans="1:6">
      <c r="A43" s="38" t="str">
        <f>"000683"</f>
        <v>000683</v>
      </c>
      <c r="B43" s="38" t="s">
        <v>161</v>
      </c>
      <c r="C43" s="38" t="s">
        <v>146</v>
      </c>
      <c r="D43" s="38" t="str">
        <f>"880476"</f>
        <v>880476</v>
      </c>
      <c r="E43" s="38" t="s">
        <v>162</v>
      </c>
      <c r="F43" s="38" t="s">
        <v>163</v>
      </c>
    </row>
    <row r="44" ht="13.5" spans="1:6">
      <c r="A44" s="38" t="str">
        <f>"000011"</f>
        <v>000011</v>
      </c>
      <c r="B44" s="38" t="s">
        <v>164</v>
      </c>
      <c r="C44" s="38" t="s">
        <v>146</v>
      </c>
      <c r="D44" s="38" t="str">
        <f>"880593"</f>
        <v>880593</v>
      </c>
      <c r="E44" s="38" t="s">
        <v>165</v>
      </c>
      <c r="F44" s="38" t="s">
        <v>166</v>
      </c>
    </row>
    <row r="45" ht="13.5" spans="1:6">
      <c r="A45" s="38" t="str">
        <f>"399986"</f>
        <v>399986</v>
      </c>
      <c r="B45" s="38" t="s">
        <v>167</v>
      </c>
      <c r="C45" s="38" t="s">
        <v>146</v>
      </c>
      <c r="D45" s="38" t="str">
        <f>"880675"</f>
        <v>880675</v>
      </c>
      <c r="E45" s="38" t="s">
        <v>168</v>
      </c>
      <c r="F45" s="38" t="s">
        <v>169</v>
      </c>
    </row>
    <row r="46" ht="13.5" spans="1:6">
      <c r="A46" s="40"/>
      <c r="B46" s="40"/>
      <c r="C46" s="40"/>
      <c r="D46" s="38" t="str">
        <f>"880590"</f>
        <v>880590</v>
      </c>
      <c r="E46" s="38" t="s">
        <v>170</v>
      </c>
      <c r="F46" s="38" t="s">
        <v>171</v>
      </c>
    </row>
    <row r="47" ht="13.5" spans="1:6">
      <c r="A47" s="40"/>
      <c r="B47" s="40"/>
      <c r="C47" s="40"/>
      <c r="D47" s="38" t="str">
        <f>"880743"</f>
        <v>880743</v>
      </c>
      <c r="E47" s="38" t="s">
        <v>172</v>
      </c>
      <c r="F47" s="38" t="s">
        <v>173</v>
      </c>
    </row>
    <row r="48" ht="13.5" spans="1:6">
      <c r="A48" s="40"/>
      <c r="B48" s="40"/>
      <c r="C48" s="40"/>
      <c r="D48" s="38" t="str">
        <f>"880651"</f>
        <v>880651</v>
      </c>
      <c r="E48" s="38" t="s">
        <v>174</v>
      </c>
      <c r="F48" s="38" t="s">
        <v>175</v>
      </c>
    </row>
    <row r="49" ht="13.5" spans="1:6">
      <c r="A49" s="40"/>
      <c r="B49" s="40"/>
      <c r="C49" s="40"/>
      <c r="D49" s="38" t="str">
        <f>"880960"</f>
        <v>880960</v>
      </c>
      <c r="E49" s="38" t="s">
        <v>176</v>
      </c>
      <c r="F49" s="38" t="s">
        <v>177</v>
      </c>
    </row>
    <row r="50" ht="13.5" spans="1:6">
      <c r="A50" s="40"/>
      <c r="B50" s="40"/>
      <c r="C50" s="40"/>
      <c r="D50" s="38" t="str">
        <f>"880879"</f>
        <v>880879</v>
      </c>
      <c r="E50" s="38" t="s">
        <v>178</v>
      </c>
      <c r="F50" s="38" t="s">
        <v>179</v>
      </c>
    </row>
    <row r="51" ht="13.5" spans="1:6">
      <c r="A51" s="40"/>
      <c r="B51" s="40"/>
      <c r="C51" s="40"/>
      <c r="D51" s="38" t="str">
        <f>"880875"</f>
        <v>880875</v>
      </c>
      <c r="E51" s="38" t="s">
        <v>180</v>
      </c>
      <c r="F51" s="38" t="s">
        <v>181</v>
      </c>
    </row>
    <row r="52" ht="13.5" spans="1:6">
      <c r="A52" s="40"/>
      <c r="B52" s="40"/>
      <c r="C52" s="40"/>
      <c r="D52" s="38" t="str">
        <f>"880689"</f>
        <v>880689</v>
      </c>
      <c r="E52" s="38" t="s">
        <v>182</v>
      </c>
      <c r="F52" s="38" t="s">
        <v>183</v>
      </c>
    </row>
    <row r="53" ht="13.5" spans="1:6">
      <c r="A53" s="40"/>
      <c r="B53" s="40"/>
      <c r="C53" s="40"/>
      <c r="D53" s="38" t="str">
        <f>"880848"</f>
        <v>880848</v>
      </c>
      <c r="E53" s="38" t="s">
        <v>184</v>
      </c>
      <c r="F53" s="38" t="s">
        <v>185</v>
      </c>
    </row>
    <row r="54" ht="13.5" spans="1:6">
      <c r="A54" s="40"/>
      <c r="B54" s="40"/>
      <c r="C54" s="40"/>
      <c r="D54" s="38" t="str">
        <f>"880623"</f>
        <v>880623</v>
      </c>
      <c r="E54" s="38" t="s">
        <v>186</v>
      </c>
      <c r="F54" s="38" t="s">
        <v>187</v>
      </c>
    </row>
    <row r="55" ht="13.5" spans="1:6">
      <c r="A55" s="40"/>
      <c r="B55" s="40"/>
      <c r="C55" s="40"/>
      <c r="D55" s="38" t="str">
        <f>"880489"</f>
        <v>880489</v>
      </c>
      <c r="E55" s="38" t="s">
        <v>188</v>
      </c>
      <c r="F55" s="38" t="s">
        <v>189</v>
      </c>
    </row>
    <row r="56" ht="13.5" spans="1:6">
      <c r="A56" s="40"/>
      <c r="B56" s="40"/>
      <c r="C56" s="40"/>
      <c r="D56" s="38" t="str">
        <f>"880681"</f>
        <v>880681</v>
      </c>
      <c r="E56" s="38" t="s">
        <v>190</v>
      </c>
      <c r="F56" s="38" t="s">
        <v>191</v>
      </c>
    </row>
    <row r="57" ht="13.5" spans="1:6">
      <c r="A57" s="40"/>
      <c r="B57" s="40"/>
      <c r="C57" s="40"/>
      <c r="D57" s="38" t="str">
        <f>"880947"</f>
        <v>880947</v>
      </c>
      <c r="E57" s="38" t="s">
        <v>192</v>
      </c>
      <c r="F57" s="38" t="s">
        <v>193</v>
      </c>
    </row>
    <row r="58" ht="13.5" spans="1:6">
      <c r="A58" s="40"/>
      <c r="B58" s="40"/>
      <c r="C58" s="40"/>
      <c r="D58" s="38" t="str">
        <f>"880782"</f>
        <v>880782</v>
      </c>
      <c r="E58" s="38" t="s">
        <v>194</v>
      </c>
      <c r="F58" s="38" t="s">
        <v>195</v>
      </c>
    </row>
    <row r="59" ht="13.5" spans="1:6">
      <c r="A59" s="40"/>
      <c r="B59" s="40"/>
      <c r="C59" s="40"/>
      <c r="D59" s="38" t="str">
        <f>"880973"</f>
        <v>880973</v>
      </c>
      <c r="E59" s="38" t="s">
        <v>196</v>
      </c>
      <c r="F59" s="38" t="s">
        <v>197</v>
      </c>
    </row>
    <row r="60" ht="13.5" spans="1:6">
      <c r="A60" s="40"/>
      <c r="B60" s="40"/>
      <c r="C60" s="40"/>
      <c r="D60" s="38" t="str">
        <f>"880494"</f>
        <v>880494</v>
      </c>
      <c r="E60" s="38" t="s">
        <v>198</v>
      </c>
      <c r="F60" s="38" t="s">
        <v>199</v>
      </c>
    </row>
    <row r="61" ht="13.5" spans="1:6">
      <c r="A61" s="40"/>
      <c r="B61" s="40"/>
      <c r="C61" s="40"/>
      <c r="D61" s="38" t="str">
        <f>"880908"</f>
        <v>880908</v>
      </c>
      <c r="E61" s="38" t="s">
        <v>200</v>
      </c>
      <c r="F61" s="38" t="s">
        <v>201</v>
      </c>
    </row>
    <row r="62" ht="13.5" spans="1:6">
      <c r="A62" s="40"/>
      <c r="B62" s="40"/>
      <c r="C62" s="40"/>
      <c r="D62" s="38" t="str">
        <f>"880615"</f>
        <v>880615</v>
      </c>
      <c r="E62" s="38" t="s">
        <v>202</v>
      </c>
      <c r="F62" s="38" t="s">
        <v>203</v>
      </c>
    </row>
    <row r="63" ht="13.5" spans="1:6">
      <c r="A63" s="40"/>
      <c r="B63" s="40"/>
      <c r="C63" s="40"/>
      <c r="D63" s="38" t="str">
        <f>"880621"</f>
        <v>880621</v>
      </c>
      <c r="E63" s="38" t="s">
        <v>204</v>
      </c>
      <c r="F63" s="38" t="s">
        <v>205</v>
      </c>
    </row>
    <row r="64" ht="13.5" spans="1:6">
      <c r="A64" s="40"/>
      <c r="B64" s="40"/>
      <c r="C64" s="40"/>
      <c r="D64" s="38" t="str">
        <f>"880448"</f>
        <v>880448</v>
      </c>
      <c r="E64" s="38" t="s">
        <v>206</v>
      </c>
      <c r="F64" s="38" t="s">
        <v>207</v>
      </c>
    </row>
    <row r="65" ht="13.5" spans="1:6">
      <c r="A65" s="40"/>
      <c r="B65" s="40"/>
      <c r="C65" s="40"/>
      <c r="D65" s="38" t="str">
        <f>"880631"</f>
        <v>880631</v>
      </c>
      <c r="E65" s="38" t="s">
        <v>208</v>
      </c>
      <c r="F65" s="38" t="s">
        <v>209</v>
      </c>
    </row>
    <row r="66" ht="13.5" spans="1:6">
      <c r="A66" s="40"/>
      <c r="B66" s="40"/>
      <c r="C66" s="40"/>
      <c r="D66" s="38" t="str">
        <f>"880643"</f>
        <v>880643</v>
      </c>
      <c r="E66" s="38" t="s">
        <v>210</v>
      </c>
      <c r="F66" s="38" t="s">
        <v>211</v>
      </c>
    </row>
    <row r="67" ht="13.5" spans="1:6">
      <c r="A67" s="40"/>
      <c r="B67" s="40"/>
      <c r="C67" s="40"/>
      <c r="D67" s="38" t="str">
        <f>"880562"</f>
        <v>880562</v>
      </c>
      <c r="E67" s="38" t="s">
        <v>212</v>
      </c>
      <c r="F67" s="38" t="s">
        <v>213</v>
      </c>
    </row>
    <row r="68" ht="13.5" spans="1:6">
      <c r="A68" s="40"/>
      <c r="B68" s="40"/>
      <c r="C68" s="40"/>
      <c r="D68" s="38" t="str">
        <f>"880814"</f>
        <v>880814</v>
      </c>
      <c r="E68" s="38" t="s">
        <v>214</v>
      </c>
      <c r="F68" s="38" t="s">
        <v>215</v>
      </c>
    </row>
    <row r="69" ht="13.5" spans="1:6">
      <c r="A69" s="40"/>
      <c r="B69" s="40"/>
      <c r="C69" s="40"/>
      <c r="D69" s="38" t="str">
        <f>"880766"</f>
        <v>880766</v>
      </c>
      <c r="E69" s="38" t="s">
        <v>216</v>
      </c>
      <c r="F69" s="38" t="s">
        <v>217</v>
      </c>
    </row>
    <row r="70" ht="13.5" spans="1:6">
      <c r="A70" s="40"/>
      <c r="B70" s="40"/>
      <c r="C70" s="40"/>
      <c r="D70" s="38" t="str">
        <f>"880367"</f>
        <v>880367</v>
      </c>
      <c r="E70" s="38" t="s">
        <v>218</v>
      </c>
      <c r="F70" s="38" t="s">
        <v>219</v>
      </c>
    </row>
    <row r="71" ht="13.5" spans="1:6">
      <c r="A71" s="40"/>
      <c r="B71" s="40"/>
      <c r="C71" s="40"/>
      <c r="D71" s="38" t="str">
        <f>"880563"</f>
        <v>880563</v>
      </c>
      <c r="E71" s="38" t="s">
        <v>220</v>
      </c>
      <c r="F71" s="38" t="s">
        <v>221</v>
      </c>
    </row>
    <row r="72" ht="13.5" spans="1:6">
      <c r="A72" s="40"/>
      <c r="B72" s="40"/>
      <c r="C72" s="40"/>
      <c r="D72" s="38" t="str">
        <f>"880474"</f>
        <v>880474</v>
      </c>
      <c r="E72" s="38" t="s">
        <v>222</v>
      </c>
      <c r="F72" s="38" t="s">
        <v>223</v>
      </c>
    </row>
    <row r="73" ht="13.5" spans="1:6">
      <c r="A73" s="40"/>
      <c r="B73" s="40"/>
      <c r="C73" s="40"/>
      <c r="D73" s="38" t="str">
        <f>"880701"</f>
        <v>880701</v>
      </c>
      <c r="E73" s="38" t="s">
        <v>224</v>
      </c>
      <c r="F73" s="38" t="s">
        <v>225</v>
      </c>
    </row>
    <row r="74" ht="13.5" spans="1:6">
      <c r="A74" s="40"/>
      <c r="B74" s="40"/>
      <c r="C74" s="40"/>
      <c r="D74" s="38" t="str">
        <f>"880662"</f>
        <v>880662</v>
      </c>
      <c r="E74" s="38" t="s">
        <v>226</v>
      </c>
      <c r="F74" s="38" t="s">
        <v>227</v>
      </c>
    </row>
    <row r="75" ht="13.5" spans="1:6">
      <c r="A75" s="40"/>
      <c r="B75" s="40"/>
      <c r="C75" s="40"/>
      <c r="D75" s="38" t="str">
        <f>"880780"</f>
        <v>880780</v>
      </c>
      <c r="E75" s="38" t="s">
        <v>228</v>
      </c>
      <c r="F75" s="38" t="s">
        <v>229</v>
      </c>
    </row>
    <row r="76" ht="13.5" spans="1:6">
      <c r="A76" s="40"/>
      <c r="B76" s="40"/>
      <c r="C76" s="40"/>
      <c r="D76" s="38" t="str">
        <f>"880399"</f>
        <v>880399</v>
      </c>
      <c r="E76" s="38" t="s">
        <v>230</v>
      </c>
      <c r="F76" s="38" t="s">
        <v>231</v>
      </c>
    </row>
    <row r="77" ht="13.5" spans="1:6">
      <c r="A77" s="40"/>
      <c r="B77" s="40"/>
      <c r="C77" s="40"/>
      <c r="D77" s="38" t="str">
        <f>"880807"</f>
        <v>880807</v>
      </c>
      <c r="E77" s="38" t="s">
        <v>232</v>
      </c>
      <c r="F77" s="38" t="s">
        <v>233</v>
      </c>
    </row>
    <row r="78" ht="13.5" spans="1:6">
      <c r="A78" s="40"/>
      <c r="B78" s="40"/>
      <c r="C78" s="40"/>
      <c r="D78" s="38" t="str">
        <f>"880953"</f>
        <v>880953</v>
      </c>
      <c r="E78" s="38" t="s">
        <v>234</v>
      </c>
      <c r="F78" s="38" t="s">
        <v>235</v>
      </c>
    </row>
    <row r="79" ht="13.5" spans="1:6">
      <c r="A79" s="40"/>
      <c r="B79" s="40"/>
      <c r="C79" s="40"/>
      <c r="D79" s="38" t="str">
        <f>"880637"</f>
        <v>880637</v>
      </c>
      <c r="E79" s="38" t="s">
        <v>236</v>
      </c>
      <c r="F79" s="38" t="s">
        <v>237</v>
      </c>
    </row>
    <row r="80" ht="13.5" spans="1:6">
      <c r="A80" s="40"/>
      <c r="B80" s="40"/>
      <c r="C80" s="40"/>
      <c r="D80" s="38" t="str">
        <f>"880912"</f>
        <v>880912</v>
      </c>
      <c r="E80" s="38" t="s">
        <v>238</v>
      </c>
      <c r="F80" s="38" t="s">
        <v>239</v>
      </c>
    </row>
    <row r="81" ht="13.5" spans="1:6">
      <c r="A81" s="40"/>
      <c r="B81" s="40"/>
      <c r="C81" s="40"/>
      <c r="D81" s="38" t="str">
        <f>"880231"</f>
        <v>880231</v>
      </c>
      <c r="E81" s="38" t="s">
        <v>240</v>
      </c>
      <c r="F81" s="38" t="s">
        <v>241</v>
      </c>
    </row>
    <row r="82" ht="16.5" spans="1:6">
      <c r="A82" s="27"/>
      <c r="B82" s="27"/>
      <c r="C82" s="27"/>
      <c r="D82" s="38" t="str">
        <f>"880745"</f>
        <v>880745</v>
      </c>
      <c r="E82" s="38" t="s">
        <v>242</v>
      </c>
      <c r="F82" s="38" t="s">
        <v>243</v>
      </c>
    </row>
    <row r="83" ht="16.5" spans="1:6">
      <c r="A83" s="27"/>
      <c r="B83" s="27"/>
      <c r="C83" s="27"/>
      <c r="D83" s="38" t="str">
        <f>"880350"</f>
        <v>880350</v>
      </c>
      <c r="E83" s="38" t="s">
        <v>244</v>
      </c>
      <c r="F83" s="38" t="s">
        <v>245</v>
      </c>
    </row>
    <row r="84" ht="16.5" spans="1:6">
      <c r="A84" s="27"/>
      <c r="B84" s="27"/>
      <c r="C84" s="27"/>
      <c r="D84" s="38" t="str">
        <f>"880423"</f>
        <v>880423</v>
      </c>
      <c r="E84" s="38" t="s">
        <v>246</v>
      </c>
      <c r="F84" s="38" t="s">
        <v>247</v>
      </c>
    </row>
    <row r="85" ht="16.5" spans="1:6">
      <c r="A85" s="27"/>
      <c r="B85" s="27"/>
      <c r="C85" s="27"/>
      <c r="D85" s="38" t="str">
        <f>"880889"</f>
        <v>880889</v>
      </c>
      <c r="E85" s="38" t="s">
        <v>248</v>
      </c>
      <c r="F85" s="38" t="s">
        <v>249</v>
      </c>
    </row>
    <row r="86" ht="16.5" spans="1:6">
      <c r="A86" s="27"/>
      <c r="B86" s="27"/>
      <c r="C86" s="27"/>
      <c r="D86" s="38" t="str">
        <f>"000003"</f>
        <v>000003</v>
      </c>
      <c r="E86" s="38" t="s">
        <v>250</v>
      </c>
      <c r="F86" s="38" t="s">
        <v>251</v>
      </c>
    </row>
    <row r="87" ht="16.5" spans="1:6">
      <c r="A87" s="27"/>
      <c r="B87" s="27"/>
      <c r="C87" s="27"/>
      <c r="D87" s="38" t="str">
        <f>"880903"</f>
        <v>880903</v>
      </c>
      <c r="E87" s="38" t="s">
        <v>252</v>
      </c>
      <c r="F87" s="38" t="s">
        <v>253</v>
      </c>
    </row>
    <row r="88" ht="16.5" spans="1:6">
      <c r="A88" s="27"/>
      <c r="B88" s="27"/>
      <c r="C88" s="27"/>
      <c r="D88" s="38" t="str">
        <f>"880890"</f>
        <v>880890</v>
      </c>
      <c r="E88" s="38" t="s">
        <v>254</v>
      </c>
      <c r="F88" s="38" t="s">
        <v>255</v>
      </c>
    </row>
    <row r="89" ht="16.5" spans="1:6">
      <c r="A89" s="27"/>
      <c r="B89" s="27"/>
      <c r="C89" s="27"/>
      <c r="D89" s="38" t="str">
        <f>"399354"</f>
        <v>399354</v>
      </c>
      <c r="E89" s="38" t="s">
        <v>256</v>
      </c>
      <c r="F89" s="38" t="s">
        <v>146</v>
      </c>
    </row>
    <row r="90" ht="16.5" spans="1:6">
      <c r="A90" s="27"/>
      <c r="B90" s="27"/>
      <c r="C90" s="27"/>
      <c r="D90" s="38" t="str">
        <f>"399348"</f>
        <v>399348</v>
      </c>
      <c r="E90" s="38" t="s">
        <v>257</v>
      </c>
      <c r="F90" s="38" t="s">
        <v>146</v>
      </c>
    </row>
    <row r="91" ht="16.5" spans="1:6">
      <c r="A91" s="27"/>
      <c r="B91" s="27"/>
      <c r="C91" s="27"/>
      <c r="D91" s="38" t="str">
        <f>"399324"</f>
        <v>399324</v>
      </c>
      <c r="E91" s="38" t="s">
        <v>258</v>
      </c>
      <c r="F91" s="38" t="s">
        <v>146</v>
      </c>
    </row>
    <row r="92" ht="16.5" spans="1:6">
      <c r="A92" s="27"/>
      <c r="B92" s="27"/>
      <c r="C92" s="27"/>
      <c r="D92" s="38" t="str">
        <f>"399295"</f>
        <v>399295</v>
      </c>
      <c r="E92" s="38" t="s">
        <v>259</v>
      </c>
      <c r="F92" s="38" t="s">
        <v>146</v>
      </c>
    </row>
    <row r="93" ht="16.5" spans="1:6">
      <c r="A93" s="27"/>
      <c r="B93" s="27"/>
      <c r="C93" s="27"/>
      <c r="D93" s="38" t="str">
        <f>"880677"</f>
        <v>880677</v>
      </c>
      <c r="E93" s="38" t="s">
        <v>260</v>
      </c>
      <c r="F93" s="38" t="s">
        <v>146</v>
      </c>
    </row>
    <row r="94" ht="16.5" spans="1:6">
      <c r="A94" s="27"/>
      <c r="B94" s="27"/>
      <c r="C94" s="27"/>
      <c r="D94" s="38" t="str">
        <f>"880676"</f>
        <v>880676</v>
      </c>
      <c r="E94" s="38" t="s">
        <v>261</v>
      </c>
      <c r="F94" s="38" t="s">
        <v>146</v>
      </c>
    </row>
    <row r="95" ht="16.5" spans="1:6">
      <c r="A95" s="27"/>
      <c r="B95" s="27"/>
      <c r="C95" s="27"/>
      <c r="D95" s="38" t="str">
        <f>"000044"</f>
        <v>000044</v>
      </c>
      <c r="E95" s="38" t="s">
        <v>262</v>
      </c>
      <c r="F95" s="38" t="s">
        <v>146</v>
      </c>
    </row>
    <row r="96" ht="16.5" spans="1:6">
      <c r="A96" s="27"/>
      <c r="B96" s="27"/>
      <c r="C96" s="27"/>
      <c r="D96" s="38" t="str">
        <f>"000043"</f>
        <v>000043</v>
      </c>
      <c r="E96" s="38" t="s">
        <v>263</v>
      </c>
      <c r="F96" s="38" t="s">
        <v>146</v>
      </c>
    </row>
    <row r="97" ht="16.5" spans="1:6">
      <c r="A97" s="27"/>
      <c r="B97" s="27"/>
      <c r="C97" s="27"/>
      <c r="D97" s="38" t="str">
        <f>"000019"</f>
        <v>000019</v>
      </c>
      <c r="E97" s="38" t="s">
        <v>264</v>
      </c>
      <c r="F97" s="38" t="s">
        <v>146</v>
      </c>
    </row>
    <row r="98" ht="16.5" spans="1:6">
      <c r="A98" s="27"/>
      <c r="B98" s="27"/>
      <c r="C98" s="27"/>
      <c r="D98" s="38" t="str">
        <f>"999997"</f>
        <v>999997</v>
      </c>
      <c r="E98" s="38" t="s">
        <v>250</v>
      </c>
      <c r="F98" s="38" t="s">
        <v>146</v>
      </c>
    </row>
    <row r="99" ht="16.5" spans="1:6">
      <c r="A99" s="27"/>
      <c r="B99" s="27"/>
      <c r="C99" s="27"/>
      <c r="D99" s="38" t="str">
        <f>"399974"</f>
        <v>399974</v>
      </c>
      <c r="E99" s="38" t="s">
        <v>265</v>
      </c>
      <c r="F99" s="38" t="s">
        <v>146</v>
      </c>
    </row>
    <row r="100" ht="16.5" spans="1:6">
      <c r="A100" s="27"/>
      <c r="B100" s="27"/>
      <c r="C100" s="27"/>
      <c r="D100" s="38" t="str">
        <f>"399807"</f>
        <v>399807</v>
      </c>
      <c r="E100" s="38" t="s">
        <v>266</v>
      </c>
      <c r="F100" s="38" t="s">
        <v>146</v>
      </c>
    </row>
    <row r="101" ht="16.5" spans="1:6">
      <c r="A101" s="27"/>
      <c r="B101" s="27"/>
      <c r="C101" s="27"/>
      <c r="D101" s="38" t="str">
        <f>"399750"</f>
        <v>399750</v>
      </c>
      <c r="E101" s="38" t="s">
        <v>267</v>
      </c>
      <c r="F101" s="38" t="s">
        <v>146</v>
      </c>
    </row>
    <row r="102" ht="16.5" spans="1:6">
      <c r="A102" s="27"/>
      <c r="B102" s="27"/>
      <c r="C102" s="27"/>
      <c r="D102" s="38" t="str">
        <f>"399438"</f>
        <v>399438</v>
      </c>
      <c r="E102" s="38" t="s">
        <v>268</v>
      </c>
      <c r="F102" s="38" t="s">
        <v>146</v>
      </c>
    </row>
    <row r="103" ht="16.5" spans="1:6">
      <c r="A103" s="27"/>
      <c r="B103" s="27"/>
      <c r="C103" s="27"/>
      <c r="D103" s="38" t="str">
        <f>"399371"</f>
        <v>399371</v>
      </c>
      <c r="E103" s="38" t="s">
        <v>269</v>
      </c>
      <c r="F103" s="38" t="s">
        <v>146</v>
      </c>
    </row>
    <row r="104" ht="16.5" spans="1:6">
      <c r="A104" s="27"/>
      <c r="B104" s="27"/>
      <c r="C104" s="27"/>
      <c r="D104" s="40"/>
      <c r="E104" s="40"/>
      <c r="F104" s="40"/>
    </row>
    <row r="105" ht="16.5" spans="1:6">
      <c r="A105" s="27"/>
      <c r="B105" s="27"/>
      <c r="C105" s="27"/>
      <c r="D105" s="40"/>
      <c r="E105" s="40"/>
      <c r="F105" s="40"/>
    </row>
    <row r="106" ht="16.5" spans="1:6">
      <c r="A106" s="27"/>
      <c r="B106" s="27"/>
      <c r="C106" s="27"/>
      <c r="D106" s="40"/>
      <c r="E106" s="40"/>
      <c r="F106" s="40"/>
    </row>
    <row r="107" ht="16.5" spans="1:6">
      <c r="A107" s="27"/>
      <c r="B107" s="27"/>
      <c r="C107" s="27"/>
      <c r="D107" s="40"/>
      <c r="E107" s="40"/>
      <c r="F107" s="40"/>
    </row>
    <row r="108" ht="16.5" spans="1:6">
      <c r="A108" s="27"/>
      <c r="B108" s="27"/>
      <c r="C108" s="27"/>
      <c r="D108" s="40"/>
      <c r="E108" s="40"/>
      <c r="F108" s="40"/>
    </row>
    <row r="109" ht="16.5" spans="1:6">
      <c r="A109" s="27"/>
      <c r="B109" s="27"/>
      <c r="C109" s="27"/>
      <c r="D109" s="40"/>
      <c r="E109" s="40"/>
      <c r="F109" s="40"/>
    </row>
    <row r="110" ht="16.5" spans="1:6">
      <c r="A110" s="27"/>
      <c r="B110" s="27"/>
      <c r="C110" s="27"/>
      <c r="D110" s="40"/>
      <c r="E110" s="40"/>
      <c r="F110" s="40"/>
    </row>
    <row r="111" ht="16.5" spans="1:6">
      <c r="A111" s="27"/>
      <c r="B111" s="27"/>
      <c r="C111" s="27"/>
      <c r="D111" s="40"/>
      <c r="E111" s="40"/>
      <c r="F111" s="40"/>
    </row>
    <row r="112" ht="16.5" spans="1:6">
      <c r="A112" s="27"/>
      <c r="B112" s="27"/>
      <c r="C112" s="27"/>
      <c r="D112" s="40"/>
      <c r="E112" s="40"/>
      <c r="F112" s="40"/>
    </row>
    <row r="113" ht="16.5" spans="1:6">
      <c r="A113" s="27"/>
      <c r="B113" s="27"/>
      <c r="C113" s="27"/>
      <c r="D113" s="40"/>
      <c r="E113" s="40"/>
      <c r="F113" s="40"/>
    </row>
    <row r="114" ht="16.5" spans="1:6">
      <c r="A114" s="27"/>
      <c r="B114" s="27"/>
      <c r="C114" s="27"/>
      <c r="D114" s="40"/>
      <c r="E114" s="40"/>
      <c r="F114" s="40"/>
    </row>
    <row r="115" ht="16.5" spans="1:6">
      <c r="A115" s="27"/>
      <c r="B115" s="27"/>
      <c r="C115" s="27"/>
      <c r="D115" s="40"/>
      <c r="E115" s="40"/>
      <c r="F115" s="40"/>
    </row>
    <row r="116" ht="16.5" spans="1:6">
      <c r="A116" s="27"/>
      <c r="B116" s="27"/>
      <c r="C116" s="27"/>
      <c r="D116" s="40"/>
      <c r="E116" s="40"/>
      <c r="F116" s="40"/>
    </row>
    <row r="117" ht="16.5" spans="1:6">
      <c r="A117" s="27"/>
      <c r="B117" s="27"/>
      <c r="C117" s="27"/>
      <c r="D117" s="40"/>
      <c r="E117" s="40"/>
      <c r="F117" s="40"/>
    </row>
    <row r="118" ht="16.5" spans="1:6">
      <c r="A118" s="27"/>
      <c r="B118" s="27"/>
      <c r="C118" s="27"/>
      <c r="D118" s="40"/>
      <c r="E118" s="40"/>
      <c r="F118" s="40"/>
    </row>
    <row r="119" ht="16.5" spans="1:6">
      <c r="A119" s="27"/>
      <c r="B119" s="27"/>
      <c r="C119" s="27"/>
      <c r="D119" s="40"/>
      <c r="E119" s="40"/>
      <c r="F119" s="40"/>
    </row>
    <row r="120" ht="16.5" spans="1:6">
      <c r="A120" s="27"/>
      <c r="B120" s="27"/>
      <c r="C120" s="27"/>
      <c r="D120" s="40"/>
      <c r="E120" s="40"/>
      <c r="F120" s="40"/>
    </row>
    <row r="121" ht="16.5" spans="1:6">
      <c r="A121" s="27"/>
      <c r="B121" s="27"/>
      <c r="C121" s="27"/>
      <c r="D121" s="40"/>
      <c r="E121" s="40"/>
      <c r="F121" s="40"/>
    </row>
    <row r="122" ht="16.5" spans="1:6">
      <c r="A122" s="27"/>
      <c r="B122" s="27"/>
      <c r="C122" s="27"/>
      <c r="D122" s="40"/>
      <c r="E122" s="40"/>
      <c r="F122" s="40"/>
    </row>
    <row r="123" ht="16.5" spans="1:6">
      <c r="A123" s="27"/>
      <c r="B123" s="27"/>
      <c r="C123" s="27"/>
      <c r="D123" s="40"/>
      <c r="E123" s="40"/>
      <c r="F123" s="40"/>
    </row>
    <row r="124" ht="16.5" spans="1:6">
      <c r="A124" s="27"/>
      <c r="B124" s="27"/>
      <c r="C124" s="27"/>
      <c r="D124" s="40"/>
      <c r="E124" s="40"/>
      <c r="F124" s="40"/>
    </row>
    <row r="125" ht="16.5" spans="1:6">
      <c r="A125" s="27"/>
      <c r="B125" s="27"/>
      <c r="C125" s="27"/>
      <c r="D125" s="40"/>
      <c r="E125" s="40"/>
      <c r="F125" s="40"/>
    </row>
    <row r="126" ht="16.5" spans="1:6">
      <c r="A126" s="27"/>
      <c r="B126" s="27"/>
      <c r="C126" s="27"/>
      <c r="D126" s="40"/>
      <c r="E126" s="40"/>
      <c r="F126" s="40"/>
    </row>
    <row r="127" ht="16.5" spans="1:6">
      <c r="A127" s="27"/>
      <c r="B127" s="27"/>
      <c r="C127" s="27"/>
      <c r="D127" s="40"/>
      <c r="E127" s="40"/>
      <c r="F127" s="40"/>
    </row>
    <row r="128" ht="16.5" spans="1:6">
      <c r="A128" s="27"/>
      <c r="B128" s="27"/>
      <c r="C128" s="27"/>
      <c r="D128" s="40"/>
      <c r="E128" s="40"/>
      <c r="F128" s="40"/>
    </row>
    <row r="129" ht="16.5" spans="1:6">
      <c r="A129" s="27"/>
      <c r="B129" s="27"/>
      <c r="C129" s="27"/>
      <c r="D129" s="40"/>
      <c r="E129" s="40"/>
      <c r="F129" s="40"/>
    </row>
    <row r="130" ht="16.5" spans="1:6">
      <c r="A130" s="27"/>
      <c r="B130" s="27"/>
      <c r="C130" s="27"/>
      <c r="D130" s="40"/>
      <c r="E130" s="40"/>
      <c r="F130" s="40"/>
    </row>
    <row r="131" ht="16.5" spans="1:6">
      <c r="A131" s="27"/>
      <c r="B131" s="27"/>
      <c r="C131" s="27"/>
      <c r="D131" s="40"/>
      <c r="E131" s="40"/>
      <c r="F131" s="40"/>
    </row>
    <row r="132" ht="16.5" spans="1:6">
      <c r="A132" s="27"/>
      <c r="B132" s="27"/>
      <c r="C132" s="27"/>
      <c r="D132" s="40"/>
      <c r="E132" s="40"/>
      <c r="F132" s="40"/>
    </row>
    <row r="133" ht="16.5" spans="1:6">
      <c r="A133" s="27"/>
      <c r="B133" s="27"/>
      <c r="C133" s="27"/>
      <c r="D133" s="40"/>
      <c r="E133" s="40"/>
      <c r="F133" s="40"/>
    </row>
    <row r="134" ht="16.5" spans="1:6">
      <c r="A134" s="27"/>
      <c r="B134" s="27"/>
      <c r="C134" s="27"/>
      <c r="D134" s="40"/>
      <c r="E134" s="40"/>
      <c r="F134" s="40"/>
    </row>
    <row r="135" ht="16.5" spans="1:6">
      <c r="A135" s="27"/>
      <c r="B135" s="27"/>
      <c r="C135" s="27"/>
      <c r="D135" s="40"/>
      <c r="E135" s="40"/>
      <c r="F135" s="40"/>
    </row>
    <row r="136" ht="16.5" spans="1:6">
      <c r="A136" s="27"/>
      <c r="B136" s="27"/>
      <c r="C136" s="27"/>
      <c r="D136" s="40"/>
      <c r="E136" s="40"/>
      <c r="F136" s="40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1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270</v>
      </c>
      <c r="B1" s="2"/>
      <c r="C1" s="2"/>
      <c r="D1" s="2"/>
      <c r="E1" s="2"/>
      <c r="F1" s="2"/>
      <c r="G1" s="2"/>
      <c r="H1" s="2"/>
      <c r="I1" s="2"/>
      <c r="J1" s="2"/>
      <c r="K1" s="1" t="s">
        <v>271</v>
      </c>
      <c r="L1" s="1"/>
      <c r="M1" s="1"/>
      <c r="N1" s="1"/>
      <c r="O1" s="1"/>
      <c r="P1" s="1"/>
      <c r="Q1" s="1"/>
      <c r="R1" s="1"/>
    </row>
    <row r="2" ht="22.5" spans="1:18">
      <c r="A2" s="3" t="s">
        <v>272</v>
      </c>
      <c r="B2" s="4" t="s">
        <v>273</v>
      </c>
      <c r="C2" s="4" t="s">
        <v>274</v>
      </c>
      <c r="D2" s="4" t="s">
        <v>275</v>
      </c>
      <c r="E2" s="4" t="s">
        <v>276</v>
      </c>
      <c r="F2" s="4" t="s">
        <v>277</v>
      </c>
      <c r="G2" s="4" t="s">
        <v>278</v>
      </c>
      <c r="H2" s="4" t="s">
        <v>279</v>
      </c>
      <c r="I2" s="4" t="s">
        <v>280</v>
      </c>
      <c r="J2" s="4" t="s">
        <v>281</v>
      </c>
      <c r="K2" s="12" t="s">
        <v>282</v>
      </c>
      <c r="L2" s="12" t="s">
        <v>283</v>
      </c>
      <c r="M2" s="12" t="s">
        <v>284</v>
      </c>
      <c r="N2" s="12" t="s">
        <v>285</v>
      </c>
      <c r="O2" s="12" t="s">
        <v>286</v>
      </c>
      <c r="P2" s="12" t="s">
        <v>287</v>
      </c>
      <c r="Q2" s="12" t="s">
        <v>288</v>
      </c>
      <c r="R2" s="12" t="s">
        <v>289</v>
      </c>
    </row>
    <row r="3" ht="16.5" spans="1:23">
      <c r="A3" s="17">
        <v>40</v>
      </c>
      <c r="B3" s="17" t="s">
        <v>290</v>
      </c>
      <c r="C3" s="17">
        <v>3812.948</v>
      </c>
      <c r="D3" s="17">
        <v>4623.227</v>
      </c>
      <c r="E3" s="17">
        <v>1</v>
      </c>
      <c r="F3" s="18">
        <v>0</v>
      </c>
      <c r="G3" s="18">
        <v>0</v>
      </c>
      <c r="H3" s="18">
        <v>1</v>
      </c>
      <c r="I3" s="18">
        <v>2.056</v>
      </c>
      <c r="J3" s="18">
        <v>19.222</v>
      </c>
      <c r="K3" s="22">
        <v>3</v>
      </c>
      <c r="L3" s="22">
        <v>2</v>
      </c>
      <c r="M3" s="22">
        <v>0</v>
      </c>
      <c r="N3" s="22">
        <v>0</v>
      </c>
      <c r="O3" s="22">
        <v>0</v>
      </c>
      <c r="P3" s="22">
        <v>5.332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399249</v>
      </c>
      <c r="B4" s="17" t="s">
        <v>291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2">
        <v>3</v>
      </c>
      <c r="L4" s="22">
        <v>2</v>
      </c>
      <c r="M4" s="22">
        <v>0</v>
      </c>
      <c r="N4" s="22">
        <v>0</v>
      </c>
      <c r="O4" s="22">
        <v>0</v>
      </c>
      <c r="P4" s="22">
        <v>5.592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399274</v>
      </c>
      <c r="B5" s="17" t="s">
        <v>292</v>
      </c>
      <c r="C5" s="17">
        <v>5607.499</v>
      </c>
      <c r="D5" s="17">
        <v>6557.627</v>
      </c>
      <c r="E5" s="17">
        <v>1</v>
      </c>
      <c r="F5" s="18">
        <v>0</v>
      </c>
      <c r="G5" s="18">
        <v>0</v>
      </c>
      <c r="H5" s="18">
        <v>1</v>
      </c>
      <c r="I5" s="18">
        <v>0.935</v>
      </c>
      <c r="J5" s="18">
        <v>15.288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0.181</v>
      </c>
      <c r="Q5" s="22">
        <v>1</v>
      </c>
      <c r="R5" s="22">
        <v>0</v>
      </c>
      <c r="S5" s="23"/>
      <c r="T5" s="23"/>
      <c r="U5" s="23"/>
      <c r="V5" s="23"/>
      <c r="W5" s="23"/>
    </row>
    <row r="6" ht="16.5" spans="1:23">
      <c r="A6" s="17">
        <v>399636</v>
      </c>
      <c r="B6" s="17" t="s">
        <v>293</v>
      </c>
      <c r="C6" s="17">
        <v>7610.086</v>
      </c>
      <c r="D6" s="17">
        <v>8752.336</v>
      </c>
      <c r="E6" s="17">
        <v>1</v>
      </c>
      <c r="F6" s="18">
        <v>0</v>
      </c>
      <c r="G6" s="18">
        <v>0</v>
      </c>
      <c r="H6" s="18">
        <v>1</v>
      </c>
      <c r="I6" s="18">
        <v>0.369</v>
      </c>
      <c r="J6" s="18">
        <v>13.371</v>
      </c>
      <c r="K6" s="22">
        <v>3</v>
      </c>
      <c r="L6" s="22">
        <v>2</v>
      </c>
      <c r="M6" s="22">
        <v>0</v>
      </c>
      <c r="N6" s="22">
        <v>0</v>
      </c>
      <c r="O6" s="22">
        <v>0</v>
      </c>
      <c r="P6" s="22">
        <v>9.084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9">
        <v>980023</v>
      </c>
      <c r="B7" s="19" t="s">
        <v>294</v>
      </c>
      <c r="C7" s="19">
        <v>2279.438</v>
      </c>
      <c r="D7" s="19">
        <v>2642.494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0.064</v>
      </c>
      <c r="K7" s="22">
        <v>1</v>
      </c>
      <c r="L7" s="22">
        <v>2</v>
      </c>
      <c r="M7" s="22">
        <v>0</v>
      </c>
      <c r="N7" s="22">
        <v>0</v>
      </c>
      <c r="O7" s="22">
        <v>0</v>
      </c>
      <c r="P7" s="22">
        <v>0.209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0">
        <v>12</v>
      </c>
      <c r="B8" s="20" t="s">
        <v>295</v>
      </c>
      <c r="C8" s="20">
        <v>224.449</v>
      </c>
      <c r="D8" s="20">
        <v>225.924</v>
      </c>
      <c r="E8" s="20">
        <v>0</v>
      </c>
      <c r="F8" s="20">
        <v>0</v>
      </c>
      <c r="G8" s="20">
        <v>0</v>
      </c>
      <c r="H8" s="20">
        <v>1</v>
      </c>
      <c r="I8" s="18">
        <v>0.179</v>
      </c>
      <c r="J8" s="18">
        <v>0.831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1.222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0">
        <v>13</v>
      </c>
      <c r="B9" s="20" t="s">
        <v>296</v>
      </c>
      <c r="C9" s="20">
        <v>302.346</v>
      </c>
      <c r="D9" s="20">
        <v>304.135</v>
      </c>
      <c r="E9" s="20">
        <v>0</v>
      </c>
      <c r="F9" s="20">
        <v>0</v>
      </c>
      <c r="G9" s="20">
        <v>0</v>
      </c>
      <c r="H9" s="20">
        <v>1</v>
      </c>
      <c r="I9" s="18">
        <v>0.41</v>
      </c>
      <c r="J9" s="18">
        <v>0.996</v>
      </c>
      <c r="K9" s="22">
        <v>2</v>
      </c>
      <c r="L9" s="22">
        <v>1</v>
      </c>
      <c r="M9" s="22">
        <v>0</v>
      </c>
      <c r="N9" s="22">
        <v>0</v>
      </c>
      <c r="O9" s="22">
        <v>0</v>
      </c>
      <c r="P9" s="22">
        <v>2.244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0">
        <v>22</v>
      </c>
      <c r="B10" s="20" t="s">
        <v>297</v>
      </c>
      <c r="C10" s="20">
        <v>253.388</v>
      </c>
      <c r="D10" s="20">
        <v>254.716</v>
      </c>
      <c r="E10" s="20">
        <v>0</v>
      </c>
      <c r="F10" s="20">
        <v>0</v>
      </c>
      <c r="G10" s="20">
        <v>0</v>
      </c>
      <c r="H10" s="20">
        <v>1</v>
      </c>
      <c r="I10" s="18">
        <v>0.383</v>
      </c>
      <c r="J10" s="18">
        <v>0.903</v>
      </c>
      <c r="K10" s="22">
        <v>2</v>
      </c>
      <c r="L10" s="22">
        <v>2</v>
      </c>
      <c r="M10" s="22">
        <v>0</v>
      </c>
      <c r="N10" s="22">
        <v>0</v>
      </c>
      <c r="O10" s="22">
        <v>0</v>
      </c>
      <c r="P10" s="22">
        <v>-2.748</v>
      </c>
      <c r="Q10" s="22">
        <v>1</v>
      </c>
      <c r="R10" s="22">
        <v>1</v>
      </c>
      <c r="S10" s="23"/>
      <c r="T10" s="23"/>
      <c r="U10" s="23"/>
      <c r="V10" s="23"/>
      <c r="W10" s="23"/>
    </row>
    <row r="11" ht="16.5" spans="1:23">
      <c r="A11" s="20">
        <v>61</v>
      </c>
      <c r="B11" s="20" t="s">
        <v>298</v>
      </c>
      <c r="C11" s="20">
        <v>177.574</v>
      </c>
      <c r="D11" s="20">
        <v>178.561</v>
      </c>
      <c r="E11" s="20">
        <v>0</v>
      </c>
      <c r="F11" s="20">
        <v>0</v>
      </c>
      <c r="G11" s="20">
        <v>0</v>
      </c>
      <c r="H11" s="20">
        <v>1</v>
      </c>
      <c r="I11" s="18">
        <v>0.253</v>
      </c>
      <c r="J11" s="18">
        <v>0.804</v>
      </c>
      <c r="K11" s="22">
        <v>2</v>
      </c>
      <c r="L11" s="22">
        <v>2</v>
      </c>
      <c r="M11" s="22">
        <v>0</v>
      </c>
      <c r="N11" s="22">
        <v>0</v>
      </c>
      <c r="O11" s="22">
        <v>0</v>
      </c>
      <c r="P11" s="22">
        <v>18.881</v>
      </c>
      <c r="Q11" s="22">
        <v>0</v>
      </c>
      <c r="R11" s="22">
        <v>1</v>
      </c>
      <c r="S11" s="23"/>
      <c r="T11" s="23"/>
      <c r="U11" s="23"/>
      <c r="V11" s="23"/>
      <c r="W11" s="23"/>
    </row>
    <row r="12" ht="16.5" spans="1:23">
      <c r="A12" s="20">
        <v>101</v>
      </c>
      <c r="B12" s="20" t="s">
        <v>299</v>
      </c>
      <c r="C12" s="20">
        <v>251.217</v>
      </c>
      <c r="D12" s="20">
        <v>252.673</v>
      </c>
      <c r="E12" s="20">
        <v>0</v>
      </c>
      <c r="F12" s="20">
        <v>0</v>
      </c>
      <c r="G12" s="20">
        <v>0</v>
      </c>
      <c r="H12" s="20">
        <v>1</v>
      </c>
      <c r="I12" s="18">
        <v>0.408</v>
      </c>
      <c r="J12" s="18">
        <v>0.981</v>
      </c>
      <c r="K12" s="22">
        <v>1</v>
      </c>
      <c r="L12" s="22">
        <v>2</v>
      </c>
      <c r="M12" s="22">
        <v>0</v>
      </c>
      <c r="N12" s="22">
        <v>0</v>
      </c>
      <c r="O12" s="22">
        <v>0</v>
      </c>
      <c r="P12" s="22">
        <v>14.752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20">
        <v>112</v>
      </c>
      <c r="B13" s="20" t="s">
        <v>300</v>
      </c>
      <c r="C13" s="20">
        <v>5621.141</v>
      </c>
      <c r="D13" s="20">
        <v>7909.302</v>
      </c>
      <c r="E13" s="20">
        <v>0</v>
      </c>
      <c r="F13" s="20">
        <v>0</v>
      </c>
      <c r="G13" s="20">
        <v>0</v>
      </c>
      <c r="H13" s="20">
        <v>1</v>
      </c>
      <c r="I13" s="18">
        <v>5.759</v>
      </c>
      <c r="J13" s="18">
        <v>33.023</v>
      </c>
      <c r="K13" s="22">
        <v>0</v>
      </c>
      <c r="L13" s="22">
        <v>2</v>
      </c>
      <c r="M13" s="22">
        <v>0</v>
      </c>
      <c r="N13" s="22">
        <v>0</v>
      </c>
      <c r="O13" s="22">
        <v>0</v>
      </c>
      <c r="P13" s="22">
        <v>10.058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20">
        <v>116</v>
      </c>
      <c r="B14" s="20" t="s">
        <v>301</v>
      </c>
      <c r="C14" s="20">
        <v>198.58</v>
      </c>
      <c r="D14" s="20">
        <v>199.469</v>
      </c>
      <c r="E14" s="20">
        <v>0</v>
      </c>
      <c r="F14" s="20">
        <v>0</v>
      </c>
      <c r="G14" s="20">
        <v>0</v>
      </c>
      <c r="H14" s="20">
        <v>1</v>
      </c>
      <c r="I14" s="18">
        <v>0.782</v>
      </c>
      <c r="J14" s="18">
        <v>1.224</v>
      </c>
      <c r="K14" s="22">
        <v>2</v>
      </c>
      <c r="L14" s="22">
        <v>2</v>
      </c>
      <c r="M14" s="22">
        <v>-1</v>
      </c>
      <c r="N14" s="22">
        <v>1</v>
      </c>
      <c r="O14" s="22">
        <v>0</v>
      </c>
      <c r="P14" s="22">
        <v>0.014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869</v>
      </c>
      <c r="B15" s="20" t="s">
        <v>302</v>
      </c>
      <c r="C15" s="20">
        <v>4213.043</v>
      </c>
      <c r="D15" s="20">
        <v>4633.06</v>
      </c>
      <c r="E15" s="20">
        <v>0</v>
      </c>
      <c r="F15" s="20">
        <v>0</v>
      </c>
      <c r="G15" s="20">
        <v>0</v>
      </c>
      <c r="H15" s="20">
        <v>1</v>
      </c>
      <c r="I15" s="18">
        <v>1.273</v>
      </c>
      <c r="J15" s="18">
        <v>10.223</v>
      </c>
      <c r="K15" s="22">
        <v>3</v>
      </c>
      <c r="L15" s="22">
        <v>0</v>
      </c>
      <c r="M15" s="22">
        <v>-1</v>
      </c>
      <c r="N15" s="22">
        <v>1</v>
      </c>
      <c r="O15" s="22">
        <v>0</v>
      </c>
      <c r="P15" s="22">
        <v>0.008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916</v>
      </c>
      <c r="B16" s="20" t="s">
        <v>303</v>
      </c>
      <c r="C16" s="20">
        <v>5143.255</v>
      </c>
      <c r="D16" s="20">
        <v>6264.155</v>
      </c>
      <c r="E16" s="20">
        <v>0</v>
      </c>
      <c r="F16" s="20">
        <v>0</v>
      </c>
      <c r="G16" s="20">
        <v>0</v>
      </c>
      <c r="H16" s="20">
        <v>1</v>
      </c>
      <c r="I16" s="18">
        <v>4.39</v>
      </c>
      <c r="J16" s="18">
        <v>21.498</v>
      </c>
      <c r="K16" s="22">
        <v>4</v>
      </c>
      <c r="L16" s="22">
        <v>2</v>
      </c>
      <c r="M16" s="22">
        <v>0</v>
      </c>
      <c r="N16" s="22">
        <v>0</v>
      </c>
      <c r="O16" s="22">
        <v>0</v>
      </c>
      <c r="P16" s="22">
        <v>1.555</v>
      </c>
      <c r="Q16" s="22">
        <v>0</v>
      </c>
      <c r="R16" s="22">
        <v>1</v>
      </c>
      <c r="S16" s="23"/>
      <c r="T16" s="23"/>
      <c r="U16" s="23"/>
      <c r="V16" s="23"/>
      <c r="W16" s="23"/>
    </row>
    <row r="17" ht="16.5" spans="1:23">
      <c r="A17" s="20">
        <v>923</v>
      </c>
      <c r="B17" s="20" t="s">
        <v>304</v>
      </c>
      <c r="C17" s="20">
        <v>253.768</v>
      </c>
      <c r="D17" s="20">
        <v>255.104</v>
      </c>
      <c r="E17" s="20">
        <v>0</v>
      </c>
      <c r="F17" s="20">
        <v>0</v>
      </c>
      <c r="G17" s="20">
        <v>0</v>
      </c>
      <c r="H17" s="20">
        <v>1</v>
      </c>
      <c r="I17" s="18">
        <v>0.399</v>
      </c>
      <c r="J17" s="18">
        <v>0.92</v>
      </c>
      <c r="K17" s="22">
        <v>1</v>
      </c>
      <c r="L17" s="22">
        <v>2</v>
      </c>
      <c r="M17" s="22">
        <v>0</v>
      </c>
      <c r="N17" s="22">
        <v>0</v>
      </c>
      <c r="O17" s="22">
        <v>0</v>
      </c>
      <c r="P17" s="22">
        <v>2.682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20">
        <v>936</v>
      </c>
      <c r="B18" s="20" t="s">
        <v>305</v>
      </c>
      <c r="C18" s="20">
        <v>9076.233</v>
      </c>
      <c r="D18" s="20">
        <v>11299.499</v>
      </c>
      <c r="E18" s="20">
        <v>0</v>
      </c>
      <c r="F18" s="20">
        <v>0</v>
      </c>
      <c r="G18" s="20">
        <v>0</v>
      </c>
      <c r="H18" s="20">
        <v>1</v>
      </c>
      <c r="I18" s="18">
        <v>1.988</v>
      </c>
      <c r="J18" s="18">
        <v>21.272</v>
      </c>
      <c r="K18" s="22">
        <v>3</v>
      </c>
      <c r="L18" s="22">
        <v>2</v>
      </c>
      <c r="M18" s="22">
        <v>0</v>
      </c>
      <c r="N18" s="22">
        <v>0</v>
      </c>
      <c r="O18" s="22">
        <v>0</v>
      </c>
      <c r="P18" s="22">
        <v>4.509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20">
        <v>994</v>
      </c>
      <c r="B19" s="20" t="s">
        <v>306</v>
      </c>
      <c r="C19" s="20">
        <v>10228.724</v>
      </c>
      <c r="D19" s="20">
        <v>12581.89</v>
      </c>
      <c r="E19" s="20">
        <v>0</v>
      </c>
      <c r="F19" s="20">
        <v>0</v>
      </c>
      <c r="G19" s="20">
        <v>0</v>
      </c>
      <c r="H19" s="20">
        <v>1</v>
      </c>
      <c r="I19" s="18">
        <v>2.741</v>
      </c>
      <c r="J19" s="18">
        <v>20.931</v>
      </c>
      <c r="K19" s="22">
        <v>0</v>
      </c>
      <c r="L19" s="22">
        <v>2</v>
      </c>
      <c r="M19" s="22">
        <v>0</v>
      </c>
      <c r="N19" s="22">
        <v>0</v>
      </c>
      <c r="O19" s="22">
        <v>0</v>
      </c>
      <c r="P19" s="22">
        <v>-3.096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399289</v>
      </c>
      <c r="B20" s="20" t="s">
        <v>307</v>
      </c>
      <c r="C20" s="20">
        <v>120.741</v>
      </c>
      <c r="D20" s="20">
        <v>121.5</v>
      </c>
      <c r="E20" s="20">
        <v>0</v>
      </c>
      <c r="F20" s="20">
        <v>0</v>
      </c>
      <c r="G20" s="20">
        <v>0</v>
      </c>
      <c r="H20" s="20">
        <v>1</v>
      </c>
      <c r="I20" s="18">
        <v>0.348</v>
      </c>
      <c r="J20" s="18">
        <v>0.97</v>
      </c>
      <c r="K20" s="22">
        <v>1</v>
      </c>
      <c r="L20" s="22">
        <v>2</v>
      </c>
      <c r="M20" s="22">
        <v>0</v>
      </c>
      <c r="N20" s="22">
        <v>0</v>
      </c>
      <c r="O20" s="22">
        <v>0</v>
      </c>
      <c r="P20" s="22">
        <v>0.629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399296</v>
      </c>
      <c r="B21" s="20" t="s">
        <v>308</v>
      </c>
      <c r="C21" s="20">
        <v>5557.741</v>
      </c>
      <c r="D21" s="20">
        <v>6512.517</v>
      </c>
      <c r="E21" s="20">
        <v>0</v>
      </c>
      <c r="F21" s="20">
        <v>0</v>
      </c>
      <c r="G21" s="20">
        <v>0</v>
      </c>
      <c r="H21" s="20">
        <v>1</v>
      </c>
      <c r="I21" s="18">
        <v>2.734</v>
      </c>
      <c r="J21" s="18">
        <v>16.994</v>
      </c>
      <c r="K21" s="22">
        <v>3</v>
      </c>
      <c r="L21" s="22">
        <v>2</v>
      </c>
      <c r="M21" s="22">
        <v>0</v>
      </c>
      <c r="N21" s="22">
        <v>0</v>
      </c>
      <c r="O21" s="22">
        <v>0</v>
      </c>
      <c r="P21" s="22">
        <v>5.77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399298</v>
      </c>
      <c r="B22" s="20" t="s">
        <v>309</v>
      </c>
      <c r="C22" s="20">
        <v>213.631</v>
      </c>
      <c r="D22" s="20">
        <v>215.087</v>
      </c>
      <c r="E22" s="20">
        <v>0</v>
      </c>
      <c r="F22" s="20">
        <v>0</v>
      </c>
      <c r="G22" s="20">
        <v>0</v>
      </c>
      <c r="H22" s="20">
        <v>1</v>
      </c>
      <c r="I22" s="18">
        <v>0.425</v>
      </c>
      <c r="J22" s="18">
        <v>1.099</v>
      </c>
      <c r="K22" s="22">
        <v>1</v>
      </c>
      <c r="L22" s="22">
        <v>2</v>
      </c>
      <c r="M22" s="22">
        <v>0</v>
      </c>
      <c r="N22" s="22">
        <v>0</v>
      </c>
      <c r="O22" s="22">
        <v>0</v>
      </c>
      <c r="P22" s="22">
        <v>0.384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399299</v>
      </c>
      <c r="B23" s="20" t="s">
        <v>310</v>
      </c>
      <c r="C23" s="20">
        <v>245.84</v>
      </c>
      <c r="D23" s="20">
        <v>247.614</v>
      </c>
      <c r="E23" s="20">
        <v>0</v>
      </c>
      <c r="F23" s="20">
        <v>0</v>
      </c>
      <c r="G23" s="20">
        <v>0</v>
      </c>
      <c r="H23" s="20">
        <v>1</v>
      </c>
      <c r="I23" s="18">
        <v>0.488</v>
      </c>
      <c r="J23" s="18">
        <v>1.201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0.012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399301</v>
      </c>
      <c r="B24" s="20" t="s">
        <v>311</v>
      </c>
      <c r="C24" s="20">
        <v>217.486</v>
      </c>
      <c r="D24" s="20">
        <v>218.968</v>
      </c>
      <c r="E24" s="20">
        <v>0</v>
      </c>
      <c r="F24" s="20">
        <v>0</v>
      </c>
      <c r="G24" s="20">
        <v>0</v>
      </c>
      <c r="H24" s="20">
        <v>1</v>
      </c>
      <c r="I24" s="18">
        <v>0.425</v>
      </c>
      <c r="J24" s="18">
        <v>1.099</v>
      </c>
      <c r="K24" s="22">
        <v>0</v>
      </c>
      <c r="L24" s="22">
        <v>1</v>
      </c>
      <c r="M24" s="22">
        <v>1</v>
      </c>
      <c r="N24" s="22">
        <v>0</v>
      </c>
      <c r="O24" s="22">
        <v>0</v>
      </c>
      <c r="P24" s="22">
        <v>0.156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399302</v>
      </c>
      <c r="B25" s="20" t="s">
        <v>312</v>
      </c>
      <c r="C25" s="20">
        <v>220.318</v>
      </c>
      <c r="D25" s="20">
        <v>221.689</v>
      </c>
      <c r="E25" s="20">
        <v>0</v>
      </c>
      <c r="F25" s="20">
        <v>0</v>
      </c>
      <c r="G25" s="20">
        <v>0</v>
      </c>
      <c r="H25" s="20">
        <v>1</v>
      </c>
      <c r="I25" s="18">
        <v>0.456</v>
      </c>
      <c r="J25" s="18">
        <v>1.072</v>
      </c>
      <c r="K25" s="22">
        <v>4</v>
      </c>
      <c r="L25" s="22">
        <v>2</v>
      </c>
      <c r="M25" s="22">
        <v>0</v>
      </c>
      <c r="N25" s="22">
        <v>1</v>
      </c>
      <c r="O25" s="22">
        <v>0</v>
      </c>
      <c r="P25" s="22">
        <v>19.051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399326</v>
      </c>
      <c r="B26" s="20" t="s">
        <v>313</v>
      </c>
      <c r="C26" s="20">
        <v>5787.327</v>
      </c>
      <c r="D26" s="20">
        <v>7005.359</v>
      </c>
      <c r="E26" s="20">
        <v>0</v>
      </c>
      <c r="F26" s="20">
        <v>0</v>
      </c>
      <c r="G26" s="20">
        <v>0</v>
      </c>
      <c r="H26" s="20">
        <v>1</v>
      </c>
      <c r="I26" s="18">
        <v>1.314</v>
      </c>
      <c r="J26" s="18">
        <v>18.473</v>
      </c>
      <c r="K26" s="22">
        <v>4</v>
      </c>
      <c r="L26" s="22">
        <v>2</v>
      </c>
      <c r="M26" s="22">
        <v>0</v>
      </c>
      <c r="N26" s="22">
        <v>0</v>
      </c>
      <c r="O26" s="22">
        <v>0</v>
      </c>
      <c r="P26" s="22">
        <v>-0.429</v>
      </c>
      <c r="Q26" s="22">
        <v>0</v>
      </c>
      <c r="R26" s="22">
        <v>1</v>
      </c>
      <c r="S26" s="23"/>
      <c r="T26" s="23"/>
      <c r="U26" s="23"/>
      <c r="V26" s="23"/>
      <c r="W26" s="23"/>
    </row>
    <row r="27" ht="16.5" spans="1:23">
      <c r="A27" s="20">
        <v>399389</v>
      </c>
      <c r="B27" s="20" t="s">
        <v>314</v>
      </c>
      <c r="C27" s="20">
        <v>7374.51</v>
      </c>
      <c r="D27" s="20">
        <v>9266.829</v>
      </c>
      <c r="E27" s="20">
        <v>0</v>
      </c>
      <c r="F27" s="20">
        <v>0</v>
      </c>
      <c r="G27" s="20">
        <v>0</v>
      </c>
      <c r="H27" s="20">
        <v>1</v>
      </c>
      <c r="I27" s="18">
        <v>4.911</v>
      </c>
      <c r="J27" s="18">
        <v>24.328</v>
      </c>
      <c r="K27" s="22">
        <v>1</v>
      </c>
      <c r="L27" s="22">
        <v>2</v>
      </c>
      <c r="M27" s="22">
        <v>0</v>
      </c>
      <c r="N27" s="22">
        <v>0</v>
      </c>
      <c r="O27" s="22">
        <v>0</v>
      </c>
      <c r="P27" s="22">
        <v>9.165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20">
        <v>399404</v>
      </c>
      <c r="B28" s="20" t="s">
        <v>315</v>
      </c>
      <c r="C28" s="20">
        <v>6073.034</v>
      </c>
      <c r="D28" s="20">
        <v>6681.427</v>
      </c>
      <c r="E28" s="20">
        <v>0</v>
      </c>
      <c r="F28" s="20">
        <v>0</v>
      </c>
      <c r="G28" s="20">
        <v>0</v>
      </c>
      <c r="H28" s="20">
        <v>1</v>
      </c>
      <c r="I28" s="18">
        <v>1.799</v>
      </c>
      <c r="J28" s="18">
        <v>10.741</v>
      </c>
      <c r="K28" s="22">
        <v>1</v>
      </c>
      <c r="L28" s="22">
        <v>2</v>
      </c>
      <c r="M28" s="22">
        <v>0</v>
      </c>
      <c r="N28" s="22">
        <v>0</v>
      </c>
      <c r="O28" s="22">
        <v>0</v>
      </c>
      <c r="P28" s="22">
        <v>-0.334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399410</v>
      </c>
      <c r="B29" s="20" t="s">
        <v>316</v>
      </c>
      <c r="C29" s="20">
        <v>2680.082</v>
      </c>
      <c r="D29" s="20">
        <v>3541.607</v>
      </c>
      <c r="E29" s="20">
        <v>0</v>
      </c>
      <c r="F29" s="20">
        <v>0</v>
      </c>
      <c r="G29" s="20">
        <v>0</v>
      </c>
      <c r="H29" s="20">
        <v>1</v>
      </c>
      <c r="I29" s="18">
        <v>7.186</v>
      </c>
      <c r="J29" s="18">
        <v>29.764</v>
      </c>
      <c r="K29" s="22">
        <v>1</v>
      </c>
      <c r="L29" s="22">
        <v>2</v>
      </c>
      <c r="M29" s="22">
        <v>0</v>
      </c>
      <c r="N29" s="22">
        <v>0</v>
      </c>
      <c r="O29" s="22">
        <v>0</v>
      </c>
      <c r="P29" s="22">
        <v>5.454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20">
        <v>399427</v>
      </c>
      <c r="B30" s="20" t="s">
        <v>317</v>
      </c>
      <c r="C30" s="20">
        <v>2139.628</v>
      </c>
      <c r="D30" s="20">
        <v>2475.492</v>
      </c>
      <c r="E30" s="20">
        <v>0</v>
      </c>
      <c r="F30" s="20">
        <v>0</v>
      </c>
      <c r="G30" s="20">
        <v>0</v>
      </c>
      <c r="H30" s="20">
        <v>1</v>
      </c>
      <c r="I30" s="18">
        <v>1.685</v>
      </c>
      <c r="J30" s="18">
        <v>15.024</v>
      </c>
      <c r="K30" s="22">
        <v>1</v>
      </c>
      <c r="L30" s="22">
        <v>2</v>
      </c>
      <c r="M30" s="22">
        <v>0</v>
      </c>
      <c r="N30" s="22">
        <v>0</v>
      </c>
      <c r="O30" s="22">
        <v>0</v>
      </c>
      <c r="P30" s="22">
        <v>0.584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399481</v>
      </c>
      <c r="B31" s="20" t="s">
        <v>296</v>
      </c>
      <c r="C31" s="20">
        <v>127.666</v>
      </c>
      <c r="D31" s="20">
        <v>127.791</v>
      </c>
      <c r="E31" s="20">
        <v>0</v>
      </c>
      <c r="F31" s="20">
        <v>0</v>
      </c>
      <c r="G31" s="20">
        <v>0</v>
      </c>
      <c r="H31" s="20">
        <v>1</v>
      </c>
      <c r="I31" s="18">
        <v>0.02</v>
      </c>
      <c r="J31" s="18">
        <v>0.118</v>
      </c>
      <c r="K31" s="22">
        <v>4</v>
      </c>
      <c r="L31" s="22">
        <v>2</v>
      </c>
      <c r="M31" s="22">
        <v>0</v>
      </c>
      <c r="N31" s="22">
        <v>1</v>
      </c>
      <c r="O31" s="22">
        <v>0</v>
      </c>
      <c r="P31" s="22">
        <v>4.569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399621</v>
      </c>
      <c r="B32" s="20" t="s">
        <v>318</v>
      </c>
      <c r="C32" s="20">
        <v>10891.753</v>
      </c>
      <c r="D32" s="20">
        <v>14237.366</v>
      </c>
      <c r="E32" s="20">
        <v>0</v>
      </c>
      <c r="F32" s="20">
        <v>0</v>
      </c>
      <c r="G32" s="20">
        <v>0</v>
      </c>
      <c r="H32" s="20">
        <v>1</v>
      </c>
      <c r="I32" s="18">
        <v>5.605</v>
      </c>
      <c r="J32" s="18">
        <v>27.787</v>
      </c>
      <c r="K32" s="22">
        <v>3</v>
      </c>
      <c r="L32" s="22">
        <v>2</v>
      </c>
      <c r="M32" s="22">
        <v>0</v>
      </c>
      <c r="N32" s="22">
        <v>1</v>
      </c>
      <c r="O32" s="22">
        <v>0</v>
      </c>
      <c r="P32" s="22">
        <v>16.907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399688</v>
      </c>
      <c r="B33" s="20" t="s">
        <v>319</v>
      </c>
      <c r="C33" s="20">
        <v>5650.286</v>
      </c>
      <c r="D33" s="20">
        <v>7367.322</v>
      </c>
      <c r="E33" s="20">
        <v>0</v>
      </c>
      <c r="F33" s="20">
        <v>0</v>
      </c>
      <c r="G33" s="20">
        <v>0</v>
      </c>
      <c r="H33" s="20">
        <v>1</v>
      </c>
      <c r="I33" s="18">
        <v>5.746</v>
      </c>
      <c r="J33" s="18">
        <v>27.713</v>
      </c>
      <c r="K33" s="22">
        <v>2</v>
      </c>
      <c r="L33" s="22">
        <v>2</v>
      </c>
      <c r="M33" s="22">
        <v>0</v>
      </c>
      <c r="N33" s="22">
        <v>0</v>
      </c>
      <c r="O33" s="22">
        <v>0</v>
      </c>
      <c r="P33" s="22">
        <v>3.515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5</v>
      </c>
      <c r="B34" s="21" t="s">
        <v>320</v>
      </c>
      <c r="C34" s="21">
        <v>2720.957</v>
      </c>
      <c r="D34" s="21">
        <v>2969.794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0</v>
      </c>
      <c r="L34" s="22">
        <v>2</v>
      </c>
      <c r="M34" s="22">
        <v>0</v>
      </c>
      <c r="N34" s="22">
        <v>0</v>
      </c>
      <c r="O34" s="22">
        <v>0</v>
      </c>
      <c r="P34" s="22">
        <v>1.397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6</v>
      </c>
      <c r="B35" s="21" t="s">
        <v>321</v>
      </c>
      <c r="C35" s="21">
        <v>4123.805</v>
      </c>
      <c r="D35" s="21">
        <v>4562.14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0</v>
      </c>
      <c r="L35" s="22">
        <v>2</v>
      </c>
      <c r="M35" s="22">
        <v>0</v>
      </c>
      <c r="N35" s="22">
        <v>0</v>
      </c>
      <c r="O35" s="22">
        <v>0</v>
      </c>
      <c r="P35" s="22">
        <v>-4.191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</v>
      </c>
      <c r="B36" s="21" t="s">
        <v>322</v>
      </c>
      <c r="C36" s="21">
        <v>3414.308</v>
      </c>
      <c r="D36" s="21">
        <v>3748.872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3</v>
      </c>
      <c r="L36" s="22">
        <v>2</v>
      </c>
      <c r="M36" s="22">
        <v>-1</v>
      </c>
      <c r="N36" s="22">
        <v>1</v>
      </c>
      <c r="O36" s="22">
        <v>0</v>
      </c>
      <c r="P36" s="22">
        <v>-12.867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11</v>
      </c>
      <c r="B37" s="21" t="s">
        <v>164</v>
      </c>
      <c r="C37" s="21">
        <v>6933.766</v>
      </c>
      <c r="D37" s="21">
        <v>7253.451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0</v>
      </c>
      <c r="L37" s="22">
        <v>2</v>
      </c>
      <c r="M37" s="22">
        <v>0</v>
      </c>
      <c r="N37" s="22">
        <v>0</v>
      </c>
      <c r="O37" s="22">
        <v>0</v>
      </c>
      <c r="P37" s="22">
        <v>-3.88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16</v>
      </c>
      <c r="B38" s="21" t="s">
        <v>323</v>
      </c>
      <c r="C38" s="21">
        <v>2901.519</v>
      </c>
      <c r="D38" s="21">
        <v>3177.59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1</v>
      </c>
      <c r="L38" s="22">
        <v>2</v>
      </c>
      <c r="M38" s="22">
        <v>0</v>
      </c>
      <c r="N38" s="22">
        <v>0</v>
      </c>
      <c r="O38" s="22">
        <v>0</v>
      </c>
      <c r="P38" s="22">
        <v>25.089</v>
      </c>
      <c r="Q38" s="22">
        <v>0</v>
      </c>
      <c r="R38" s="22">
        <v>1</v>
      </c>
      <c r="S38" s="23"/>
      <c r="T38" s="23"/>
      <c r="U38" s="23"/>
      <c r="V38" s="23"/>
      <c r="W38" s="23"/>
    </row>
    <row r="39" ht="16.5" spans="1:23">
      <c r="A39" s="21">
        <v>18</v>
      </c>
      <c r="B39" s="21" t="s">
        <v>324</v>
      </c>
      <c r="C39" s="21">
        <v>5454.439</v>
      </c>
      <c r="D39" s="21">
        <v>6129.242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2</v>
      </c>
      <c r="M39" s="22">
        <v>-1</v>
      </c>
      <c r="N39" s="22">
        <v>1</v>
      </c>
      <c r="O39" s="22">
        <v>0</v>
      </c>
      <c r="P39" s="22">
        <v>14.846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29</v>
      </c>
      <c r="B40" s="21" t="s">
        <v>325</v>
      </c>
      <c r="C40" s="21">
        <v>4221.288</v>
      </c>
      <c r="D40" s="21">
        <v>4571.666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1</v>
      </c>
      <c r="M40" s="22">
        <v>1</v>
      </c>
      <c r="N40" s="22">
        <v>-1</v>
      </c>
      <c r="O40" s="22">
        <v>0</v>
      </c>
      <c r="P40" s="22">
        <v>1.358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31</v>
      </c>
      <c r="B41" s="21" t="s">
        <v>326</v>
      </c>
      <c r="C41" s="21">
        <v>3124.815</v>
      </c>
      <c r="D41" s="21">
        <v>3340.122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1</v>
      </c>
      <c r="L41" s="22">
        <v>2</v>
      </c>
      <c r="M41" s="22">
        <v>0</v>
      </c>
      <c r="N41" s="22">
        <v>0</v>
      </c>
      <c r="O41" s="22">
        <v>0</v>
      </c>
      <c r="P41" s="22">
        <v>0.671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35</v>
      </c>
      <c r="B42" s="21" t="s">
        <v>327</v>
      </c>
      <c r="C42" s="21">
        <v>2740.045</v>
      </c>
      <c r="D42" s="21">
        <v>3094.77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2</v>
      </c>
      <c r="L42" s="22">
        <v>2</v>
      </c>
      <c r="M42" s="22">
        <v>-1</v>
      </c>
      <c r="N42" s="22">
        <v>1</v>
      </c>
      <c r="O42" s="22">
        <v>0</v>
      </c>
      <c r="P42" s="22">
        <v>2.984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36</v>
      </c>
      <c r="B43" s="21" t="s">
        <v>328</v>
      </c>
      <c r="C43" s="21">
        <v>10410.354</v>
      </c>
      <c r="D43" s="21">
        <v>11440.286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2</v>
      </c>
      <c r="L43" s="22">
        <v>2</v>
      </c>
      <c r="M43" s="22">
        <v>0</v>
      </c>
      <c r="N43" s="22">
        <v>0</v>
      </c>
      <c r="O43" s="22">
        <v>0</v>
      </c>
      <c r="P43" s="22">
        <v>7.362</v>
      </c>
      <c r="Q43" s="22">
        <v>0</v>
      </c>
      <c r="R43" s="22">
        <v>1</v>
      </c>
      <c r="S43" s="23"/>
      <c r="T43" s="23"/>
      <c r="U43" s="23"/>
      <c r="V43" s="23"/>
      <c r="W43" s="23"/>
    </row>
    <row r="44" ht="16.5" spans="1:23">
      <c r="A44" s="21">
        <v>38</v>
      </c>
      <c r="B44" s="21" t="s">
        <v>329</v>
      </c>
      <c r="C44" s="21">
        <v>5427.89</v>
      </c>
      <c r="D44" s="21">
        <v>6127.691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2</v>
      </c>
      <c r="M44" s="22">
        <v>0</v>
      </c>
      <c r="N44" s="22">
        <v>0</v>
      </c>
      <c r="O44" s="22">
        <v>0</v>
      </c>
      <c r="P44" s="22">
        <v>16.242</v>
      </c>
      <c r="Q44" s="22">
        <v>0</v>
      </c>
      <c r="R44" s="22">
        <v>1</v>
      </c>
      <c r="S44" s="23"/>
      <c r="T44" s="23"/>
      <c r="U44" s="23"/>
      <c r="V44" s="23"/>
      <c r="W44" s="23"/>
    </row>
    <row r="45" ht="16.5" spans="1:23">
      <c r="A45" s="21">
        <v>42</v>
      </c>
      <c r="B45" s="21" t="s">
        <v>330</v>
      </c>
      <c r="C45" s="21">
        <v>1745.423</v>
      </c>
      <c r="D45" s="21">
        <v>1859.086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2</v>
      </c>
      <c r="L45" s="22">
        <v>2</v>
      </c>
      <c r="M45" s="22">
        <v>0</v>
      </c>
      <c r="N45" s="22">
        <v>0</v>
      </c>
      <c r="O45" s="22">
        <v>0</v>
      </c>
      <c r="P45" s="22">
        <v>11.279</v>
      </c>
      <c r="Q45" s="22">
        <v>0</v>
      </c>
      <c r="R45" s="22">
        <v>1</v>
      </c>
      <c r="S45" s="23"/>
      <c r="T45" s="23"/>
      <c r="U45" s="23"/>
      <c r="V45" s="23"/>
      <c r="W45" s="23"/>
    </row>
    <row r="46" ht="16.5" spans="1:23">
      <c r="A46" s="21">
        <v>48</v>
      </c>
      <c r="B46" s="21" t="s">
        <v>331</v>
      </c>
      <c r="C46" s="21">
        <v>1415.601</v>
      </c>
      <c r="D46" s="21">
        <v>1527.66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2</v>
      </c>
      <c r="L46" s="22">
        <v>2</v>
      </c>
      <c r="M46" s="22">
        <v>0</v>
      </c>
      <c r="N46" s="22">
        <v>0</v>
      </c>
      <c r="O46" s="22">
        <v>0</v>
      </c>
      <c r="P46" s="22">
        <v>6.397</v>
      </c>
      <c r="Q46" s="22">
        <v>0</v>
      </c>
      <c r="R46" s="22">
        <v>1</v>
      </c>
      <c r="S46" s="23"/>
      <c r="T46" s="23"/>
      <c r="U46" s="23"/>
      <c r="V46" s="23"/>
      <c r="W46" s="23"/>
    </row>
    <row r="47" ht="16.5" spans="1:23">
      <c r="A47" s="21">
        <v>50</v>
      </c>
      <c r="B47" s="21" t="s">
        <v>332</v>
      </c>
      <c r="C47" s="21">
        <v>2320.314</v>
      </c>
      <c r="D47" s="21">
        <v>2537.738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2</v>
      </c>
      <c r="M47" s="22">
        <v>0</v>
      </c>
      <c r="N47" s="22">
        <v>0</v>
      </c>
      <c r="O47" s="22">
        <v>0</v>
      </c>
      <c r="P47" s="22">
        <v>0.653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52</v>
      </c>
      <c r="B48" s="21" t="s">
        <v>333</v>
      </c>
      <c r="C48" s="21">
        <v>2879.764</v>
      </c>
      <c r="D48" s="21">
        <v>3111.147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2</v>
      </c>
      <c r="L48" s="22">
        <v>2</v>
      </c>
      <c r="M48" s="22">
        <v>0</v>
      </c>
      <c r="N48" s="22">
        <v>0</v>
      </c>
      <c r="O48" s="22">
        <v>0</v>
      </c>
      <c r="P48" s="22">
        <v>4.815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53</v>
      </c>
      <c r="B49" s="21" t="s">
        <v>334</v>
      </c>
      <c r="C49" s="21">
        <v>12180.783</v>
      </c>
      <c r="D49" s="21">
        <v>12922.434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2</v>
      </c>
      <c r="M49" s="22">
        <v>0</v>
      </c>
      <c r="N49" s="22">
        <v>0</v>
      </c>
      <c r="O49" s="22">
        <v>0</v>
      </c>
      <c r="P49" s="22">
        <v>2.533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1">
        <v>54</v>
      </c>
      <c r="B50" s="21" t="s">
        <v>335</v>
      </c>
      <c r="C50" s="21">
        <v>1524.002</v>
      </c>
      <c r="D50" s="21">
        <v>1681.913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2</v>
      </c>
      <c r="L50" s="22">
        <v>2</v>
      </c>
      <c r="M50" s="22">
        <v>0</v>
      </c>
      <c r="N50" s="22">
        <v>0</v>
      </c>
      <c r="O50" s="22">
        <v>0</v>
      </c>
      <c r="P50" s="22">
        <v>14.063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58</v>
      </c>
      <c r="B51" s="21" t="s">
        <v>336</v>
      </c>
      <c r="C51" s="21">
        <v>4573.501</v>
      </c>
      <c r="D51" s="21">
        <v>4872.204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1</v>
      </c>
      <c r="L51" s="22">
        <v>2</v>
      </c>
      <c r="M51" s="22">
        <v>0</v>
      </c>
      <c r="N51" s="22">
        <v>0</v>
      </c>
      <c r="O51" s="22">
        <v>0</v>
      </c>
      <c r="P51" s="22">
        <v>-0.245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63</v>
      </c>
      <c r="B52" s="21" t="s">
        <v>337</v>
      </c>
      <c r="C52" s="21">
        <v>3823.544</v>
      </c>
      <c r="D52" s="21">
        <v>4222.068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1</v>
      </c>
      <c r="L52" s="22">
        <v>2</v>
      </c>
      <c r="M52" s="22">
        <v>0</v>
      </c>
      <c r="N52" s="22">
        <v>0</v>
      </c>
      <c r="O52" s="22">
        <v>0</v>
      </c>
      <c r="P52" s="22">
        <v>4.244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69</v>
      </c>
      <c r="B53" s="21" t="s">
        <v>338</v>
      </c>
      <c r="C53" s="21">
        <v>4634.39</v>
      </c>
      <c r="D53" s="21">
        <v>5161.131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2</v>
      </c>
      <c r="M53" s="22">
        <v>0</v>
      </c>
      <c r="N53" s="22">
        <v>0</v>
      </c>
      <c r="O53" s="22">
        <v>0</v>
      </c>
      <c r="P53" s="22">
        <v>0.776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1">
        <v>73</v>
      </c>
      <c r="B54" s="21" t="s">
        <v>339</v>
      </c>
      <c r="C54" s="21">
        <v>3233.853</v>
      </c>
      <c r="D54" s="21">
        <v>3682.096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1</v>
      </c>
      <c r="L54" s="22">
        <v>2</v>
      </c>
      <c r="M54" s="22">
        <v>0</v>
      </c>
      <c r="N54" s="22">
        <v>0</v>
      </c>
      <c r="O54" s="22">
        <v>0</v>
      </c>
      <c r="P54" s="22">
        <v>1.723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74</v>
      </c>
      <c r="B55" s="21" t="s">
        <v>340</v>
      </c>
      <c r="C55" s="21">
        <v>6806.771</v>
      </c>
      <c r="D55" s="21">
        <v>7529.695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2</v>
      </c>
      <c r="L55" s="22">
        <v>2</v>
      </c>
      <c r="M55" s="22">
        <v>0</v>
      </c>
      <c r="N55" s="22">
        <v>0</v>
      </c>
      <c r="O55" s="22">
        <v>0</v>
      </c>
      <c r="P55" s="22">
        <v>1.267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76</v>
      </c>
      <c r="B56" s="21" t="s">
        <v>341</v>
      </c>
      <c r="C56" s="21">
        <v>5367.342</v>
      </c>
      <c r="D56" s="21">
        <v>5939.604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1</v>
      </c>
      <c r="L56" s="22">
        <v>2</v>
      </c>
      <c r="M56" s="22">
        <v>0</v>
      </c>
      <c r="N56" s="22">
        <v>0</v>
      </c>
      <c r="O56" s="22">
        <v>0</v>
      </c>
      <c r="P56" s="22">
        <v>8.677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96</v>
      </c>
      <c r="B57" s="21" t="s">
        <v>342</v>
      </c>
      <c r="C57" s="21">
        <v>4041.502</v>
      </c>
      <c r="D57" s="21">
        <v>4473.799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1</v>
      </c>
      <c r="L57" s="22">
        <v>2</v>
      </c>
      <c r="M57" s="22">
        <v>0</v>
      </c>
      <c r="N57" s="22">
        <v>0</v>
      </c>
      <c r="O57" s="22">
        <v>0</v>
      </c>
      <c r="P57" s="22">
        <v>2.127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103</v>
      </c>
      <c r="B58" s="21" t="s">
        <v>343</v>
      </c>
      <c r="C58" s="21">
        <v>7589.744</v>
      </c>
      <c r="D58" s="21">
        <v>8651.45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2</v>
      </c>
      <c r="M58" s="22">
        <v>0</v>
      </c>
      <c r="N58" s="22">
        <v>0</v>
      </c>
      <c r="O58" s="22">
        <v>0</v>
      </c>
      <c r="P58" s="22">
        <v>7.941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107</v>
      </c>
      <c r="B59" s="21" t="s">
        <v>344</v>
      </c>
      <c r="C59" s="21">
        <v>5225.565</v>
      </c>
      <c r="D59" s="21">
        <v>5961.143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2</v>
      </c>
      <c r="L59" s="22">
        <v>2</v>
      </c>
      <c r="M59" s="22">
        <v>0</v>
      </c>
      <c r="N59" s="22">
        <v>0</v>
      </c>
      <c r="O59" s="22">
        <v>0</v>
      </c>
      <c r="P59" s="22">
        <v>4.032</v>
      </c>
      <c r="Q59" s="22">
        <v>0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110</v>
      </c>
      <c r="B60" s="21" t="s">
        <v>345</v>
      </c>
      <c r="C60" s="21">
        <v>4060.971</v>
      </c>
      <c r="D60" s="21">
        <v>4450.897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2</v>
      </c>
      <c r="L60" s="22">
        <v>0</v>
      </c>
      <c r="M60" s="22">
        <v>-1</v>
      </c>
      <c r="N60" s="22">
        <v>1</v>
      </c>
      <c r="O60" s="22">
        <v>0</v>
      </c>
      <c r="P60" s="22">
        <v>0.012</v>
      </c>
      <c r="Q60" s="22">
        <v>1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126</v>
      </c>
      <c r="B61" s="21" t="s">
        <v>346</v>
      </c>
      <c r="C61" s="21">
        <v>7742.39</v>
      </c>
      <c r="D61" s="21">
        <v>8514.914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1</v>
      </c>
      <c r="L61" s="22">
        <v>2</v>
      </c>
      <c r="M61" s="22">
        <v>0</v>
      </c>
      <c r="N61" s="22">
        <v>0</v>
      </c>
      <c r="O61" s="22">
        <v>0</v>
      </c>
      <c r="P61" s="22">
        <v>2.283</v>
      </c>
      <c r="Q61" s="22">
        <v>0</v>
      </c>
      <c r="R61" s="22">
        <v>1</v>
      </c>
      <c r="S61" s="23"/>
      <c r="T61" s="23"/>
      <c r="U61" s="23"/>
      <c r="V61" s="23"/>
      <c r="W61" s="23"/>
    </row>
    <row r="62" ht="16.5" spans="1:23">
      <c r="A62" s="21">
        <v>155</v>
      </c>
      <c r="B62" s="21" t="s">
        <v>347</v>
      </c>
      <c r="C62" s="21">
        <v>3150.969</v>
      </c>
      <c r="D62" s="21">
        <v>3457.905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1</v>
      </c>
      <c r="L62" s="22">
        <v>2</v>
      </c>
      <c r="M62" s="22">
        <v>0</v>
      </c>
      <c r="N62" s="22">
        <v>0</v>
      </c>
      <c r="O62" s="22">
        <v>0</v>
      </c>
      <c r="P62" s="22">
        <v>1.498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162</v>
      </c>
      <c r="B63" s="21" t="s">
        <v>348</v>
      </c>
      <c r="C63" s="21">
        <v>3403.293</v>
      </c>
      <c r="D63" s="21">
        <v>4079.581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2</v>
      </c>
      <c r="M63" s="22">
        <v>0</v>
      </c>
      <c r="N63" s="22">
        <v>0</v>
      </c>
      <c r="O63" s="22">
        <v>0</v>
      </c>
      <c r="P63" s="22">
        <v>6.994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806</v>
      </c>
      <c r="B64" s="21" t="s">
        <v>349</v>
      </c>
      <c r="C64" s="21">
        <v>8078.294</v>
      </c>
      <c r="D64" s="21">
        <v>9093.179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2</v>
      </c>
      <c r="M64" s="22">
        <v>0</v>
      </c>
      <c r="N64" s="22">
        <v>0</v>
      </c>
      <c r="O64" s="22">
        <v>0</v>
      </c>
      <c r="P64" s="22">
        <v>5.883</v>
      </c>
      <c r="Q64" s="22">
        <v>0</v>
      </c>
      <c r="R64" s="22">
        <v>1</v>
      </c>
      <c r="S64" s="23"/>
      <c r="T64" s="23"/>
      <c r="U64" s="23"/>
      <c r="V64" s="23"/>
      <c r="W64" s="23"/>
    </row>
    <row r="65" ht="16.5" spans="1:23">
      <c r="A65" s="21">
        <v>807</v>
      </c>
      <c r="B65" s="21" t="s">
        <v>41</v>
      </c>
      <c r="C65" s="21">
        <v>17352.652</v>
      </c>
      <c r="D65" s="21">
        <v>19475.484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4</v>
      </c>
      <c r="L65" s="22">
        <v>2</v>
      </c>
      <c r="M65" s="22">
        <v>0</v>
      </c>
      <c r="N65" s="22">
        <v>1</v>
      </c>
      <c r="O65" s="22">
        <v>0</v>
      </c>
      <c r="P65" s="22">
        <v>18.202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815</v>
      </c>
      <c r="B66" s="21" t="s">
        <v>350</v>
      </c>
      <c r="C66" s="21">
        <v>17790.93</v>
      </c>
      <c r="D66" s="21">
        <v>19951.859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2</v>
      </c>
      <c r="L66" s="22">
        <v>2</v>
      </c>
      <c r="M66" s="22">
        <v>0</v>
      </c>
      <c r="N66" s="22">
        <v>0</v>
      </c>
      <c r="O66" s="22">
        <v>0</v>
      </c>
      <c r="P66" s="22">
        <v>27.473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849</v>
      </c>
      <c r="B67" s="21" t="s">
        <v>351</v>
      </c>
      <c r="C67" s="21">
        <v>9948.067</v>
      </c>
      <c r="D67" s="21">
        <v>11996.386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4</v>
      </c>
      <c r="L67" s="22">
        <v>2</v>
      </c>
      <c r="M67" s="22">
        <v>0</v>
      </c>
      <c r="N67" s="22">
        <v>1</v>
      </c>
      <c r="O67" s="22">
        <v>0</v>
      </c>
      <c r="P67" s="22">
        <v>17.655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865</v>
      </c>
      <c r="B68" s="21" t="s">
        <v>352</v>
      </c>
      <c r="C68" s="21">
        <v>1434.351</v>
      </c>
      <c r="D68" s="21">
        <v>1632.268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1</v>
      </c>
      <c r="L68" s="22">
        <v>2</v>
      </c>
      <c r="M68" s="22">
        <v>0</v>
      </c>
      <c r="N68" s="22">
        <v>0</v>
      </c>
      <c r="O68" s="22">
        <v>0</v>
      </c>
      <c r="P68" s="22">
        <v>-2.615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911</v>
      </c>
      <c r="B69" s="21" t="s">
        <v>353</v>
      </c>
      <c r="C69" s="21">
        <v>6113.694</v>
      </c>
      <c r="D69" s="21">
        <v>6723.179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4</v>
      </c>
      <c r="L69" s="22">
        <v>2</v>
      </c>
      <c r="M69" s="22">
        <v>0</v>
      </c>
      <c r="N69" s="22">
        <v>0</v>
      </c>
      <c r="O69" s="22">
        <v>0</v>
      </c>
      <c r="P69" s="22">
        <v>6.218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914</v>
      </c>
      <c r="B70" s="21" t="s">
        <v>354</v>
      </c>
      <c r="C70" s="21">
        <v>6210.152</v>
      </c>
      <c r="D70" s="21">
        <v>6953.28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2</v>
      </c>
      <c r="L70" s="22">
        <v>2</v>
      </c>
      <c r="M70" s="22">
        <v>0</v>
      </c>
      <c r="N70" s="22">
        <v>0</v>
      </c>
      <c r="O70" s="22">
        <v>0</v>
      </c>
      <c r="P70" s="22">
        <v>25.842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919</v>
      </c>
      <c r="B71" s="21" t="s">
        <v>355</v>
      </c>
      <c r="C71" s="21">
        <v>5129.304</v>
      </c>
      <c r="D71" s="21">
        <v>5470.11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2</v>
      </c>
      <c r="L71" s="22">
        <v>2</v>
      </c>
      <c r="M71" s="22">
        <v>0</v>
      </c>
      <c r="N71" s="22">
        <v>0</v>
      </c>
      <c r="O71" s="22">
        <v>0</v>
      </c>
      <c r="P71" s="22">
        <v>5.852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925</v>
      </c>
      <c r="B72" s="21" t="s">
        <v>356</v>
      </c>
      <c r="C72" s="21">
        <v>4401.515</v>
      </c>
      <c r="D72" s="21">
        <v>4737.613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0</v>
      </c>
      <c r="L72" s="22">
        <v>2</v>
      </c>
      <c r="M72" s="22">
        <v>0</v>
      </c>
      <c r="N72" s="22">
        <v>0</v>
      </c>
      <c r="O72" s="22">
        <v>0</v>
      </c>
      <c r="P72" s="22">
        <v>2.21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931</v>
      </c>
      <c r="B73" s="21" t="s">
        <v>357</v>
      </c>
      <c r="C73" s="21">
        <v>5750.853</v>
      </c>
      <c r="D73" s="21">
        <v>6376.337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1</v>
      </c>
      <c r="L73" s="22">
        <v>2</v>
      </c>
      <c r="M73" s="22">
        <v>0</v>
      </c>
      <c r="N73" s="22">
        <v>0</v>
      </c>
      <c r="O73" s="22">
        <v>0</v>
      </c>
      <c r="P73" s="22">
        <v>-0.086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932</v>
      </c>
      <c r="B74" s="21" t="s">
        <v>358</v>
      </c>
      <c r="C74" s="21">
        <v>14477.015</v>
      </c>
      <c r="D74" s="21">
        <v>16018.147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3</v>
      </c>
      <c r="L74" s="22">
        <v>2</v>
      </c>
      <c r="M74" s="22">
        <v>-1</v>
      </c>
      <c r="N74" s="22">
        <v>1</v>
      </c>
      <c r="O74" s="22">
        <v>0</v>
      </c>
      <c r="P74" s="22">
        <v>-21.803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934</v>
      </c>
      <c r="B75" s="21" t="s">
        <v>359</v>
      </c>
      <c r="C75" s="21">
        <v>5831.436</v>
      </c>
      <c r="D75" s="21">
        <v>6492.2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1</v>
      </c>
      <c r="L75" s="22">
        <v>2</v>
      </c>
      <c r="M75" s="22">
        <v>0</v>
      </c>
      <c r="N75" s="22">
        <v>0</v>
      </c>
      <c r="O75" s="22">
        <v>0</v>
      </c>
      <c r="P75" s="22">
        <v>-3.546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942</v>
      </c>
      <c r="B76" s="21" t="s">
        <v>360</v>
      </c>
      <c r="C76" s="21">
        <v>9639.274</v>
      </c>
      <c r="D76" s="21">
        <v>10504.684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2</v>
      </c>
      <c r="L76" s="22">
        <v>2</v>
      </c>
      <c r="M76" s="22">
        <v>0</v>
      </c>
      <c r="N76" s="22">
        <v>0</v>
      </c>
      <c r="O76" s="22">
        <v>0</v>
      </c>
      <c r="P76" s="22">
        <v>28.774</v>
      </c>
      <c r="Q76" s="22">
        <v>0</v>
      </c>
      <c r="R76" s="22">
        <v>1</v>
      </c>
      <c r="S76" s="23"/>
      <c r="T76" s="23"/>
      <c r="U76" s="23"/>
      <c r="V76" s="23"/>
      <c r="W76" s="23"/>
    </row>
    <row r="77" ht="16.5" spans="1:23">
      <c r="A77" s="21">
        <v>948</v>
      </c>
      <c r="B77" s="21" t="s">
        <v>361</v>
      </c>
      <c r="C77" s="21">
        <v>2441.452</v>
      </c>
      <c r="D77" s="21">
        <v>2856.138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15.569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952</v>
      </c>
      <c r="B78" s="21" t="s">
        <v>362</v>
      </c>
      <c r="C78" s="21">
        <v>2335.391</v>
      </c>
      <c r="D78" s="21">
        <v>2810.991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3</v>
      </c>
      <c r="L78" s="22">
        <v>1</v>
      </c>
      <c r="M78" s="22">
        <v>1</v>
      </c>
      <c r="N78" s="22">
        <v>-1</v>
      </c>
      <c r="O78" s="22">
        <v>0</v>
      </c>
      <c r="P78" s="22">
        <v>2.894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959</v>
      </c>
      <c r="B79" s="21" t="s">
        <v>363</v>
      </c>
      <c r="C79" s="21">
        <v>7840.662</v>
      </c>
      <c r="D79" s="21">
        <v>8427.207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2</v>
      </c>
      <c r="L79" s="22">
        <v>2</v>
      </c>
      <c r="M79" s="22">
        <v>0</v>
      </c>
      <c r="N79" s="22">
        <v>0</v>
      </c>
      <c r="O79" s="22">
        <v>0</v>
      </c>
      <c r="P79" s="22">
        <v>2.727</v>
      </c>
      <c r="Q79" s="22">
        <v>0</v>
      </c>
      <c r="R79" s="22">
        <v>1</v>
      </c>
      <c r="S79" s="23"/>
      <c r="T79" s="23"/>
      <c r="U79" s="23"/>
      <c r="V79" s="23"/>
      <c r="W79" s="23"/>
    </row>
    <row r="80" ht="16.5" spans="1:23">
      <c r="A80" s="21">
        <v>965</v>
      </c>
      <c r="B80" s="21" t="s">
        <v>364</v>
      </c>
      <c r="C80" s="21">
        <v>5407.722</v>
      </c>
      <c r="D80" s="21">
        <v>5732.775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2</v>
      </c>
      <c r="L80" s="22">
        <v>2</v>
      </c>
      <c r="M80" s="22">
        <v>0</v>
      </c>
      <c r="N80" s="22">
        <v>0</v>
      </c>
      <c r="O80" s="22">
        <v>0</v>
      </c>
      <c r="P80" s="22">
        <v>47.612</v>
      </c>
      <c r="Q80" s="22">
        <v>0</v>
      </c>
      <c r="R80" s="22">
        <v>1</v>
      </c>
      <c r="S80" s="23"/>
      <c r="T80" s="23"/>
      <c r="U80" s="23"/>
      <c r="V80" s="23"/>
      <c r="W80" s="23"/>
    </row>
    <row r="81" ht="16.5" spans="1:23">
      <c r="A81" s="21">
        <v>974</v>
      </c>
      <c r="B81" s="21" t="s">
        <v>365</v>
      </c>
      <c r="C81" s="21">
        <v>6534.833</v>
      </c>
      <c r="D81" s="21">
        <v>7292.279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4</v>
      </c>
      <c r="L81" s="22">
        <v>2</v>
      </c>
      <c r="M81" s="22">
        <v>0</v>
      </c>
      <c r="N81" s="22">
        <v>1</v>
      </c>
      <c r="O81" s="22">
        <v>0</v>
      </c>
      <c r="P81" s="22">
        <v>22.331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980</v>
      </c>
      <c r="B82" s="21" t="s">
        <v>366</v>
      </c>
      <c r="C82" s="21">
        <v>3233.429</v>
      </c>
      <c r="D82" s="21">
        <v>3469.229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2</v>
      </c>
      <c r="L82" s="22">
        <v>2</v>
      </c>
      <c r="M82" s="22">
        <v>0</v>
      </c>
      <c r="N82" s="22">
        <v>0</v>
      </c>
      <c r="O82" s="22">
        <v>0</v>
      </c>
      <c r="P82" s="22">
        <v>16.614</v>
      </c>
      <c r="Q82" s="22">
        <v>0</v>
      </c>
      <c r="R82" s="22">
        <v>1</v>
      </c>
      <c r="S82" s="23"/>
      <c r="T82" s="23"/>
      <c r="U82" s="23"/>
      <c r="V82" s="23"/>
      <c r="W82" s="23"/>
    </row>
    <row r="83" ht="16.5" spans="1:23">
      <c r="A83" s="21">
        <v>989</v>
      </c>
      <c r="B83" s="21" t="s">
        <v>13</v>
      </c>
      <c r="C83" s="21">
        <v>5194.747</v>
      </c>
      <c r="D83" s="21">
        <v>5774.103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4</v>
      </c>
      <c r="L83" s="22">
        <v>2</v>
      </c>
      <c r="M83" s="22">
        <v>0</v>
      </c>
      <c r="N83" s="22">
        <v>0</v>
      </c>
      <c r="O83" s="22">
        <v>0</v>
      </c>
      <c r="P83" s="22">
        <v>16.237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990</v>
      </c>
      <c r="B84" s="21" t="s">
        <v>367</v>
      </c>
      <c r="C84" s="21">
        <v>12113.099</v>
      </c>
      <c r="D84" s="21">
        <v>13422.753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2</v>
      </c>
      <c r="M84" s="22">
        <v>0</v>
      </c>
      <c r="N84" s="22">
        <v>0</v>
      </c>
      <c r="O84" s="22">
        <v>0</v>
      </c>
      <c r="P84" s="22">
        <v>14.809</v>
      </c>
      <c r="Q84" s="22">
        <v>0</v>
      </c>
      <c r="R84" s="22">
        <v>1</v>
      </c>
      <c r="S84" s="23"/>
      <c r="T84" s="23"/>
      <c r="U84" s="23"/>
      <c r="V84" s="23"/>
      <c r="W84" s="23"/>
    </row>
    <row r="85" ht="16.5" spans="1:23">
      <c r="A85" s="21">
        <v>992</v>
      </c>
      <c r="B85" s="21" t="s">
        <v>368</v>
      </c>
      <c r="C85" s="21">
        <v>5584.355</v>
      </c>
      <c r="D85" s="21">
        <v>6198.269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0</v>
      </c>
      <c r="L85" s="22">
        <v>2</v>
      </c>
      <c r="M85" s="22">
        <v>0</v>
      </c>
      <c r="N85" s="22">
        <v>0</v>
      </c>
      <c r="O85" s="22">
        <v>0</v>
      </c>
      <c r="P85" s="22">
        <v>-1.274</v>
      </c>
      <c r="Q85" s="22">
        <v>0</v>
      </c>
      <c r="R85" s="22">
        <v>1</v>
      </c>
      <c r="S85" s="23"/>
      <c r="T85" s="23"/>
      <c r="U85" s="23"/>
      <c r="V85" s="23"/>
      <c r="W85" s="23"/>
    </row>
    <row r="86" ht="16.5" spans="1:23">
      <c r="A86" s="21">
        <v>399003</v>
      </c>
      <c r="B86" s="21" t="s">
        <v>369</v>
      </c>
      <c r="C86" s="21">
        <v>7902.489</v>
      </c>
      <c r="D86" s="21">
        <v>8569.346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2</v>
      </c>
      <c r="L86" s="22">
        <v>2</v>
      </c>
      <c r="M86" s="22">
        <v>0</v>
      </c>
      <c r="N86" s="22">
        <v>0</v>
      </c>
      <c r="O86" s="22">
        <v>0</v>
      </c>
      <c r="P86" s="22">
        <v>43.773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399108</v>
      </c>
      <c r="B87" s="21" t="s">
        <v>370</v>
      </c>
      <c r="C87" s="21">
        <v>1210.774</v>
      </c>
      <c r="D87" s="21">
        <v>1300.721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2</v>
      </c>
      <c r="L87" s="22">
        <v>2</v>
      </c>
      <c r="M87" s="22">
        <v>0</v>
      </c>
      <c r="N87" s="22">
        <v>0</v>
      </c>
      <c r="O87" s="22">
        <v>0</v>
      </c>
      <c r="P87" s="22">
        <v>3.983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399237</v>
      </c>
      <c r="B88" s="21" t="s">
        <v>371</v>
      </c>
      <c r="C88" s="21">
        <v>1066.028</v>
      </c>
      <c r="D88" s="21">
        <v>1141.365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2</v>
      </c>
      <c r="M88" s="22">
        <v>0</v>
      </c>
      <c r="N88" s="22">
        <v>0</v>
      </c>
      <c r="O88" s="22">
        <v>0</v>
      </c>
      <c r="P88" s="22">
        <v>21.572</v>
      </c>
      <c r="Q88" s="22">
        <v>0</v>
      </c>
      <c r="R88" s="22">
        <v>1</v>
      </c>
      <c r="S88" s="23"/>
      <c r="T88" s="23"/>
      <c r="U88" s="23"/>
      <c r="V88" s="23"/>
      <c r="W88" s="23"/>
    </row>
    <row r="89" ht="16.5" spans="1:23">
      <c r="A89" s="21">
        <v>399240</v>
      </c>
      <c r="B89" s="21" t="s">
        <v>372</v>
      </c>
      <c r="C89" s="21">
        <v>1505.908</v>
      </c>
      <c r="D89" s="21">
        <v>1720.775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2</v>
      </c>
      <c r="L89" s="22">
        <v>2</v>
      </c>
      <c r="M89" s="22">
        <v>0</v>
      </c>
      <c r="N89" s="22">
        <v>0</v>
      </c>
      <c r="O89" s="22">
        <v>0</v>
      </c>
      <c r="P89" s="22">
        <v>6.215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399241</v>
      </c>
      <c r="B90" s="21" t="s">
        <v>321</v>
      </c>
      <c r="C90" s="21">
        <v>1144.4</v>
      </c>
      <c r="D90" s="21">
        <v>1348.175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4</v>
      </c>
      <c r="L90" s="22">
        <v>1</v>
      </c>
      <c r="M90" s="22">
        <v>-1</v>
      </c>
      <c r="N90" s="22">
        <v>1</v>
      </c>
      <c r="O90" s="22">
        <v>0</v>
      </c>
      <c r="P90" s="22">
        <v>-0.005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399265</v>
      </c>
      <c r="B91" s="21" t="s">
        <v>373</v>
      </c>
      <c r="C91" s="21">
        <v>965.495</v>
      </c>
      <c r="D91" s="21">
        <v>1172.802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2</v>
      </c>
      <c r="L91" s="22">
        <v>2</v>
      </c>
      <c r="M91" s="22">
        <v>0</v>
      </c>
      <c r="N91" s="22">
        <v>0</v>
      </c>
      <c r="O91" s="22">
        <v>0</v>
      </c>
      <c r="P91" s="22">
        <v>28.379</v>
      </c>
      <c r="Q91" s="22">
        <v>0</v>
      </c>
      <c r="R91" s="22">
        <v>1</v>
      </c>
      <c r="S91" s="23"/>
      <c r="T91" s="23"/>
      <c r="U91" s="23"/>
      <c r="V91" s="23"/>
      <c r="W91" s="23"/>
    </row>
    <row r="92" ht="16.5" spans="1:23">
      <c r="A92" s="21">
        <v>399275</v>
      </c>
      <c r="B92" s="21" t="s">
        <v>374</v>
      </c>
      <c r="C92" s="21">
        <v>2479.338</v>
      </c>
      <c r="D92" s="21">
        <v>2990.549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2</v>
      </c>
      <c r="L92" s="22">
        <v>2</v>
      </c>
      <c r="M92" s="22">
        <v>0</v>
      </c>
      <c r="N92" s="22">
        <v>0</v>
      </c>
      <c r="O92" s="22">
        <v>0</v>
      </c>
      <c r="P92" s="22">
        <v>-14.16</v>
      </c>
      <c r="Q92" s="22">
        <v>1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399286</v>
      </c>
      <c r="B93" s="21" t="s">
        <v>375</v>
      </c>
      <c r="C93" s="21">
        <v>3783.956</v>
      </c>
      <c r="D93" s="21">
        <v>4766.616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4</v>
      </c>
      <c r="L93" s="22">
        <v>2</v>
      </c>
      <c r="M93" s="22">
        <v>0</v>
      </c>
      <c r="N93" s="22">
        <v>0</v>
      </c>
      <c r="O93" s="22">
        <v>0</v>
      </c>
      <c r="P93" s="22">
        <v>5.111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399350</v>
      </c>
      <c r="B94" s="21" t="s">
        <v>376</v>
      </c>
      <c r="C94" s="21">
        <v>2788.044</v>
      </c>
      <c r="D94" s="21">
        <v>3310.185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2</v>
      </c>
      <c r="L94" s="22">
        <v>2</v>
      </c>
      <c r="M94" s="22">
        <v>0</v>
      </c>
      <c r="N94" s="22">
        <v>0</v>
      </c>
      <c r="O94" s="22">
        <v>0</v>
      </c>
      <c r="P94" s="22">
        <v>27.992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399354</v>
      </c>
      <c r="B95" s="21" t="s">
        <v>256</v>
      </c>
      <c r="C95" s="21">
        <v>8134.73</v>
      </c>
      <c r="D95" s="21">
        <v>8701.158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2</v>
      </c>
      <c r="M95" s="22">
        <v>0</v>
      </c>
      <c r="N95" s="22">
        <v>0</v>
      </c>
      <c r="O95" s="22">
        <v>0</v>
      </c>
      <c r="P95" s="22">
        <v>18.911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399355</v>
      </c>
      <c r="B96" s="21" t="s">
        <v>152</v>
      </c>
      <c r="C96" s="21">
        <v>3501.493</v>
      </c>
      <c r="D96" s="21">
        <v>3915.979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2</v>
      </c>
      <c r="M96" s="22">
        <v>0</v>
      </c>
      <c r="N96" s="22">
        <v>0</v>
      </c>
      <c r="O96" s="22">
        <v>0</v>
      </c>
      <c r="P96" s="22">
        <v>4.443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399356</v>
      </c>
      <c r="B97" s="21" t="s">
        <v>149</v>
      </c>
      <c r="C97" s="21">
        <v>9631.922</v>
      </c>
      <c r="D97" s="21">
        <v>10794.841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3</v>
      </c>
      <c r="L97" s="22">
        <v>2</v>
      </c>
      <c r="M97" s="22">
        <v>0</v>
      </c>
      <c r="N97" s="22">
        <v>0</v>
      </c>
      <c r="O97" s="22">
        <v>0</v>
      </c>
      <c r="P97" s="22">
        <v>3.752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399367</v>
      </c>
      <c r="B98" s="21" t="s">
        <v>377</v>
      </c>
      <c r="C98" s="21">
        <v>2410.071</v>
      </c>
      <c r="D98" s="21">
        <v>2821.948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1</v>
      </c>
      <c r="L98" s="22">
        <v>2</v>
      </c>
      <c r="M98" s="22">
        <v>0</v>
      </c>
      <c r="N98" s="22">
        <v>0</v>
      </c>
      <c r="O98" s="22">
        <v>0</v>
      </c>
      <c r="P98" s="22">
        <v>-16.354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399373</v>
      </c>
      <c r="B99" s="21" t="s">
        <v>145</v>
      </c>
      <c r="C99" s="21">
        <v>8187.377</v>
      </c>
      <c r="D99" s="21">
        <v>8777.164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2</v>
      </c>
      <c r="L99" s="22">
        <v>2</v>
      </c>
      <c r="M99" s="22">
        <v>0</v>
      </c>
      <c r="N99" s="22">
        <v>0</v>
      </c>
      <c r="O99" s="22">
        <v>0</v>
      </c>
      <c r="P99" s="22">
        <v>1.848</v>
      </c>
      <c r="Q99" s="22">
        <v>0</v>
      </c>
      <c r="R99" s="22">
        <v>1</v>
      </c>
      <c r="S99" s="23"/>
      <c r="T99" s="23"/>
      <c r="U99" s="23"/>
      <c r="V99" s="23"/>
      <c r="W99" s="23"/>
    </row>
    <row r="100" ht="16.5" spans="1:23">
      <c r="A100" s="21">
        <v>399384</v>
      </c>
      <c r="B100" s="21" t="s">
        <v>378</v>
      </c>
      <c r="C100" s="21">
        <v>3941.5</v>
      </c>
      <c r="D100" s="21">
        <v>4428.166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2</v>
      </c>
      <c r="L100" s="22">
        <v>2</v>
      </c>
      <c r="M100" s="22">
        <v>0</v>
      </c>
      <c r="N100" s="22">
        <v>0</v>
      </c>
      <c r="O100" s="22">
        <v>0</v>
      </c>
      <c r="P100" s="22">
        <v>45.036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399385</v>
      </c>
      <c r="B101" s="21" t="s">
        <v>379</v>
      </c>
      <c r="C101" s="21">
        <v>8871.776</v>
      </c>
      <c r="D101" s="21">
        <v>9801.481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4</v>
      </c>
      <c r="L101" s="22">
        <v>2</v>
      </c>
      <c r="M101" s="22">
        <v>-1</v>
      </c>
      <c r="N101" s="22">
        <v>1</v>
      </c>
      <c r="O101" s="22">
        <v>0</v>
      </c>
      <c r="P101" s="22">
        <v>34.217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399387</v>
      </c>
      <c r="B102" s="21" t="s">
        <v>380</v>
      </c>
      <c r="C102" s="21">
        <v>5252.088</v>
      </c>
      <c r="D102" s="21">
        <v>5853.457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3</v>
      </c>
      <c r="L102" s="22">
        <v>1</v>
      </c>
      <c r="M102" s="22">
        <v>1</v>
      </c>
      <c r="N102" s="22">
        <v>0</v>
      </c>
      <c r="O102" s="22">
        <v>0</v>
      </c>
      <c r="P102" s="22">
        <v>5.926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399393</v>
      </c>
      <c r="B103" s="21" t="s">
        <v>381</v>
      </c>
      <c r="C103" s="21">
        <v>2968.197</v>
      </c>
      <c r="D103" s="21">
        <v>3449.906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2</v>
      </c>
      <c r="L103" s="22">
        <v>1</v>
      </c>
      <c r="M103" s="22">
        <v>1</v>
      </c>
      <c r="N103" s="22">
        <v>0</v>
      </c>
      <c r="O103" s="22">
        <v>0</v>
      </c>
      <c r="P103" s="22">
        <v>1.917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399396</v>
      </c>
      <c r="B104" s="21" t="s">
        <v>382</v>
      </c>
      <c r="C104" s="21">
        <v>16593.996</v>
      </c>
      <c r="D104" s="21">
        <v>18609.164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2</v>
      </c>
      <c r="L104" s="22">
        <v>2</v>
      </c>
      <c r="M104" s="22">
        <v>0</v>
      </c>
      <c r="N104" s="22">
        <v>0</v>
      </c>
      <c r="O104" s="22">
        <v>0</v>
      </c>
      <c r="P104" s="22">
        <v>21.282</v>
      </c>
      <c r="Q104" s="22">
        <v>0</v>
      </c>
      <c r="R104" s="22">
        <v>1</v>
      </c>
      <c r="S104" s="23"/>
      <c r="T104" s="23"/>
      <c r="U104" s="23"/>
      <c r="V104" s="23"/>
      <c r="W104" s="23"/>
    </row>
    <row r="105" ht="16.5" spans="1:23">
      <c r="A105" s="21">
        <v>399420</v>
      </c>
      <c r="B105" s="21" t="s">
        <v>383</v>
      </c>
      <c r="C105" s="21">
        <v>1421.064</v>
      </c>
      <c r="D105" s="21">
        <v>1694.821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4</v>
      </c>
      <c r="L105" s="22">
        <v>0</v>
      </c>
      <c r="M105" s="22">
        <v>-1</v>
      </c>
      <c r="N105" s="22">
        <v>1</v>
      </c>
      <c r="O105" s="22">
        <v>0</v>
      </c>
      <c r="P105" s="22">
        <v>0.112</v>
      </c>
      <c r="Q105" s="22">
        <v>1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399437</v>
      </c>
      <c r="B106" s="21" t="s">
        <v>384</v>
      </c>
      <c r="C106" s="21">
        <v>6195.846</v>
      </c>
      <c r="D106" s="21">
        <v>7241.479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2</v>
      </c>
      <c r="L106" s="22">
        <v>2</v>
      </c>
      <c r="M106" s="22">
        <v>0</v>
      </c>
      <c r="N106" s="22">
        <v>0</v>
      </c>
      <c r="O106" s="22">
        <v>0</v>
      </c>
      <c r="P106" s="22">
        <v>14.17</v>
      </c>
      <c r="Q106" s="22">
        <v>0</v>
      </c>
      <c r="R106" s="22">
        <v>1</v>
      </c>
      <c r="S106" s="23"/>
      <c r="T106" s="23"/>
      <c r="U106" s="23"/>
      <c r="V106" s="23"/>
      <c r="W106" s="23"/>
    </row>
    <row r="107" ht="16.5" spans="1:23">
      <c r="A107" s="21">
        <v>399555</v>
      </c>
      <c r="B107" s="21" t="s">
        <v>385</v>
      </c>
      <c r="C107" s="21">
        <v>5154.376</v>
      </c>
      <c r="D107" s="21">
        <v>5540.082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2</v>
      </c>
      <c r="L107" s="22">
        <v>2</v>
      </c>
      <c r="M107" s="22">
        <v>0</v>
      </c>
      <c r="N107" s="22">
        <v>0</v>
      </c>
      <c r="O107" s="22">
        <v>0</v>
      </c>
      <c r="P107" s="22">
        <v>18.59</v>
      </c>
      <c r="Q107" s="22">
        <v>0</v>
      </c>
      <c r="R107" s="22">
        <v>1</v>
      </c>
      <c r="S107" s="23"/>
      <c r="T107" s="23"/>
      <c r="U107" s="23"/>
      <c r="V107" s="23"/>
      <c r="W107" s="23"/>
    </row>
    <row r="108" ht="16.5" spans="1:23">
      <c r="A108" s="21">
        <v>399617</v>
      </c>
      <c r="B108" s="21" t="s">
        <v>386</v>
      </c>
      <c r="C108" s="21">
        <v>8675.64</v>
      </c>
      <c r="D108" s="21">
        <v>9729.12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2</v>
      </c>
      <c r="M108" s="22">
        <v>0</v>
      </c>
      <c r="N108" s="22">
        <v>0</v>
      </c>
      <c r="O108" s="22">
        <v>0</v>
      </c>
      <c r="P108" s="22">
        <v>14.673</v>
      </c>
      <c r="Q108" s="22">
        <v>0</v>
      </c>
      <c r="R108" s="22">
        <v>1</v>
      </c>
      <c r="S108" s="23"/>
      <c r="T108" s="23"/>
      <c r="U108" s="23"/>
      <c r="V108" s="23"/>
      <c r="W108" s="23"/>
    </row>
    <row r="109" ht="16.5" spans="1:23">
      <c r="A109" s="21">
        <v>399619</v>
      </c>
      <c r="B109" s="21" t="s">
        <v>387</v>
      </c>
      <c r="C109" s="21">
        <v>6839.593</v>
      </c>
      <c r="D109" s="21">
        <v>7541.241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2</v>
      </c>
      <c r="L109" s="22">
        <v>2</v>
      </c>
      <c r="M109" s="22">
        <v>0</v>
      </c>
      <c r="N109" s="22">
        <v>0</v>
      </c>
      <c r="O109" s="22">
        <v>0</v>
      </c>
      <c r="P109" s="22">
        <v>22.748</v>
      </c>
      <c r="Q109" s="22">
        <v>0</v>
      </c>
      <c r="R109" s="22">
        <v>1</v>
      </c>
      <c r="S109" s="23"/>
      <c r="T109" s="23"/>
      <c r="U109" s="23"/>
      <c r="V109" s="23"/>
      <c r="W109" s="23"/>
    </row>
    <row r="110" ht="16.5" spans="1:23">
      <c r="A110" s="21">
        <v>399637</v>
      </c>
      <c r="B110" s="21" t="s">
        <v>388</v>
      </c>
      <c r="C110" s="21">
        <v>1662.605</v>
      </c>
      <c r="D110" s="21">
        <v>1985.072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2</v>
      </c>
      <c r="L110" s="22">
        <v>2</v>
      </c>
      <c r="M110" s="22">
        <v>0</v>
      </c>
      <c r="N110" s="22">
        <v>1</v>
      </c>
      <c r="O110" s="22">
        <v>0</v>
      </c>
      <c r="P110" s="22">
        <v>-23.289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399646</v>
      </c>
      <c r="B111" s="21" t="s">
        <v>389</v>
      </c>
      <c r="C111" s="21">
        <v>7697.55</v>
      </c>
      <c r="D111" s="21">
        <v>8523.105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4</v>
      </c>
      <c r="L111" s="22">
        <v>2</v>
      </c>
      <c r="M111" s="22">
        <v>0</v>
      </c>
      <c r="N111" s="22">
        <v>1</v>
      </c>
      <c r="O111" s="22">
        <v>0</v>
      </c>
      <c r="P111" s="22">
        <v>3.608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399684</v>
      </c>
      <c r="B112" s="21" t="s">
        <v>390</v>
      </c>
      <c r="C112" s="21">
        <v>1693.558</v>
      </c>
      <c r="D112" s="21">
        <v>1894.269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2</v>
      </c>
      <c r="M112" s="22">
        <v>0</v>
      </c>
      <c r="N112" s="22">
        <v>0</v>
      </c>
      <c r="O112" s="22">
        <v>0</v>
      </c>
      <c r="P112" s="22">
        <v>18.366</v>
      </c>
      <c r="Q112" s="22">
        <v>0</v>
      </c>
      <c r="R112" s="22">
        <v>1</v>
      </c>
      <c r="S112" s="23"/>
      <c r="T112" s="23"/>
      <c r="U112" s="23"/>
      <c r="V112" s="23"/>
      <c r="W112" s="23"/>
    </row>
    <row r="113" ht="16.5" spans="1:23">
      <c r="A113" s="21">
        <v>399686</v>
      </c>
      <c r="B113" s="21" t="s">
        <v>391</v>
      </c>
      <c r="C113" s="21">
        <v>2039.465</v>
      </c>
      <c r="D113" s="21">
        <v>2285.327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3</v>
      </c>
      <c r="L113" s="22">
        <v>2</v>
      </c>
      <c r="M113" s="22">
        <v>0</v>
      </c>
      <c r="N113" s="22">
        <v>0</v>
      </c>
      <c r="O113" s="22">
        <v>0</v>
      </c>
      <c r="P113" s="22">
        <v>-0.515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399699</v>
      </c>
      <c r="B114" s="21" t="s">
        <v>392</v>
      </c>
      <c r="C114" s="21">
        <v>4037.296</v>
      </c>
      <c r="D114" s="21">
        <v>5129.485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2</v>
      </c>
      <c r="M114" s="22">
        <v>0</v>
      </c>
      <c r="N114" s="22">
        <v>0</v>
      </c>
      <c r="O114" s="22">
        <v>0</v>
      </c>
      <c r="P114" s="22">
        <v>1.048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399707</v>
      </c>
      <c r="B115" s="21" t="s">
        <v>393</v>
      </c>
      <c r="C115" s="21">
        <v>6004.652</v>
      </c>
      <c r="D115" s="21">
        <v>6945.607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2</v>
      </c>
      <c r="L115" s="22">
        <v>2</v>
      </c>
      <c r="M115" s="22">
        <v>0</v>
      </c>
      <c r="N115" s="22">
        <v>0</v>
      </c>
      <c r="O115" s="22">
        <v>0</v>
      </c>
      <c r="P115" s="22">
        <v>18.616</v>
      </c>
      <c r="Q115" s="22">
        <v>0</v>
      </c>
      <c r="R115" s="22">
        <v>1</v>
      </c>
      <c r="S115" s="23"/>
      <c r="T115" s="23"/>
      <c r="U115" s="23"/>
      <c r="V115" s="23"/>
      <c r="W115" s="23"/>
    </row>
    <row r="116" ht="16.5" spans="1:23">
      <c r="A116" s="21">
        <v>399805</v>
      </c>
      <c r="B116" s="21" t="s">
        <v>29</v>
      </c>
      <c r="C116" s="21">
        <v>3477.83</v>
      </c>
      <c r="D116" s="21">
        <v>4413.071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3</v>
      </c>
      <c r="L116" s="22">
        <v>2</v>
      </c>
      <c r="M116" s="22">
        <v>0</v>
      </c>
      <c r="N116" s="22">
        <v>0</v>
      </c>
      <c r="O116" s="22">
        <v>0</v>
      </c>
      <c r="P116" s="22">
        <v>-1.149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399807</v>
      </c>
      <c r="B117" s="21" t="s">
        <v>266</v>
      </c>
      <c r="C117" s="21">
        <v>1209.351</v>
      </c>
      <c r="D117" s="21">
        <v>1308.963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3</v>
      </c>
      <c r="L117" s="22">
        <v>2</v>
      </c>
      <c r="M117" s="22">
        <v>0</v>
      </c>
      <c r="N117" s="22">
        <v>0</v>
      </c>
      <c r="O117" s="22">
        <v>0</v>
      </c>
      <c r="P117" s="22">
        <v>11.781</v>
      </c>
      <c r="Q117" s="22">
        <v>0</v>
      </c>
      <c r="R117" s="22">
        <v>1</v>
      </c>
      <c r="S117" s="23"/>
      <c r="T117" s="23"/>
      <c r="U117" s="23"/>
      <c r="V117" s="23"/>
      <c r="W117" s="23"/>
    </row>
    <row r="118" ht="16.5" spans="1:23">
      <c r="A118" s="21">
        <v>399809</v>
      </c>
      <c r="B118" s="21" t="s">
        <v>394</v>
      </c>
      <c r="C118" s="21">
        <v>2382.001</v>
      </c>
      <c r="D118" s="21">
        <v>2934.143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3</v>
      </c>
      <c r="L118" s="22">
        <v>2</v>
      </c>
      <c r="M118" s="22">
        <v>0</v>
      </c>
      <c r="N118" s="22">
        <v>1</v>
      </c>
      <c r="O118" s="22">
        <v>0</v>
      </c>
      <c r="P118" s="22">
        <v>5.766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399812</v>
      </c>
      <c r="B119" s="21" t="s">
        <v>395</v>
      </c>
      <c r="C119" s="21">
        <v>6077.096</v>
      </c>
      <c r="D119" s="21">
        <v>6754.783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2</v>
      </c>
      <c r="L119" s="22">
        <v>2</v>
      </c>
      <c r="M119" s="22">
        <v>0</v>
      </c>
      <c r="N119" s="22">
        <v>0</v>
      </c>
      <c r="O119" s="22">
        <v>0</v>
      </c>
      <c r="P119" s="22">
        <v>15.962</v>
      </c>
      <c r="Q119" s="22">
        <v>0</v>
      </c>
      <c r="R119" s="22">
        <v>1</v>
      </c>
      <c r="S119" s="23"/>
      <c r="T119" s="23"/>
      <c r="U119" s="23"/>
      <c r="V119" s="23"/>
      <c r="W119" s="23"/>
    </row>
    <row r="120" ht="16.5" spans="1:23">
      <c r="A120" s="21">
        <v>399914</v>
      </c>
      <c r="B120" s="21" t="s">
        <v>396</v>
      </c>
      <c r="C120" s="21">
        <v>6210.152</v>
      </c>
      <c r="D120" s="21">
        <v>6953.28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3</v>
      </c>
      <c r="L120" s="22">
        <v>2</v>
      </c>
      <c r="M120" s="22">
        <v>0</v>
      </c>
      <c r="N120" s="22">
        <v>1</v>
      </c>
      <c r="O120" s="22">
        <v>0</v>
      </c>
      <c r="P120" s="22">
        <v>26.772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399932</v>
      </c>
      <c r="B121" s="21" t="s">
        <v>358</v>
      </c>
      <c r="C121" s="21">
        <v>14477.015</v>
      </c>
      <c r="D121" s="21">
        <v>16018.147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2</v>
      </c>
      <c r="M121" s="22">
        <v>0</v>
      </c>
      <c r="N121" s="22">
        <v>0</v>
      </c>
      <c r="O121" s="22">
        <v>0</v>
      </c>
      <c r="P121" s="22">
        <v>-1.603</v>
      </c>
      <c r="Q121" s="22">
        <v>0</v>
      </c>
      <c r="R121" s="22">
        <v>1</v>
      </c>
      <c r="S121" s="23"/>
      <c r="T121" s="23"/>
      <c r="U121" s="23"/>
      <c r="V121" s="23"/>
      <c r="W121" s="23"/>
    </row>
    <row r="122" ht="16.5" spans="1:23">
      <c r="A122" s="21">
        <v>399934</v>
      </c>
      <c r="B122" s="21" t="s">
        <v>359</v>
      </c>
      <c r="C122" s="21">
        <v>5831.436</v>
      </c>
      <c r="D122" s="21">
        <v>6492.2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1</v>
      </c>
      <c r="L122" s="22">
        <v>2</v>
      </c>
      <c r="M122" s="22">
        <v>0</v>
      </c>
      <c r="N122" s="22">
        <v>0</v>
      </c>
      <c r="O122" s="22">
        <v>0</v>
      </c>
      <c r="P122" s="22">
        <v>20.709</v>
      </c>
      <c r="Q122" s="22">
        <v>0</v>
      </c>
      <c r="R122" s="22">
        <v>1</v>
      </c>
      <c r="S122" s="23"/>
      <c r="T122" s="23"/>
      <c r="U122" s="23"/>
      <c r="V122" s="23"/>
      <c r="W122" s="23"/>
    </row>
    <row r="123" ht="16.5" spans="1:23">
      <c r="A123" s="21">
        <v>399965</v>
      </c>
      <c r="B123" s="21" t="s">
        <v>397</v>
      </c>
      <c r="C123" s="21">
        <v>2495.199</v>
      </c>
      <c r="D123" s="21">
        <v>2918.374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3</v>
      </c>
      <c r="L123" s="22">
        <v>2</v>
      </c>
      <c r="M123" s="22">
        <v>0</v>
      </c>
      <c r="N123" s="22">
        <v>0</v>
      </c>
      <c r="O123" s="22">
        <v>0</v>
      </c>
      <c r="P123" s="22">
        <v>-8.391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399966</v>
      </c>
      <c r="B124" s="21" t="s">
        <v>398</v>
      </c>
      <c r="C124" s="21">
        <v>5978.711</v>
      </c>
      <c r="D124" s="21">
        <v>7087.535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2</v>
      </c>
      <c r="L124" s="22">
        <v>2</v>
      </c>
      <c r="M124" s="22">
        <v>0</v>
      </c>
      <c r="N124" s="22">
        <v>0</v>
      </c>
      <c r="O124" s="22">
        <v>0</v>
      </c>
      <c r="P124" s="22">
        <v>22.102</v>
      </c>
      <c r="Q124" s="22">
        <v>0</v>
      </c>
      <c r="R124" s="22">
        <v>1</v>
      </c>
      <c r="S124" s="23"/>
      <c r="T124" s="23"/>
      <c r="U124" s="23"/>
      <c r="V124" s="23"/>
      <c r="W124" s="23"/>
    </row>
    <row r="125" ht="16.5" spans="1:23">
      <c r="A125" s="21">
        <v>399975</v>
      </c>
      <c r="B125" s="21" t="s">
        <v>399</v>
      </c>
      <c r="C125" s="21">
        <v>782.362</v>
      </c>
      <c r="D125" s="21">
        <v>905.181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4</v>
      </c>
      <c r="L125" s="22">
        <v>2</v>
      </c>
      <c r="M125" s="22">
        <v>0</v>
      </c>
      <c r="N125" s="22">
        <v>0</v>
      </c>
      <c r="O125" s="22">
        <v>0</v>
      </c>
      <c r="P125" s="22">
        <v>3.716</v>
      </c>
      <c r="Q125" s="22">
        <v>0</v>
      </c>
      <c r="R125" s="22">
        <v>1</v>
      </c>
      <c r="S125" s="23"/>
      <c r="T125" s="23"/>
      <c r="U125" s="23"/>
      <c r="V125" s="23"/>
      <c r="W125" s="23"/>
    </row>
    <row r="126" ht="16.5" spans="1:23">
      <c r="A126" s="21">
        <v>399983</v>
      </c>
      <c r="B126" s="21" t="s">
        <v>400</v>
      </c>
      <c r="C126" s="21">
        <v>1904.573</v>
      </c>
      <c r="D126" s="21">
        <v>2285.866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2</v>
      </c>
      <c r="L126" s="22">
        <v>2</v>
      </c>
      <c r="M126" s="22">
        <v>0</v>
      </c>
      <c r="N126" s="22">
        <v>1</v>
      </c>
      <c r="O126" s="22">
        <v>0</v>
      </c>
      <c r="P126" s="22">
        <v>0.875</v>
      </c>
      <c r="Q126" s="22">
        <v>0</v>
      </c>
      <c r="R126" s="22">
        <v>1</v>
      </c>
      <c r="S126" s="23"/>
      <c r="T126" s="23"/>
      <c r="U126" s="23"/>
      <c r="V126" s="23"/>
      <c r="W126" s="23"/>
    </row>
    <row r="127" ht="16.5" spans="1:23">
      <c r="A127" s="21">
        <v>399987</v>
      </c>
      <c r="B127" s="21" t="s">
        <v>401</v>
      </c>
      <c r="C127" s="21">
        <v>4709.95</v>
      </c>
      <c r="D127" s="21">
        <v>5495.506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2</v>
      </c>
      <c r="M127" s="22">
        <v>0</v>
      </c>
      <c r="N127" s="22">
        <v>0</v>
      </c>
      <c r="O127" s="22">
        <v>0</v>
      </c>
      <c r="P127" s="22">
        <v>13.646</v>
      </c>
      <c r="Q127" s="22">
        <v>0</v>
      </c>
      <c r="R127" s="22">
        <v>1</v>
      </c>
      <c r="S127" s="23"/>
      <c r="T127" s="23"/>
      <c r="U127" s="23"/>
      <c r="V127" s="23"/>
      <c r="W127" s="23"/>
    </row>
    <row r="128" ht="16.5" spans="1:23">
      <c r="A128" s="21">
        <v>399997</v>
      </c>
      <c r="B128" s="21" t="s">
        <v>402</v>
      </c>
      <c r="C128" s="21">
        <v>8121.766</v>
      </c>
      <c r="D128" s="21">
        <v>9664.045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2</v>
      </c>
      <c r="M128" s="22">
        <v>0</v>
      </c>
      <c r="N128" s="22">
        <v>0</v>
      </c>
      <c r="O128" s="22">
        <v>0</v>
      </c>
      <c r="P128" s="22">
        <v>20.378</v>
      </c>
      <c r="Q128" s="22">
        <v>0</v>
      </c>
      <c r="R128" s="22">
        <v>1</v>
      </c>
      <c r="S128" s="23"/>
      <c r="T128" s="23"/>
      <c r="U128" s="23"/>
      <c r="V128" s="23"/>
      <c r="W128" s="23"/>
    </row>
    <row r="129" ht="16.5" spans="1:23">
      <c r="A129" s="21">
        <v>980001</v>
      </c>
      <c r="B129" s="21" t="s">
        <v>403</v>
      </c>
      <c r="C129" s="21">
        <v>1433.864</v>
      </c>
      <c r="D129" s="21">
        <v>1583.871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4</v>
      </c>
      <c r="L129" s="22">
        <v>2</v>
      </c>
      <c r="M129" s="22">
        <v>0</v>
      </c>
      <c r="N129" s="22">
        <v>1</v>
      </c>
      <c r="O129" s="22">
        <v>0</v>
      </c>
      <c r="P129" s="22">
        <v>37.349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980028</v>
      </c>
      <c r="B130" s="21" t="s">
        <v>404</v>
      </c>
      <c r="C130" s="21">
        <v>11872.21</v>
      </c>
      <c r="D130" s="21">
        <v>12983.659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2</v>
      </c>
      <c r="L130" s="22">
        <v>2</v>
      </c>
      <c r="M130" s="22">
        <v>0</v>
      </c>
      <c r="N130" s="22">
        <v>0</v>
      </c>
      <c r="O130" s="22">
        <v>0</v>
      </c>
      <c r="P130" s="22">
        <v>25.593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988201</v>
      </c>
      <c r="B131" s="21" t="s">
        <v>405</v>
      </c>
      <c r="C131" s="21">
        <v>1761.812</v>
      </c>
      <c r="D131" s="21">
        <v>1942.699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1</v>
      </c>
      <c r="L131" s="22">
        <v>2</v>
      </c>
      <c r="M131" s="22">
        <v>0</v>
      </c>
      <c r="N131" s="22">
        <v>0</v>
      </c>
      <c r="O131" s="22">
        <v>0</v>
      </c>
      <c r="P131" s="22">
        <v>-11.24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4"/>
      <c r="B132" s="24"/>
      <c r="C132" s="24"/>
      <c r="D132" s="24"/>
      <c r="E132" s="24"/>
      <c r="F132" s="24"/>
      <c r="G132" s="24"/>
      <c r="H132" s="24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3"/>
      <c r="T132" s="23"/>
      <c r="U132" s="23"/>
      <c r="V132" s="23"/>
      <c r="W132" s="23"/>
    </row>
    <row r="133" ht="16.5" spans="1:23">
      <c r="A133" s="24"/>
      <c r="B133" s="24"/>
      <c r="C133" s="24"/>
      <c r="D133" s="24"/>
      <c r="E133" s="24"/>
      <c r="F133" s="24"/>
      <c r="G133" s="24"/>
      <c r="H133" s="24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3"/>
      <c r="T133" s="23"/>
      <c r="U133" s="23"/>
      <c r="V133" s="23"/>
      <c r="W133" s="23"/>
    </row>
    <row r="134" ht="16.5" spans="1:23">
      <c r="A134" s="24"/>
      <c r="B134" s="24"/>
      <c r="C134" s="24"/>
      <c r="D134" s="24"/>
      <c r="E134" s="24"/>
      <c r="F134" s="24"/>
      <c r="G134" s="24"/>
      <c r="H134" s="24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3"/>
      <c r="T134" s="23"/>
      <c r="U134" s="23"/>
      <c r="V134" s="23"/>
      <c r="W134" s="23"/>
    </row>
    <row r="135" ht="16.5" spans="1:23">
      <c r="A135" s="24"/>
      <c r="B135" s="24"/>
      <c r="C135" s="24"/>
      <c r="D135" s="24"/>
      <c r="E135" s="24"/>
      <c r="F135" s="24"/>
      <c r="G135" s="24"/>
      <c r="H135" s="24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3"/>
      <c r="T135" s="23"/>
      <c r="U135" s="23"/>
      <c r="V135" s="23"/>
      <c r="W135" s="23"/>
    </row>
    <row r="136" ht="16.5" spans="1:23">
      <c r="A136" s="24"/>
      <c r="B136" s="24"/>
      <c r="C136" s="24"/>
      <c r="D136" s="24"/>
      <c r="E136" s="24"/>
      <c r="F136" s="24"/>
      <c r="G136" s="24"/>
      <c r="H136" s="24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3"/>
      <c r="T136" s="23"/>
      <c r="U136" s="23"/>
      <c r="V136" s="23"/>
      <c r="W136" s="23"/>
    </row>
    <row r="137" ht="16.5" spans="1:23">
      <c r="A137" s="24"/>
      <c r="B137" s="24"/>
      <c r="C137" s="24"/>
      <c r="D137" s="24"/>
      <c r="E137" s="24"/>
      <c r="F137" s="24"/>
      <c r="G137" s="24"/>
      <c r="H137" s="24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3"/>
      <c r="T137" s="23"/>
      <c r="U137" s="23"/>
      <c r="V137" s="23"/>
      <c r="W137" s="23"/>
    </row>
    <row r="138" ht="16.5" spans="1:23">
      <c r="A138" s="24"/>
      <c r="B138" s="24"/>
      <c r="C138" s="24"/>
      <c r="D138" s="24"/>
      <c r="E138" s="24"/>
      <c r="F138" s="24"/>
      <c r="G138" s="24"/>
      <c r="H138" s="24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3"/>
      <c r="T138" s="23"/>
      <c r="U138" s="23"/>
      <c r="V138" s="23"/>
      <c r="W138" s="23"/>
    </row>
    <row r="139" ht="16.5" spans="1:23">
      <c r="A139" s="24"/>
      <c r="B139" s="24"/>
      <c r="C139" s="24"/>
      <c r="D139" s="24"/>
      <c r="E139" s="24"/>
      <c r="F139" s="24"/>
      <c r="G139" s="24"/>
      <c r="H139" s="24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3"/>
      <c r="T139" s="23"/>
      <c r="U139" s="23"/>
      <c r="V139" s="23"/>
      <c r="W139" s="23"/>
    </row>
    <row r="140" ht="16.5" spans="1:23">
      <c r="A140" s="24"/>
      <c r="B140" s="24"/>
      <c r="C140" s="24"/>
      <c r="D140" s="24"/>
      <c r="E140" s="24"/>
      <c r="F140" s="24"/>
      <c r="G140" s="24"/>
      <c r="H140" s="24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3"/>
      <c r="T140" s="23"/>
      <c r="U140" s="23"/>
      <c r="V140" s="23"/>
      <c r="W140" s="23"/>
    </row>
    <row r="141" ht="16.5" spans="1:23">
      <c r="A141" s="24"/>
      <c r="B141" s="24"/>
      <c r="C141" s="24"/>
      <c r="D141" s="24"/>
      <c r="E141" s="24"/>
      <c r="F141" s="24"/>
      <c r="G141" s="24"/>
      <c r="H141" s="24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3"/>
      <c r="T141" s="23"/>
      <c r="U141" s="23"/>
      <c r="V141" s="23"/>
      <c r="W141" s="23"/>
    </row>
    <row r="142" ht="16.5" spans="1:23">
      <c r="A142" s="24"/>
      <c r="B142" s="24"/>
      <c r="C142" s="24"/>
      <c r="D142" s="24"/>
      <c r="E142" s="24"/>
      <c r="F142" s="24"/>
      <c r="G142" s="24"/>
      <c r="H142" s="24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3"/>
      <c r="T142" s="23"/>
      <c r="U142" s="23"/>
      <c r="V142" s="23"/>
      <c r="W142" s="23"/>
    </row>
    <row r="143" ht="16.5" spans="1:23">
      <c r="A143" s="24"/>
      <c r="B143" s="24"/>
      <c r="C143" s="24"/>
      <c r="D143" s="24"/>
      <c r="E143" s="24"/>
      <c r="F143" s="24"/>
      <c r="G143" s="24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3"/>
      <c r="T143" s="23"/>
      <c r="U143" s="23"/>
      <c r="V143" s="23"/>
      <c r="W143" s="23"/>
    </row>
    <row r="144" ht="16.5" spans="1:23">
      <c r="A144" s="24"/>
      <c r="B144" s="24"/>
      <c r="C144" s="24"/>
      <c r="D144" s="24"/>
      <c r="E144" s="24"/>
      <c r="F144" s="24"/>
      <c r="G144" s="24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3"/>
      <c r="T144" s="23"/>
      <c r="U144" s="23"/>
      <c r="V144" s="23"/>
      <c r="W144" s="23"/>
    </row>
    <row r="145" ht="16.5" spans="1:23">
      <c r="A145" s="24"/>
      <c r="B145" s="24"/>
      <c r="C145" s="24"/>
      <c r="D145" s="24"/>
      <c r="E145" s="24"/>
      <c r="F145" s="24"/>
      <c r="G145" s="24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3"/>
      <c r="T145" s="23"/>
      <c r="U145" s="23"/>
      <c r="V145" s="23"/>
      <c r="W145" s="23"/>
    </row>
    <row r="146" ht="16.5" spans="1:23">
      <c r="A146" s="24"/>
      <c r="B146" s="24"/>
      <c r="C146" s="24"/>
      <c r="D146" s="24"/>
      <c r="E146" s="24"/>
      <c r="F146" s="24"/>
      <c r="G146" s="24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3"/>
      <c r="T146" s="23"/>
      <c r="U146" s="23"/>
      <c r="V146" s="23"/>
      <c r="W146" s="23"/>
    </row>
    <row r="147" ht="16.5" spans="1:23">
      <c r="A147" s="24"/>
      <c r="B147" s="24"/>
      <c r="C147" s="24"/>
      <c r="D147" s="24"/>
      <c r="E147" s="24"/>
      <c r="F147" s="24"/>
      <c r="G147" s="24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3"/>
      <c r="T147" s="23"/>
      <c r="U147" s="23"/>
      <c r="V147" s="23"/>
      <c r="W147" s="23"/>
    </row>
    <row r="148" ht="16.5" spans="1:23">
      <c r="A148" s="24"/>
      <c r="B148" s="24"/>
      <c r="C148" s="24"/>
      <c r="D148" s="24"/>
      <c r="E148" s="24"/>
      <c r="F148" s="24"/>
      <c r="G148" s="24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3"/>
      <c r="T148" s="23"/>
      <c r="U148" s="23"/>
      <c r="V148" s="23"/>
      <c r="W148" s="23"/>
    </row>
    <row r="149" ht="16.5" spans="1:23">
      <c r="A149" s="24"/>
      <c r="B149" s="24"/>
      <c r="C149" s="24"/>
      <c r="D149" s="24"/>
      <c r="E149" s="24"/>
      <c r="F149" s="24"/>
      <c r="G149" s="24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3"/>
      <c r="T149" s="23"/>
      <c r="U149" s="23"/>
      <c r="V149" s="23"/>
      <c r="W149" s="23"/>
    </row>
    <row r="150" ht="16.5" spans="1:23">
      <c r="A150" s="24"/>
      <c r="B150" s="24"/>
      <c r="C150" s="24"/>
      <c r="D150" s="24"/>
      <c r="E150" s="24"/>
      <c r="F150" s="24"/>
      <c r="G150" s="24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3"/>
      <c r="T150" s="23"/>
      <c r="U150" s="23"/>
      <c r="V150" s="23"/>
      <c r="W150" s="23"/>
    </row>
    <row r="151" ht="16.5" spans="1:23">
      <c r="A151" s="24"/>
      <c r="B151" s="24"/>
      <c r="C151" s="24"/>
      <c r="D151" s="24"/>
      <c r="E151" s="24"/>
      <c r="F151" s="24"/>
      <c r="G151" s="24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3"/>
      <c r="T151" s="23"/>
      <c r="U151" s="23"/>
      <c r="V151" s="23"/>
      <c r="W151" s="23"/>
    </row>
    <row r="152" ht="16.5" spans="1:23">
      <c r="A152" s="24"/>
      <c r="B152" s="24"/>
      <c r="C152" s="24"/>
      <c r="D152" s="24"/>
      <c r="E152" s="24"/>
      <c r="F152" s="24"/>
      <c r="G152" s="24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3"/>
      <c r="T152" s="23"/>
      <c r="U152" s="23"/>
      <c r="V152" s="23"/>
      <c r="W152" s="23"/>
    </row>
    <row r="153" ht="16.5" spans="1:23">
      <c r="A153" s="24"/>
      <c r="B153" s="24"/>
      <c r="C153" s="24"/>
      <c r="D153" s="24"/>
      <c r="E153" s="24"/>
      <c r="F153" s="24"/>
      <c r="G153" s="24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3"/>
      <c r="T153" s="23"/>
      <c r="U153" s="23"/>
      <c r="V153" s="23"/>
      <c r="W153" s="23"/>
    </row>
    <row r="154" ht="16.5" spans="1:23">
      <c r="A154" s="24"/>
      <c r="B154" s="24"/>
      <c r="C154" s="24"/>
      <c r="D154" s="24"/>
      <c r="E154" s="24"/>
      <c r="F154" s="24"/>
      <c r="G154" s="24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3"/>
      <c r="T154" s="23"/>
      <c r="U154" s="23"/>
      <c r="V154" s="23"/>
      <c r="W154" s="23"/>
    </row>
    <row r="155" ht="16.5" spans="1:23">
      <c r="A155" s="24"/>
      <c r="B155" s="24"/>
      <c r="C155" s="24"/>
      <c r="D155" s="24"/>
      <c r="E155" s="24"/>
      <c r="F155" s="24"/>
      <c r="G155" s="24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3"/>
      <c r="T155" s="23"/>
      <c r="U155" s="23"/>
      <c r="V155" s="23"/>
      <c r="W155" s="23"/>
    </row>
    <row r="156" ht="16.5" spans="1:23">
      <c r="A156" s="24"/>
      <c r="B156" s="24"/>
      <c r="C156" s="24"/>
      <c r="D156" s="24"/>
      <c r="E156" s="24"/>
      <c r="F156" s="24"/>
      <c r="G156" s="24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3"/>
      <c r="T156" s="23"/>
      <c r="U156" s="23"/>
      <c r="V156" s="23"/>
      <c r="W156" s="23"/>
    </row>
    <row r="157" ht="16.5" spans="1:23">
      <c r="A157" s="24"/>
      <c r="B157" s="24"/>
      <c r="C157" s="24"/>
      <c r="D157" s="24"/>
      <c r="E157" s="24"/>
      <c r="F157" s="24"/>
      <c r="G157" s="24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3"/>
      <c r="T157" s="23"/>
      <c r="U157" s="23"/>
      <c r="V157" s="23"/>
      <c r="W157" s="23"/>
    </row>
    <row r="158" ht="16.5" spans="1:23">
      <c r="A158" s="24"/>
      <c r="B158" s="24"/>
      <c r="C158" s="24"/>
      <c r="D158" s="24"/>
      <c r="E158" s="24"/>
      <c r="F158" s="24"/>
      <c r="G158" s="24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3"/>
      <c r="T158" s="23"/>
      <c r="U158" s="23"/>
      <c r="V158" s="23"/>
      <c r="W158" s="23"/>
    </row>
    <row r="159" ht="16.5" spans="1:23">
      <c r="A159" s="24"/>
      <c r="B159" s="24"/>
      <c r="C159" s="24"/>
      <c r="D159" s="24"/>
      <c r="E159" s="24"/>
      <c r="F159" s="24"/>
      <c r="G159" s="24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3"/>
      <c r="T159" s="23"/>
      <c r="U159" s="23"/>
      <c r="V159" s="23"/>
      <c r="W159" s="23"/>
    </row>
    <row r="160" ht="16.5" spans="1:23">
      <c r="A160" s="24"/>
      <c r="B160" s="24"/>
      <c r="C160" s="24"/>
      <c r="D160" s="24"/>
      <c r="E160" s="24"/>
      <c r="F160" s="24"/>
      <c r="G160" s="24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3"/>
      <c r="T160" s="23"/>
      <c r="U160" s="23"/>
      <c r="V160" s="23"/>
      <c r="W160" s="23"/>
    </row>
    <row r="161" ht="16.5" spans="1:23">
      <c r="A161" s="24"/>
      <c r="B161" s="24"/>
      <c r="C161" s="24"/>
      <c r="D161" s="24"/>
      <c r="E161" s="24"/>
      <c r="F161" s="24"/>
      <c r="G161" s="24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3"/>
      <c r="T161" s="23"/>
      <c r="U161" s="23"/>
      <c r="V161" s="23"/>
      <c r="W161" s="23"/>
    </row>
    <row r="162" ht="16.5" spans="1:23">
      <c r="A162" s="24"/>
      <c r="B162" s="24"/>
      <c r="C162" s="24"/>
      <c r="D162" s="24"/>
      <c r="E162" s="24"/>
      <c r="F162" s="24"/>
      <c r="G162" s="24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3"/>
      <c r="T162" s="23"/>
      <c r="U162" s="23"/>
      <c r="V162" s="23"/>
      <c r="W162" s="23"/>
    </row>
    <row r="163" ht="16.5" spans="1:23">
      <c r="A163" s="24"/>
      <c r="B163" s="24"/>
      <c r="C163" s="24"/>
      <c r="D163" s="24"/>
      <c r="E163" s="24"/>
      <c r="F163" s="24"/>
      <c r="G163" s="24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3"/>
      <c r="T174" s="23"/>
      <c r="U174" s="23"/>
      <c r="V174" s="23"/>
      <c r="W174" s="23"/>
    </row>
    <row r="175" ht="16.5" spans="1:23">
      <c r="A175" s="24"/>
      <c r="B175" s="24"/>
      <c r="C175" s="24"/>
      <c r="D175" s="24"/>
      <c r="E175" s="24"/>
      <c r="F175" s="24"/>
      <c r="G175" s="24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3"/>
      <c r="T175" s="23"/>
      <c r="U175" s="23"/>
      <c r="V175" s="23"/>
      <c r="W175" s="23"/>
    </row>
    <row r="176" ht="16.5" spans="1:23">
      <c r="A176" s="24"/>
      <c r="B176" s="24"/>
      <c r="C176" s="24"/>
      <c r="D176" s="24"/>
      <c r="E176" s="24"/>
      <c r="F176" s="24"/>
      <c r="G176" s="24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3"/>
      <c r="T176" s="23"/>
      <c r="U176" s="23"/>
      <c r="V176" s="23"/>
      <c r="W176" s="23"/>
    </row>
    <row r="177" ht="16.5" spans="1:23">
      <c r="A177" s="24"/>
      <c r="B177" s="24"/>
      <c r="C177" s="24"/>
      <c r="D177" s="24"/>
      <c r="E177" s="24"/>
      <c r="F177" s="24"/>
      <c r="G177" s="24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8"/>
      <c r="L202" s="28"/>
      <c r="M202" s="28"/>
      <c r="N202" s="28"/>
      <c r="O202" s="28"/>
      <c r="P202" s="28"/>
      <c r="Q202" s="28"/>
      <c r="R202" s="28"/>
      <c r="S202" s="23"/>
      <c r="T202" s="23"/>
      <c r="U202" s="23"/>
      <c r="V202" s="23"/>
      <c r="W202" s="23"/>
    </row>
    <row r="203" ht="16.5" spans="1:2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8"/>
      <c r="L203" s="28"/>
      <c r="M203" s="28"/>
      <c r="N203" s="28"/>
      <c r="O203" s="28"/>
      <c r="P203" s="28"/>
      <c r="Q203" s="28"/>
      <c r="R203" s="28"/>
      <c r="S203" s="23"/>
      <c r="T203" s="23"/>
      <c r="U203" s="23"/>
      <c r="V203" s="23"/>
      <c r="W203" s="23"/>
    </row>
    <row r="204" ht="16.5" spans="1:2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8"/>
      <c r="L204" s="28"/>
      <c r="M204" s="28"/>
      <c r="N204" s="28"/>
      <c r="O204" s="28"/>
      <c r="P204" s="28"/>
      <c r="Q204" s="28"/>
      <c r="R204" s="28"/>
      <c r="S204" s="23"/>
      <c r="T204" s="23"/>
      <c r="U204" s="23"/>
      <c r="V204" s="23"/>
      <c r="W204" s="23"/>
    </row>
    <row r="205" ht="16.5" spans="1:2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8"/>
      <c r="L205" s="28"/>
      <c r="M205" s="28"/>
      <c r="N205" s="28"/>
      <c r="O205" s="28"/>
      <c r="P205" s="28"/>
      <c r="Q205" s="28"/>
      <c r="R205" s="28"/>
      <c r="S205" s="23"/>
      <c r="T205" s="23"/>
      <c r="U205" s="23"/>
      <c r="V205" s="23"/>
      <c r="W205" s="23"/>
    </row>
    <row r="206" ht="16.5" spans="1:2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8"/>
      <c r="L206" s="28"/>
      <c r="M206" s="28"/>
      <c r="N206" s="28"/>
      <c r="O206" s="28"/>
      <c r="P206" s="28"/>
      <c r="Q206" s="28"/>
      <c r="R206" s="28"/>
      <c r="S206" s="23"/>
      <c r="T206" s="23"/>
      <c r="U206" s="23"/>
      <c r="V206" s="23"/>
      <c r="W206" s="23"/>
    </row>
    <row r="207" ht="16.5" spans="1:2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8"/>
      <c r="L207" s="28"/>
      <c r="M207" s="28"/>
      <c r="N207" s="28"/>
      <c r="O207" s="28"/>
      <c r="P207" s="28"/>
      <c r="Q207" s="28"/>
      <c r="R207" s="28"/>
      <c r="S207" s="23"/>
      <c r="T207" s="23"/>
      <c r="U207" s="23"/>
      <c r="V207" s="23"/>
      <c r="W207" s="23"/>
    </row>
    <row r="208" ht="16.5" spans="1:2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8"/>
      <c r="L208" s="28"/>
      <c r="M208" s="28"/>
      <c r="N208" s="28"/>
      <c r="O208" s="28"/>
      <c r="P208" s="28"/>
      <c r="Q208" s="28"/>
      <c r="R208" s="28"/>
      <c r="S208" s="23"/>
      <c r="T208" s="23"/>
      <c r="U208" s="23"/>
      <c r="V208" s="23"/>
      <c r="W208" s="23"/>
    </row>
    <row r="209" ht="16.5" spans="1:2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8"/>
      <c r="L209" s="28"/>
      <c r="M209" s="28"/>
      <c r="N209" s="28"/>
      <c r="O209" s="28"/>
      <c r="P209" s="28"/>
      <c r="Q209" s="28"/>
      <c r="R209" s="28"/>
      <c r="S209" s="23"/>
      <c r="T209" s="23"/>
      <c r="U209" s="23"/>
      <c r="V209" s="23"/>
      <c r="W209" s="23"/>
    </row>
    <row r="210" ht="16.5" spans="1:2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8"/>
      <c r="L210" s="28"/>
      <c r="M210" s="28"/>
      <c r="N210" s="28"/>
      <c r="O210" s="28"/>
      <c r="P210" s="28"/>
      <c r="Q210" s="28"/>
      <c r="R210" s="28"/>
      <c r="S210" s="23"/>
      <c r="T210" s="23"/>
      <c r="U210" s="23"/>
      <c r="V210" s="23"/>
      <c r="W210" s="23"/>
    </row>
    <row r="211" ht="16.5" spans="1:2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8"/>
      <c r="L211" s="28"/>
      <c r="M211" s="28"/>
      <c r="N211" s="28"/>
      <c r="O211" s="28"/>
      <c r="P211" s="28"/>
      <c r="Q211" s="28"/>
      <c r="R211" s="28"/>
      <c r="S211" s="23"/>
      <c r="T211" s="23"/>
      <c r="U211" s="23"/>
      <c r="V211" s="23"/>
      <c r="W211" s="23"/>
    </row>
    <row r="212" ht="16.5" spans="1:2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8"/>
      <c r="L212" s="28"/>
      <c r="M212" s="28"/>
      <c r="N212" s="28"/>
      <c r="O212" s="28"/>
      <c r="P212" s="28"/>
      <c r="Q212" s="28"/>
      <c r="R212" s="28"/>
      <c r="S212" s="23"/>
      <c r="T212" s="23"/>
      <c r="U212" s="23"/>
      <c r="V212" s="23"/>
      <c r="W212" s="23"/>
    </row>
    <row r="213" ht="16.5" spans="1:2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8"/>
      <c r="L213" s="28"/>
      <c r="M213" s="28"/>
      <c r="N213" s="28"/>
      <c r="O213" s="28"/>
      <c r="P213" s="28"/>
      <c r="Q213" s="28"/>
      <c r="R213" s="28"/>
      <c r="S213" s="23"/>
      <c r="T213" s="23"/>
      <c r="U213" s="23"/>
      <c r="V213" s="23"/>
      <c r="W213" s="23"/>
    </row>
    <row r="214" ht="16.5" spans="1:2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8"/>
      <c r="L214" s="28"/>
      <c r="M214" s="28"/>
      <c r="N214" s="28"/>
      <c r="O214" s="28"/>
      <c r="P214" s="28"/>
      <c r="Q214" s="28"/>
      <c r="R214" s="28"/>
      <c r="S214" s="23"/>
      <c r="T214" s="23"/>
      <c r="U214" s="23"/>
      <c r="V214" s="23"/>
      <c r="W214" s="23"/>
    </row>
    <row r="215" ht="16.5" spans="1:2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8"/>
      <c r="L215" s="28"/>
      <c r="M215" s="28"/>
      <c r="N215" s="28"/>
      <c r="O215" s="28"/>
      <c r="P215" s="28"/>
      <c r="Q215" s="28"/>
      <c r="R215" s="28"/>
      <c r="S215" s="23"/>
      <c r="T215" s="23"/>
      <c r="U215" s="23"/>
      <c r="V215" s="23"/>
      <c r="W215" s="23"/>
    </row>
    <row r="216" ht="16.5" spans="1:2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8"/>
      <c r="L216" s="28"/>
      <c r="M216" s="28"/>
      <c r="N216" s="28"/>
      <c r="O216" s="28"/>
      <c r="P216" s="28"/>
      <c r="Q216" s="28"/>
      <c r="R216" s="28"/>
      <c r="S216" s="23"/>
      <c r="T216" s="23"/>
      <c r="U216" s="23"/>
      <c r="V216" s="23"/>
      <c r="W216" s="23"/>
    </row>
    <row r="217" ht="16.5" spans="1:2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8"/>
      <c r="L217" s="28"/>
      <c r="M217" s="28"/>
      <c r="N217" s="28"/>
      <c r="O217" s="28"/>
      <c r="P217" s="28"/>
      <c r="Q217" s="28"/>
      <c r="R217" s="28"/>
      <c r="S217" s="23"/>
      <c r="T217" s="23"/>
      <c r="U217" s="23"/>
      <c r="V217" s="23"/>
      <c r="W217" s="23"/>
    </row>
    <row r="218" ht="16.5" spans="1:2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8"/>
      <c r="L218" s="28"/>
      <c r="M218" s="28"/>
      <c r="N218" s="28"/>
      <c r="O218" s="28"/>
      <c r="P218" s="28"/>
      <c r="Q218" s="28"/>
      <c r="R218" s="28"/>
      <c r="S218" s="23"/>
      <c r="T218" s="23"/>
      <c r="U218" s="23"/>
      <c r="V218" s="23"/>
      <c r="W218" s="23"/>
    </row>
    <row r="219" ht="16.5" spans="1:2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8"/>
      <c r="L219" s="28"/>
      <c r="M219" s="28"/>
      <c r="N219" s="28"/>
      <c r="O219" s="28"/>
      <c r="P219" s="28"/>
      <c r="Q219" s="28"/>
      <c r="R219" s="28"/>
      <c r="S219" s="23"/>
      <c r="T219" s="23"/>
      <c r="U219" s="23"/>
      <c r="V219" s="23"/>
      <c r="W219" s="23"/>
    </row>
    <row r="220" ht="16.5" spans="1:2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8"/>
      <c r="L220" s="28"/>
      <c r="M220" s="28"/>
      <c r="N220" s="28"/>
      <c r="O220" s="28"/>
      <c r="P220" s="28"/>
      <c r="Q220" s="28"/>
      <c r="R220" s="28"/>
      <c r="S220" s="23"/>
      <c r="T220" s="23"/>
      <c r="U220" s="23"/>
      <c r="V220" s="23"/>
      <c r="W220" s="23"/>
    </row>
    <row r="221" ht="16.5" spans="1:2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8"/>
      <c r="L221" s="28"/>
      <c r="M221" s="28"/>
      <c r="N221" s="28"/>
      <c r="O221" s="28"/>
      <c r="P221" s="28"/>
      <c r="Q221" s="28"/>
      <c r="R221" s="28"/>
      <c r="S221" s="23"/>
      <c r="T221" s="23"/>
      <c r="U221" s="23"/>
      <c r="V221" s="23"/>
      <c r="W221" s="23"/>
    </row>
    <row r="222" ht="16.5" spans="1:2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8"/>
      <c r="L222" s="28"/>
      <c r="M222" s="28"/>
      <c r="N222" s="28"/>
      <c r="O222" s="28"/>
      <c r="P222" s="28"/>
      <c r="Q222" s="28"/>
      <c r="R222" s="28"/>
      <c r="S222" s="23"/>
      <c r="T222" s="23"/>
      <c r="U222" s="23"/>
      <c r="V222" s="23"/>
      <c r="W222" s="23"/>
    </row>
    <row r="223" ht="16.5" spans="1: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8"/>
      <c r="L223" s="28"/>
      <c r="M223" s="28"/>
      <c r="N223" s="28"/>
      <c r="O223" s="28"/>
      <c r="P223" s="28"/>
      <c r="Q223" s="28"/>
      <c r="R223" s="28"/>
      <c r="S223" s="23"/>
      <c r="T223" s="23"/>
      <c r="U223" s="23"/>
      <c r="V223" s="23"/>
      <c r="W223" s="23"/>
    </row>
    <row r="224" ht="16.5" spans="1:2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8"/>
      <c r="L224" s="28"/>
      <c r="M224" s="28"/>
      <c r="N224" s="28"/>
      <c r="O224" s="28"/>
      <c r="P224" s="28"/>
      <c r="Q224" s="28"/>
      <c r="R224" s="28"/>
      <c r="S224" s="23"/>
      <c r="T224" s="23"/>
      <c r="U224" s="23"/>
      <c r="V224" s="23"/>
      <c r="W224" s="23"/>
    </row>
    <row r="225" ht="16.5" spans="1:2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8"/>
      <c r="L225" s="28"/>
      <c r="M225" s="28"/>
      <c r="N225" s="28"/>
      <c r="O225" s="28"/>
      <c r="P225" s="28"/>
      <c r="Q225" s="28"/>
      <c r="R225" s="28"/>
      <c r="S225" s="23"/>
      <c r="T225" s="23"/>
      <c r="U225" s="23"/>
      <c r="V225" s="23"/>
      <c r="W225" s="23"/>
    </row>
    <row r="226" ht="16.5" spans="1:2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8"/>
      <c r="L226" s="28"/>
      <c r="M226" s="28"/>
      <c r="N226" s="28"/>
      <c r="O226" s="28"/>
      <c r="P226" s="28"/>
      <c r="Q226" s="28"/>
      <c r="R226" s="28"/>
      <c r="S226" s="23"/>
      <c r="T226" s="23"/>
      <c r="U226" s="23"/>
      <c r="V226" s="23"/>
      <c r="W226" s="23"/>
    </row>
    <row r="227" ht="16.5" spans="1:2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8"/>
      <c r="L227" s="28"/>
      <c r="M227" s="28"/>
      <c r="N227" s="28"/>
      <c r="O227" s="28"/>
      <c r="P227" s="28"/>
      <c r="Q227" s="28"/>
      <c r="R227" s="28"/>
      <c r="S227" s="23"/>
      <c r="T227" s="23"/>
      <c r="U227" s="23"/>
      <c r="V227" s="23"/>
      <c r="W227" s="23"/>
    </row>
    <row r="228" ht="16.5" spans="1:2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8"/>
      <c r="L228" s="28"/>
      <c r="M228" s="28"/>
      <c r="N228" s="28"/>
      <c r="O228" s="28"/>
      <c r="P228" s="28"/>
      <c r="Q228" s="28"/>
      <c r="R228" s="28"/>
      <c r="S228" s="23"/>
      <c r="T228" s="23"/>
      <c r="U228" s="23"/>
      <c r="V228" s="23"/>
      <c r="W228" s="23"/>
    </row>
    <row r="229" ht="16.5" spans="1:2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8"/>
      <c r="L229" s="28"/>
      <c r="M229" s="28"/>
      <c r="N229" s="28"/>
      <c r="O229" s="28"/>
      <c r="P229" s="28"/>
      <c r="Q229" s="28"/>
      <c r="R229" s="28"/>
      <c r="S229" s="23"/>
      <c r="T229" s="23"/>
      <c r="U229" s="23"/>
      <c r="V229" s="23"/>
      <c r="W229" s="23"/>
    </row>
    <row r="230" ht="16.5" spans="1:2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8"/>
      <c r="L230" s="28"/>
      <c r="M230" s="28"/>
      <c r="N230" s="28"/>
      <c r="O230" s="28"/>
      <c r="P230" s="28"/>
      <c r="Q230" s="28"/>
      <c r="R230" s="28"/>
      <c r="S230" s="23"/>
      <c r="T230" s="23"/>
      <c r="U230" s="23"/>
      <c r="V230" s="23"/>
      <c r="W230" s="23"/>
    </row>
    <row r="231" ht="16.5" spans="1:2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270</v>
      </c>
      <c r="B1" s="2"/>
      <c r="C1" s="2"/>
      <c r="D1" s="2"/>
      <c r="E1" s="2"/>
      <c r="F1" s="2"/>
      <c r="G1" s="2"/>
      <c r="H1" s="2"/>
      <c r="I1" s="2"/>
      <c r="J1" s="2"/>
      <c r="K1" s="10" t="s">
        <v>406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272</v>
      </c>
      <c r="B2" s="4" t="s">
        <v>273</v>
      </c>
      <c r="C2" s="4" t="s">
        <v>274</v>
      </c>
      <c r="D2" s="4" t="s">
        <v>275</v>
      </c>
      <c r="E2" s="4" t="s">
        <v>276</v>
      </c>
      <c r="F2" s="4" t="s">
        <v>277</v>
      </c>
      <c r="G2" s="4" t="s">
        <v>278</v>
      </c>
      <c r="H2" s="4" t="s">
        <v>279</v>
      </c>
      <c r="I2" s="4" t="s">
        <v>280</v>
      </c>
      <c r="J2" s="4" t="s">
        <v>281</v>
      </c>
      <c r="K2" s="12" t="s">
        <v>282</v>
      </c>
      <c r="L2" s="12" t="s">
        <v>283</v>
      </c>
      <c r="M2" s="12" t="s">
        <v>284</v>
      </c>
      <c r="N2" s="12" t="s">
        <v>285</v>
      </c>
      <c r="O2" s="12" t="s">
        <v>286</v>
      </c>
      <c r="P2" s="12" t="s">
        <v>287</v>
      </c>
      <c r="Q2" s="12" t="s">
        <v>288</v>
      </c>
      <c r="R2" s="12" t="s">
        <v>289</v>
      </c>
    </row>
    <row r="3" ht="20.25" spans="1:18">
      <c r="A3" s="5" t="s">
        <v>407</v>
      </c>
      <c r="B3" s="5" t="s">
        <v>408</v>
      </c>
      <c r="C3" s="5">
        <v>2183.193</v>
      </c>
      <c r="D3" s="5">
        <v>2383.902</v>
      </c>
      <c r="E3" s="5">
        <v>1</v>
      </c>
      <c r="F3" s="6">
        <v>0</v>
      </c>
      <c r="G3" s="6">
        <v>0</v>
      </c>
      <c r="H3" s="6">
        <v>1</v>
      </c>
      <c r="I3" s="6">
        <v>0.004</v>
      </c>
      <c r="J3" s="6">
        <v>8.423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5.275</v>
      </c>
      <c r="Q3" s="13">
        <v>0</v>
      </c>
      <c r="R3" s="13">
        <v>0</v>
      </c>
    </row>
    <row r="4" ht="20.25" spans="1:18">
      <c r="A4" s="5" t="s">
        <v>409</v>
      </c>
      <c r="B4" s="5" t="s">
        <v>410</v>
      </c>
      <c r="C4" s="5">
        <v>8356.898</v>
      </c>
      <c r="D4" s="5">
        <v>9682.383</v>
      </c>
      <c r="E4" s="5">
        <v>1</v>
      </c>
      <c r="F4" s="6">
        <v>0</v>
      </c>
      <c r="G4" s="6">
        <v>0</v>
      </c>
      <c r="H4" s="6">
        <v>1</v>
      </c>
      <c r="I4" s="6">
        <v>0.694</v>
      </c>
      <c r="J4" s="6">
        <v>14.288</v>
      </c>
      <c r="K4" s="13">
        <v>2</v>
      </c>
      <c r="L4" s="13">
        <v>1</v>
      </c>
      <c r="M4" s="13">
        <v>0</v>
      </c>
      <c r="N4" s="13">
        <v>0</v>
      </c>
      <c r="O4" s="13">
        <v>0</v>
      </c>
      <c r="P4" s="13">
        <v>1.573</v>
      </c>
      <c r="Q4" s="13">
        <v>-1</v>
      </c>
      <c r="R4" s="13">
        <v>0</v>
      </c>
    </row>
    <row r="5" ht="20.25" spans="1:18">
      <c r="A5" s="5" t="s">
        <v>411</v>
      </c>
      <c r="B5" s="5" t="s">
        <v>412</v>
      </c>
      <c r="C5" s="5">
        <v>13905.689</v>
      </c>
      <c r="D5" s="5">
        <v>15600.418</v>
      </c>
      <c r="E5" s="5">
        <v>1</v>
      </c>
      <c r="F5" s="6">
        <v>0</v>
      </c>
      <c r="G5" s="6">
        <v>0</v>
      </c>
      <c r="H5" s="6">
        <v>1</v>
      </c>
      <c r="I5" s="6">
        <v>0.029</v>
      </c>
      <c r="J5" s="6">
        <v>10.89</v>
      </c>
      <c r="K5" s="13">
        <v>2</v>
      </c>
      <c r="L5" s="13">
        <v>0</v>
      </c>
      <c r="M5" s="13">
        <v>0</v>
      </c>
      <c r="N5" s="13">
        <v>-1</v>
      </c>
      <c r="O5" s="13">
        <v>0</v>
      </c>
      <c r="P5" s="13">
        <v>33.382</v>
      </c>
      <c r="Q5" s="13">
        <v>0</v>
      </c>
      <c r="R5" s="13">
        <v>0</v>
      </c>
    </row>
    <row r="6" ht="20.25" spans="1:18">
      <c r="A6" s="7" t="s">
        <v>413</v>
      </c>
      <c r="B6" s="7" t="s">
        <v>414</v>
      </c>
      <c r="C6" s="7">
        <v>10664.466</v>
      </c>
      <c r="D6" s="7">
        <v>15388.819</v>
      </c>
      <c r="E6" s="7">
        <v>0</v>
      </c>
      <c r="F6" s="7">
        <v>0</v>
      </c>
      <c r="G6" s="7">
        <v>0</v>
      </c>
      <c r="H6" s="7">
        <v>1</v>
      </c>
      <c r="I6" s="9">
        <v>8.509</v>
      </c>
      <c r="J6" s="9">
        <v>36.597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-28.191</v>
      </c>
      <c r="Q6" s="13">
        <v>0</v>
      </c>
      <c r="R6" s="13">
        <v>0</v>
      </c>
    </row>
    <row r="7" ht="20.25" spans="1:18">
      <c r="A7" s="7" t="s">
        <v>415</v>
      </c>
      <c r="B7" s="7" t="s">
        <v>416</v>
      </c>
      <c r="C7" s="7">
        <v>2903.176</v>
      </c>
      <c r="D7" s="7">
        <v>3957.804</v>
      </c>
      <c r="E7" s="7">
        <v>0</v>
      </c>
      <c r="F7" s="7">
        <v>0</v>
      </c>
      <c r="G7" s="7">
        <v>0</v>
      </c>
      <c r="H7" s="7">
        <v>1</v>
      </c>
      <c r="I7" s="9">
        <v>4.7</v>
      </c>
      <c r="J7" s="9">
        <v>30.094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-2.146</v>
      </c>
      <c r="Q7" s="13">
        <v>0</v>
      </c>
      <c r="R7" s="13">
        <v>0</v>
      </c>
    </row>
    <row r="8" ht="20.25" spans="1:18">
      <c r="A8" s="7" t="s">
        <v>417</v>
      </c>
      <c r="B8" s="7" t="s">
        <v>418</v>
      </c>
      <c r="C8" s="7">
        <v>2367.82</v>
      </c>
      <c r="D8" s="7">
        <v>3924.719</v>
      </c>
      <c r="E8" s="7">
        <v>0</v>
      </c>
      <c r="F8" s="7">
        <v>0</v>
      </c>
      <c r="G8" s="7">
        <v>0</v>
      </c>
      <c r="H8" s="7">
        <v>1</v>
      </c>
      <c r="I8" s="9">
        <v>4.624</v>
      </c>
      <c r="J8" s="9">
        <v>42.459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11.134</v>
      </c>
      <c r="Q8" s="13">
        <v>0</v>
      </c>
      <c r="R8" s="13">
        <v>0</v>
      </c>
    </row>
    <row r="9" ht="20.25" spans="1:18">
      <c r="A9" s="7" t="s">
        <v>419</v>
      </c>
      <c r="B9" s="7" t="s">
        <v>420</v>
      </c>
      <c r="C9" s="7">
        <v>4106.314</v>
      </c>
      <c r="D9" s="7">
        <v>4737.873</v>
      </c>
      <c r="E9" s="7">
        <v>0</v>
      </c>
      <c r="F9" s="7">
        <v>0</v>
      </c>
      <c r="G9" s="7">
        <v>0</v>
      </c>
      <c r="H9" s="7">
        <v>1</v>
      </c>
      <c r="I9" s="9">
        <v>2.952</v>
      </c>
      <c r="J9" s="9">
        <v>15.889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26.986</v>
      </c>
      <c r="Q9" s="13">
        <v>0</v>
      </c>
      <c r="R9" s="13">
        <v>0</v>
      </c>
    </row>
    <row r="10" ht="20.25" spans="1:18">
      <c r="A10" s="7" t="s">
        <v>421</v>
      </c>
      <c r="B10" s="7" t="s">
        <v>422</v>
      </c>
      <c r="C10" s="7">
        <v>5463.61</v>
      </c>
      <c r="D10" s="7">
        <v>7763.01</v>
      </c>
      <c r="E10" s="7">
        <v>0</v>
      </c>
      <c r="F10" s="7">
        <v>0</v>
      </c>
      <c r="G10" s="7">
        <v>0</v>
      </c>
      <c r="H10" s="7">
        <v>1</v>
      </c>
      <c r="I10" s="6">
        <v>9.268</v>
      </c>
      <c r="J10" s="6">
        <v>36.143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-8.396</v>
      </c>
      <c r="Q10" s="13">
        <v>0</v>
      </c>
      <c r="R10" s="13">
        <v>0</v>
      </c>
    </row>
    <row r="11" ht="20.25" spans="1:18">
      <c r="A11" s="7" t="s">
        <v>423</v>
      </c>
      <c r="B11" s="7" t="s">
        <v>424</v>
      </c>
      <c r="C11" s="7">
        <v>2534.544</v>
      </c>
      <c r="D11" s="7">
        <v>2729.389</v>
      </c>
      <c r="E11" s="7">
        <v>0</v>
      </c>
      <c r="F11" s="7">
        <v>0</v>
      </c>
      <c r="G11" s="7">
        <v>0</v>
      </c>
      <c r="H11" s="7">
        <v>1</v>
      </c>
      <c r="I11" s="6">
        <v>1.679</v>
      </c>
      <c r="J11" s="6">
        <v>8.698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3.576</v>
      </c>
      <c r="Q11" s="13">
        <v>0</v>
      </c>
      <c r="R11" s="13">
        <v>0</v>
      </c>
    </row>
    <row r="12" ht="20.25" spans="1:18">
      <c r="A12" s="7" t="s">
        <v>425</v>
      </c>
      <c r="B12" s="7" t="s">
        <v>426</v>
      </c>
      <c r="C12" s="7">
        <v>6486.127</v>
      </c>
      <c r="D12" s="7">
        <v>9266.167</v>
      </c>
      <c r="E12" s="7">
        <v>0</v>
      </c>
      <c r="F12" s="7">
        <v>0</v>
      </c>
      <c r="G12" s="7">
        <v>0</v>
      </c>
      <c r="H12" s="7">
        <v>1</v>
      </c>
      <c r="I12" s="6">
        <v>8.627</v>
      </c>
      <c r="J12" s="6">
        <v>36.041</v>
      </c>
      <c r="K12" s="13">
        <v>3</v>
      </c>
      <c r="L12" s="13">
        <v>1</v>
      </c>
      <c r="M12" s="13">
        <v>0</v>
      </c>
      <c r="N12" s="13">
        <v>0</v>
      </c>
      <c r="O12" s="13">
        <v>0</v>
      </c>
      <c r="P12" s="13">
        <v>-13.988</v>
      </c>
      <c r="Q12" s="13">
        <v>0</v>
      </c>
      <c r="R12" s="13">
        <v>0</v>
      </c>
    </row>
    <row r="13" ht="20.25" spans="1:18">
      <c r="A13" s="7" t="s">
        <v>427</v>
      </c>
      <c r="B13" s="7" t="s">
        <v>428</v>
      </c>
      <c r="C13" s="7">
        <v>3620.382</v>
      </c>
      <c r="D13" s="7">
        <v>4658.08</v>
      </c>
      <c r="E13" s="7">
        <v>0</v>
      </c>
      <c r="F13" s="7">
        <v>0</v>
      </c>
      <c r="G13" s="7">
        <v>0</v>
      </c>
      <c r="H13" s="7">
        <v>1</v>
      </c>
      <c r="I13" s="6">
        <v>9.534</v>
      </c>
      <c r="J13" s="6">
        <v>29.688</v>
      </c>
      <c r="K13" s="13">
        <v>2</v>
      </c>
      <c r="L13" s="13">
        <v>2</v>
      </c>
      <c r="M13" s="13">
        <v>0</v>
      </c>
      <c r="N13" s="13">
        <v>0</v>
      </c>
      <c r="O13" s="13">
        <v>0</v>
      </c>
      <c r="P13" s="13">
        <v>-13.868</v>
      </c>
      <c r="Q13" s="13">
        <v>0</v>
      </c>
      <c r="R13" s="13">
        <v>0</v>
      </c>
    </row>
    <row r="14" ht="20.25" spans="1:18">
      <c r="A14" s="7" t="s">
        <v>429</v>
      </c>
      <c r="B14" s="7" t="s">
        <v>430</v>
      </c>
      <c r="C14" s="7">
        <v>1219.632</v>
      </c>
      <c r="D14" s="7">
        <v>1293.87</v>
      </c>
      <c r="E14" s="7">
        <v>0</v>
      </c>
      <c r="F14" s="7">
        <v>0</v>
      </c>
      <c r="G14" s="7">
        <v>0</v>
      </c>
      <c r="H14" s="7">
        <v>1</v>
      </c>
      <c r="I14" s="6">
        <v>2.826</v>
      </c>
      <c r="J14" s="6">
        <v>8.402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-0.392</v>
      </c>
      <c r="Q14" s="13">
        <v>0</v>
      </c>
      <c r="R14" s="13">
        <v>-1</v>
      </c>
    </row>
    <row r="15" ht="20.25" spans="1:18">
      <c r="A15" s="7" t="s">
        <v>431</v>
      </c>
      <c r="B15" s="7" t="s">
        <v>432</v>
      </c>
      <c r="C15" s="7">
        <v>6279.831</v>
      </c>
      <c r="D15" s="7">
        <v>8025.945</v>
      </c>
      <c r="E15" s="7">
        <v>0</v>
      </c>
      <c r="F15" s="7">
        <v>0</v>
      </c>
      <c r="G15" s="7">
        <v>0</v>
      </c>
      <c r="H15" s="7">
        <v>1</v>
      </c>
      <c r="I15" s="6">
        <v>6.381</v>
      </c>
      <c r="J15" s="6">
        <v>26.749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-19.16</v>
      </c>
      <c r="Q15" s="13">
        <v>0</v>
      </c>
      <c r="R15" s="13">
        <v>0</v>
      </c>
    </row>
    <row r="16" ht="20.25" spans="1:18">
      <c r="A16" s="7" t="s">
        <v>433</v>
      </c>
      <c r="B16" s="7" t="s">
        <v>434</v>
      </c>
      <c r="C16" s="7">
        <v>6171.168</v>
      </c>
      <c r="D16" s="7">
        <v>8038.497</v>
      </c>
      <c r="E16" s="7">
        <v>0</v>
      </c>
      <c r="F16" s="7">
        <v>0</v>
      </c>
      <c r="G16" s="7">
        <v>0</v>
      </c>
      <c r="H16" s="7">
        <v>1</v>
      </c>
      <c r="I16" s="6">
        <v>11.936</v>
      </c>
      <c r="J16" s="6">
        <v>32.393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-1.627</v>
      </c>
      <c r="Q16" s="13">
        <v>0</v>
      </c>
      <c r="R16" s="13">
        <v>0</v>
      </c>
    </row>
    <row r="17" ht="20.25" spans="1:18">
      <c r="A17" s="7" t="s">
        <v>435</v>
      </c>
      <c r="B17" s="7" t="s">
        <v>436</v>
      </c>
      <c r="C17" s="7">
        <v>6288.073</v>
      </c>
      <c r="D17" s="7">
        <v>8033.997</v>
      </c>
      <c r="E17" s="7">
        <v>0</v>
      </c>
      <c r="F17" s="7">
        <v>0</v>
      </c>
      <c r="G17" s="7">
        <v>0</v>
      </c>
      <c r="H17" s="7">
        <v>1</v>
      </c>
      <c r="I17" s="6">
        <v>6.233</v>
      </c>
      <c r="J17" s="6">
        <v>26.61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0.427</v>
      </c>
      <c r="Q17" s="13">
        <v>0</v>
      </c>
      <c r="R17" s="13">
        <v>0</v>
      </c>
    </row>
    <row r="18" ht="20.25" spans="1:18">
      <c r="A18" s="7" t="s">
        <v>437</v>
      </c>
      <c r="B18" s="7" t="s">
        <v>438</v>
      </c>
      <c r="C18" s="7">
        <v>751.198</v>
      </c>
      <c r="D18" s="7">
        <v>817.601</v>
      </c>
      <c r="E18" s="7">
        <v>0</v>
      </c>
      <c r="F18" s="7">
        <v>0</v>
      </c>
      <c r="G18" s="7">
        <v>0</v>
      </c>
      <c r="H18" s="7">
        <v>1</v>
      </c>
      <c r="I18" s="6">
        <v>2.318</v>
      </c>
      <c r="J18" s="6">
        <v>10.251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0.252</v>
      </c>
      <c r="Q18" s="13">
        <v>0</v>
      </c>
      <c r="R18" s="13">
        <v>0</v>
      </c>
    </row>
    <row r="19" ht="20.25" spans="1:18">
      <c r="A19" s="7" t="s">
        <v>439</v>
      </c>
      <c r="B19" s="7" t="s">
        <v>440</v>
      </c>
      <c r="C19" s="7">
        <v>4039.117</v>
      </c>
      <c r="D19" s="7">
        <v>5626.869</v>
      </c>
      <c r="E19" s="7">
        <v>0</v>
      </c>
      <c r="F19" s="7">
        <v>0</v>
      </c>
      <c r="G19" s="7">
        <v>0</v>
      </c>
      <c r="H19" s="7">
        <v>1</v>
      </c>
      <c r="I19" s="6">
        <v>3.847</v>
      </c>
      <c r="J19" s="6">
        <v>30.979</v>
      </c>
      <c r="K19" s="13">
        <v>0</v>
      </c>
      <c r="L19" s="13">
        <v>1</v>
      </c>
      <c r="M19" s="13">
        <v>1</v>
      </c>
      <c r="N19" s="13">
        <v>-1</v>
      </c>
      <c r="O19" s="13">
        <v>0</v>
      </c>
      <c r="P19" s="13">
        <v>3.448</v>
      </c>
      <c r="Q19" s="13">
        <v>0</v>
      </c>
      <c r="R19" s="13">
        <v>0</v>
      </c>
    </row>
    <row r="20" ht="20.25" spans="1:18">
      <c r="A20" s="7" t="s">
        <v>441</v>
      </c>
      <c r="B20" s="7" t="s">
        <v>442</v>
      </c>
      <c r="C20" s="7">
        <v>6165.945</v>
      </c>
      <c r="D20" s="7">
        <v>8048.179</v>
      </c>
      <c r="E20" s="7">
        <v>0</v>
      </c>
      <c r="F20" s="7">
        <v>0</v>
      </c>
      <c r="G20" s="7">
        <v>0</v>
      </c>
      <c r="H20" s="7">
        <v>1</v>
      </c>
      <c r="I20" s="6">
        <v>11.568</v>
      </c>
      <c r="J20" s="6">
        <v>32.25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-9.938</v>
      </c>
      <c r="Q20" s="13">
        <v>-1</v>
      </c>
      <c r="R20" s="13">
        <v>0</v>
      </c>
    </row>
    <row r="21" ht="20.25" spans="1:18">
      <c r="A21" s="7" t="s">
        <v>443</v>
      </c>
      <c r="B21" s="7" t="s">
        <v>444</v>
      </c>
      <c r="C21" s="7">
        <v>20033.945</v>
      </c>
      <c r="D21" s="7">
        <v>21573.438</v>
      </c>
      <c r="E21" s="7">
        <v>0</v>
      </c>
      <c r="F21" s="7">
        <v>0</v>
      </c>
      <c r="G21" s="7">
        <v>0</v>
      </c>
      <c r="H21" s="7">
        <v>1</v>
      </c>
      <c r="I21" s="6">
        <v>1.107</v>
      </c>
      <c r="J21" s="6">
        <v>8.164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19.878</v>
      </c>
      <c r="Q21" s="13">
        <v>0</v>
      </c>
      <c r="R21" s="13">
        <v>1</v>
      </c>
    </row>
    <row r="22" ht="20.25" spans="1:18">
      <c r="A22" s="7" t="s">
        <v>445</v>
      </c>
      <c r="B22" s="7" t="s">
        <v>446</v>
      </c>
      <c r="C22" s="7">
        <v>2091.155</v>
      </c>
      <c r="D22" s="7">
        <v>2786.418</v>
      </c>
      <c r="E22" s="7">
        <v>0</v>
      </c>
      <c r="F22" s="7">
        <v>0</v>
      </c>
      <c r="G22" s="7">
        <v>0</v>
      </c>
      <c r="H22" s="7">
        <v>1</v>
      </c>
      <c r="I22" s="6">
        <v>12.87</v>
      </c>
      <c r="J22" s="6">
        <v>34.611</v>
      </c>
      <c r="K22" s="13">
        <v>3</v>
      </c>
      <c r="L22" s="13">
        <v>1</v>
      </c>
      <c r="M22" s="13">
        <v>0</v>
      </c>
      <c r="N22" s="13">
        <v>0</v>
      </c>
      <c r="O22" s="13">
        <v>0</v>
      </c>
      <c r="P22" s="13">
        <v>-11.67</v>
      </c>
      <c r="Q22" s="13">
        <v>0</v>
      </c>
      <c r="R22" s="13">
        <v>0</v>
      </c>
    </row>
    <row r="23" ht="20.25" spans="1:18">
      <c r="A23" s="7" t="s">
        <v>447</v>
      </c>
      <c r="B23" s="7" t="s">
        <v>448</v>
      </c>
      <c r="C23" s="7">
        <v>6139.655</v>
      </c>
      <c r="D23" s="7">
        <v>7671.939</v>
      </c>
      <c r="E23" s="7">
        <v>0</v>
      </c>
      <c r="F23" s="7">
        <v>0</v>
      </c>
      <c r="G23" s="7">
        <v>0</v>
      </c>
      <c r="H23" s="7">
        <v>1</v>
      </c>
      <c r="I23" s="6">
        <v>5.355</v>
      </c>
      <c r="J23" s="6">
        <v>24.258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-5.95</v>
      </c>
      <c r="Q23" s="13">
        <v>0</v>
      </c>
      <c r="R23" s="13">
        <v>0</v>
      </c>
    </row>
    <row r="24" ht="20.25" spans="1:18">
      <c r="A24" s="7" t="s">
        <v>449</v>
      </c>
      <c r="B24" s="7" t="s">
        <v>450</v>
      </c>
      <c r="C24" s="7">
        <v>5771.349</v>
      </c>
      <c r="D24" s="7">
        <v>7784.156</v>
      </c>
      <c r="E24" s="7">
        <v>0</v>
      </c>
      <c r="F24" s="7">
        <v>0</v>
      </c>
      <c r="G24" s="7">
        <v>0</v>
      </c>
      <c r="H24" s="7">
        <v>1</v>
      </c>
      <c r="I24" s="6">
        <v>11.503</v>
      </c>
      <c r="J24" s="6">
        <v>34.387</v>
      </c>
      <c r="K24" s="13">
        <v>2</v>
      </c>
      <c r="L24" s="13">
        <v>1</v>
      </c>
      <c r="M24" s="13">
        <v>0</v>
      </c>
      <c r="N24" s="13">
        <v>0</v>
      </c>
      <c r="O24" s="13">
        <v>0</v>
      </c>
      <c r="P24" s="13">
        <v>-7.487</v>
      </c>
      <c r="Q24" s="13">
        <v>0</v>
      </c>
      <c r="R24" s="13">
        <v>0</v>
      </c>
    </row>
    <row r="25" ht="20.25" spans="1:18">
      <c r="A25" s="7" t="s">
        <v>451</v>
      </c>
      <c r="B25" s="7" t="s">
        <v>452</v>
      </c>
      <c r="C25" s="7">
        <v>5712.002</v>
      </c>
      <c r="D25" s="7">
        <v>7602.692</v>
      </c>
      <c r="E25" s="7">
        <v>0</v>
      </c>
      <c r="F25" s="7">
        <v>0</v>
      </c>
      <c r="G25" s="7">
        <v>0</v>
      </c>
      <c r="H25" s="7">
        <v>1</v>
      </c>
      <c r="I25" s="6">
        <v>5.486</v>
      </c>
      <c r="J25" s="6">
        <v>28.991</v>
      </c>
      <c r="K25" s="13">
        <v>3</v>
      </c>
      <c r="L25" s="13">
        <v>0</v>
      </c>
      <c r="M25" s="13">
        <v>0</v>
      </c>
      <c r="N25" s="13">
        <v>0</v>
      </c>
      <c r="O25" s="13">
        <v>0</v>
      </c>
      <c r="P25" s="13">
        <v>-6.867</v>
      </c>
      <c r="Q25" s="13">
        <v>0</v>
      </c>
      <c r="R25" s="13">
        <v>0</v>
      </c>
    </row>
    <row r="26" ht="20.25" spans="1:18">
      <c r="A26" s="7" t="s">
        <v>453</v>
      </c>
      <c r="B26" s="7" t="s">
        <v>454</v>
      </c>
      <c r="C26" s="7">
        <v>6897.273</v>
      </c>
      <c r="D26" s="7">
        <v>8976.319</v>
      </c>
      <c r="E26" s="7">
        <v>0</v>
      </c>
      <c r="F26" s="7">
        <v>0</v>
      </c>
      <c r="G26" s="7">
        <v>0</v>
      </c>
      <c r="H26" s="7">
        <v>1</v>
      </c>
      <c r="I26" s="6">
        <v>2.854</v>
      </c>
      <c r="J26" s="6">
        <v>25.354</v>
      </c>
      <c r="K26" s="13">
        <v>3</v>
      </c>
      <c r="L26" s="13">
        <v>0</v>
      </c>
      <c r="M26" s="13">
        <v>0</v>
      </c>
      <c r="N26" s="13">
        <v>0</v>
      </c>
      <c r="O26" s="13">
        <v>0</v>
      </c>
      <c r="P26" s="13">
        <v>-13.218</v>
      </c>
      <c r="Q26" s="13">
        <v>0</v>
      </c>
      <c r="R26" s="13">
        <v>0</v>
      </c>
    </row>
    <row r="27" ht="20.25" spans="1:18">
      <c r="A27" s="7" t="s">
        <v>455</v>
      </c>
      <c r="B27" s="7" t="s">
        <v>456</v>
      </c>
      <c r="C27" s="7">
        <v>4744.111</v>
      </c>
      <c r="D27" s="7">
        <v>6248.982</v>
      </c>
      <c r="E27" s="7">
        <v>0</v>
      </c>
      <c r="F27" s="7">
        <v>0</v>
      </c>
      <c r="G27" s="7">
        <v>0</v>
      </c>
      <c r="H27" s="7">
        <v>1</v>
      </c>
      <c r="I27" s="6">
        <v>3.535</v>
      </c>
      <c r="J27" s="6">
        <v>26.766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-9.628</v>
      </c>
      <c r="Q27" s="13">
        <v>0</v>
      </c>
      <c r="R27" s="13">
        <v>0</v>
      </c>
    </row>
    <row r="28" ht="20.25" spans="1:18">
      <c r="A28" s="7" t="s">
        <v>457</v>
      </c>
      <c r="B28" s="7" t="s">
        <v>458</v>
      </c>
      <c r="C28" s="7">
        <v>12356.086</v>
      </c>
      <c r="D28" s="7">
        <v>14100.43</v>
      </c>
      <c r="E28" s="7">
        <v>0</v>
      </c>
      <c r="F28" s="7">
        <v>0</v>
      </c>
      <c r="G28" s="7">
        <v>0</v>
      </c>
      <c r="H28" s="7">
        <v>1</v>
      </c>
      <c r="I28" s="6">
        <v>0.596</v>
      </c>
      <c r="J28" s="6">
        <v>12.893</v>
      </c>
      <c r="K28" s="14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-9.212</v>
      </c>
      <c r="Q28" s="13">
        <v>0</v>
      </c>
      <c r="R28" s="13">
        <v>0</v>
      </c>
    </row>
    <row r="29" ht="20.25" spans="1:18">
      <c r="A29" s="8" t="s">
        <v>459</v>
      </c>
      <c r="B29" s="8" t="s">
        <v>460</v>
      </c>
      <c r="C29" s="8">
        <v>5129.384</v>
      </c>
      <c r="D29" s="8">
        <v>5685.964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4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-1.21</v>
      </c>
      <c r="Q29" s="13">
        <v>0</v>
      </c>
      <c r="R29" s="13">
        <v>0</v>
      </c>
    </row>
    <row r="30" ht="20.25" spans="1:18">
      <c r="A30" s="8" t="s">
        <v>461</v>
      </c>
      <c r="B30" s="8" t="s">
        <v>462</v>
      </c>
      <c r="C30" s="8">
        <v>231.999</v>
      </c>
      <c r="D30" s="8">
        <v>310.048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1</v>
      </c>
      <c r="L30" s="13">
        <v>2</v>
      </c>
      <c r="M30" s="13">
        <v>0</v>
      </c>
      <c r="N30" s="13">
        <v>0</v>
      </c>
      <c r="O30" s="13">
        <v>0</v>
      </c>
      <c r="P30" s="13">
        <v>0.054</v>
      </c>
      <c r="Q30" s="13">
        <v>0</v>
      </c>
      <c r="R30" s="13">
        <v>0</v>
      </c>
    </row>
    <row r="31" ht="20.25" spans="1:18">
      <c r="A31" s="8" t="s">
        <v>463</v>
      </c>
      <c r="B31" s="8" t="s">
        <v>464</v>
      </c>
      <c r="C31" s="8">
        <v>10839.243</v>
      </c>
      <c r="D31" s="8">
        <v>12638.009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15.18</v>
      </c>
      <c r="Q31" s="13">
        <v>0</v>
      </c>
      <c r="R31" s="13">
        <v>0</v>
      </c>
    </row>
    <row r="32" ht="20.25" spans="1:18">
      <c r="A32" s="8" t="s">
        <v>465</v>
      </c>
      <c r="B32" s="8" t="s">
        <v>466</v>
      </c>
      <c r="C32" s="8">
        <v>8609</v>
      </c>
      <c r="D32" s="8">
        <v>9580.279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20.665</v>
      </c>
      <c r="Q32" s="13">
        <v>0</v>
      </c>
      <c r="R32" s="13">
        <v>0</v>
      </c>
    </row>
    <row r="33" ht="20.25" spans="1:18">
      <c r="A33" s="8" t="s">
        <v>467</v>
      </c>
      <c r="B33" s="8" t="s">
        <v>468</v>
      </c>
      <c r="C33" s="8">
        <v>1012.327</v>
      </c>
      <c r="D33" s="8">
        <v>1178.896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0.619</v>
      </c>
      <c r="Q33" s="13">
        <v>0</v>
      </c>
      <c r="R33" s="13">
        <v>0</v>
      </c>
    </row>
    <row r="34" ht="20.25" spans="1:18">
      <c r="A34" s="8" t="s">
        <v>469</v>
      </c>
      <c r="B34" s="8" t="s">
        <v>470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471</v>
      </c>
      <c r="B35" s="8" t="s">
        <v>472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8" t="s">
        <v>473</v>
      </c>
      <c r="B36" s="8" t="s">
        <v>474</v>
      </c>
      <c r="C36" s="8">
        <v>1129.279</v>
      </c>
      <c r="D36" s="8">
        <v>1302.053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1</v>
      </c>
      <c r="M36" s="13">
        <v>1</v>
      </c>
      <c r="N36" s="13">
        <v>-1</v>
      </c>
      <c r="O36" s="13">
        <v>0</v>
      </c>
      <c r="P36" s="13">
        <v>-0.134</v>
      </c>
      <c r="Q36" s="13">
        <v>0</v>
      </c>
      <c r="R36" s="13">
        <v>0</v>
      </c>
    </row>
    <row r="37" ht="20.25" spans="1:18">
      <c r="A37" s="8" t="s">
        <v>475</v>
      </c>
      <c r="B37" s="8" t="s">
        <v>476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8" t="s">
        <v>477</v>
      </c>
      <c r="B38" s="8" t="s">
        <v>478</v>
      </c>
      <c r="C38" s="8">
        <v>2861.857</v>
      </c>
      <c r="D38" s="8">
        <v>3152.379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1</v>
      </c>
      <c r="L38" s="13">
        <v>2</v>
      </c>
      <c r="M38" s="13">
        <v>0</v>
      </c>
      <c r="N38" s="13">
        <v>0</v>
      </c>
      <c r="O38" s="13">
        <v>0</v>
      </c>
      <c r="P38" s="13">
        <v>3.03</v>
      </c>
      <c r="Q38" s="13">
        <v>0</v>
      </c>
      <c r="R38" s="13">
        <v>1</v>
      </c>
    </row>
    <row r="39" ht="20.25" spans="1:18">
      <c r="A39" s="8" t="s">
        <v>479</v>
      </c>
      <c r="B39" s="8" t="s">
        <v>480</v>
      </c>
      <c r="C39" s="8">
        <v>41994.91</v>
      </c>
      <c r="D39" s="8">
        <v>61007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1</v>
      </c>
      <c r="M39" s="13">
        <v>1</v>
      </c>
      <c r="N39" s="13">
        <v>-1</v>
      </c>
      <c r="O39" s="13">
        <v>0</v>
      </c>
      <c r="P39" s="13">
        <v>-54.931</v>
      </c>
      <c r="Q39" s="13">
        <v>0</v>
      </c>
      <c r="R39" s="13">
        <v>0</v>
      </c>
    </row>
    <row r="40" ht="20.25" spans="1:18">
      <c r="A40" s="9" t="s">
        <v>481</v>
      </c>
      <c r="B40" s="9" t="s">
        <v>482</v>
      </c>
      <c r="C40" s="9">
        <v>20872.531</v>
      </c>
      <c r="D40" s="9">
        <v>24369.223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11.332</v>
      </c>
      <c r="K40" s="14">
        <v>3</v>
      </c>
      <c r="L40" s="13">
        <v>2</v>
      </c>
      <c r="M40" s="13">
        <v>0</v>
      </c>
      <c r="N40" s="13">
        <v>0</v>
      </c>
      <c r="O40" s="13">
        <v>0</v>
      </c>
      <c r="P40" s="13">
        <v>-10.826</v>
      </c>
      <c r="Q40" s="13">
        <v>0</v>
      </c>
      <c r="R40" s="13">
        <v>-1</v>
      </c>
    </row>
    <row r="41" ht="20.25" spans="1:18">
      <c r="A41" s="9" t="s">
        <v>483</v>
      </c>
      <c r="B41" s="9" t="s">
        <v>484</v>
      </c>
      <c r="C41" s="9">
        <v>13207.315</v>
      </c>
      <c r="D41" s="9">
        <v>30826.281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29.425</v>
      </c>
      <c r="K41" s="14">
        <v>3</v>
      </c>
      <c r="L41" s="13">
        <v>1</v>
      </c>
      <c r="M41" s="13">
        <v>0</v>
      </c>
      <c r="N41" s="13">
        <v>0</v>
      </c>
      <c r="O41" s="13">
        <v>0</v>
      </c>
      <c r="P41" s="13">
        <v>42.135</v>
      </c>
      <c r="Q41" s="13">
        <v>0</v>
      </c>
      <c r="R41" s="13">
        <v>0</v>
      </c>
    </row>
    <row r="42" ht="20.25" spans="1:18">
      <c r="A42" s="9" t="s">
        <v>485</v>
      </c>
      <c r="B42" s="9" t="s">
        <v>486</v>
      </c>
      <c r="C42" s="9">
        <v>22019.031</v>
      </c>
      <c r="D42" s="9">
        <v>26199.127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10.637</v>
      </c>
      <c r="K42" s="14">
        <v>3</v>
      </c>
      <c r="L42" s="13">
        <v>1</v>
      </c>
      <c r="M42" s="13">
        <v>0</v>
      </c>
      <c r="N42" s="13">
        <v>0</v>
      </c>
      <c r="O42" s="13">
        <v>0</v>
      </c>
      <c r="P42" s="13">
        <v>-14.227</v>
      </c>
      <c r="Q42" s="13">
        <v>0</v>
      </c>
      <c r="R42" s="13">
        <v>-1</v>
      </c>
    </row>
    <row r="43" ht="20.25" spans="1:18">
      <c r="A43" s="9" t="s">
        <v>487</v>
      </c>
      <c r="B43" s="9" t="s">
        <v>488</v>
      </c>
      <c r="C43" s="9">
        <v>2578.486</v>
      </c>
      <c r="D43" s="9">
        <v>3041.205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2.404</v>
      </c>
      <c r="K43" s="14">
        <v>0</v>
      </c>
      <c r="L43" s="13">
        <v>0</v>
      </c>
      <c r="M43" s="13">
        <v>1</v>
      </c>
      <c r="N43" s="13">
        <v>-1</v>
      </c>
      <c r="O43" s="13">
        <v>0</v>
      </c>
      <c r="P43" s="13">
        <v>3.185</v>
      </c>
      <c r="Q43" s="13">
        <v>0</v>
      </c>
      <c r="R43" s="13">
        <v>0</v>
      </c>
    </row>
    <row r="44" ht="20.25" spans="1:18">
      <c r="A44" s="9" t="s">
        <v>489</v>
      </c>
      <c r="B44" s="9" t="s">
        <v>490</v>
      </c>
      <c r="C44" s="9">
        <v>937.866</v>
      </c>
      <c r="D44" s="9">
        <v>1233.435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11.221</v>
      </c>
      <c r="K44" s="14">
        <v>1</v>
      </c>
      <c r="L44" s="13">
        <v>1</v>
      </c>
      <c r="M44" s="13">
        <v>0</v>
      </c>
      <c r="N44" s="13">
        <v>0</v>
      </c>
      <c r="O44" s="13">
        <v>0</v>
      </c>
      <c r="P44" s="13">
        <v>2.109</v>
      </c>
      <c r="Q44" s="13">
        <v>0</v>
      </c>
      <c r="R44" s="13">
        <v>0</v>
      </c>
    </row>
    <row r="45" ht="20.25" spans="1:18">
      <c r="A45" s="9" t="s">
        <v>491</v>
      </c>
      <c r="B45" s="9" t="s">
        <v>492</v>
      </c>
      <c r="C45" s="9">
        <v>89229.133</v>
      </c>
      <c r="D45" s="9">
        <v>113058.414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9.052</v>
      </c>
      <c r="K45" s="14">
        <v>3</v>
      </c>
      <c r="L45" s="13">
        <v>1</v>
      </c>
      <c r="M45" s="13">
        <v>-1</v>
      </c>
      <c r="N45" s="13">
        <v>1</v>
      </c>
      <c r="O45" s="13">
        <v>0</v>
      </c>
      <c r="P45" s="13">
        <v>109.634</v>
      </c>
      <c r="Q45" s="13">
        <v>0</v>
      </c>
      <c r="R45" s="13">
        <v>0</v>
      </c>
    </row>
    <row r="46" ht="20.25" spans="1:18">
      <c r="A46" s="9" t="s">
        <v>493</v>
      </c>
      <c r="B46" s="9" t="s">
        <v>494</v>
      </c>
      <c r="C46" s="9">
        <v>3203.701</v>
      </c>
      <c r="D46" s="9">
        <v>3366.392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1.877</v>
      </c>
      <c r="K46" s="14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-1.363</v>
      </c>
      <c r="Q46" s="13">
        <v>0</v>
      </c>
      <c r="R46" s="13">
        <v>0</v>
      </c>
    </row>
    <row r="47" ht="20.25" spans="1:18">
      <c r="A47" s="9" t="s">
        <v>495</v>
      </c>
      <c r="B47" s="9" t="s">
        <v>496</v>
      </c>
      <c r="C47" s="9">
        <v>117373.063</v>
      </c>
      <c r="D47" s="9">
        <v>153614.391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12.034</v>
      </c>
      <c r="K47" s="14">
        <v>0</v>
      </c>
      <c r="L47" s="13">
        <v>1</v>
      </c>
      <c r="M47" s="13">
        <v>0</v>
      </c>
      <c r="N47" s="13">
        <v>-1</v>
      </c>
      <c r="O47" s="13">
        <v>0</v>
      </c>
      <c r="P47" s="13">
        <v>-22.668</v>
      </c>
      <c r="Q47" s="13">
        <v>0</v>
      </c>
      <c r="R47" s="13">
        <v>0</v>
      </c>
    </row>
    <row r="48" ht="20.25" spans="1:18">
      <c r="A48" s="9" t="s">
        <v>497</v>
      </c>
      <c r="B48" s="9" t="s">
        <v>498</v>
      </c>
      <c r="C48" s="9">
        <v>3970.834</v>
      </c>
      <c r="D48" s="9">
        <v>4321.5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1.712</v>
      </c>
      <c r="K48" s="14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4.062</v>
      </c>
      <c r="Q48" s="13">
        <v>0</v>
      </c>
      <c r="R48" s="13">
        <v>0</v>
      </c>
    </row>
    <row r="49" ht="20.25" spans="1:18">
      <c r="A49" s="9" t="s">
        <v>499</v>
      </c>
      <c r="B49" s="9" t="s">
        <v>500</v>
      </c>
      <c r="C49" s="9">
        <v>16151.444</v>
      </c>
      <c r="D49" s="9">
        <v>17906.723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3.227</v>
      </c>
      <c r="K49" s="14">
        <v>1</v>
      </c>
      <c r="L49" s="13">
        <v>1</v>
      </c>
      <c r="M49" s="13">
        <v>0</v>
      </c>
      <c r="N49" s="13">
        <v>1</v>
      </c>
      <c r="O49" s="13">
        <v>0</v>
      </c>
      <c r="P49" s="13">
        <v>-7.114</v>
      </c>
      <c r="Q49" s="13">
        <v>1</v>
      </c>
      <c r="R49" s="13">
        <v>0</v>
      </c>
    </row>
    <row r="50" ht="20.25" spans="1:18">
      <c r="A50" s="9" t="s">
        <v>501</v>
      </c>
      <c r="B50" s="9" t="s">
        <v>502</v>
      </c>
      <c r="C50" s="9">
        <v>3038.813</v>
      </c>
      <c r="D50" s="9">
        <v>3222.464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1.593</v>
      </c>
      <c r="K50" s="14">
        <v>0</v>
      </c>
      <c r="L50" s="13">
        <v>1</v>
      </c>
      <c r="M50" s="13">
        <v>1</v>
      </c>
      <c r="N50" s="13">
        <v>-1</v>
      </c>
      <c r="O50" s="13">
        <v>0</v>
      </c>
      <c r="P50" s="13">
        <v>-2.726</v>
      </c>
      <c r="Q50" s="13">
        <v>0</v>
      </c>
      <c r="R50" s="13">
        <v>0</v>
      </c>
    </row>
    <row r="51" ht="20.25" spans="1:18">
      <c r="A51" s="9" t="s">
        <v>503</v>
      </c>
      <c r="B51" s="9" t="s">
        <v>504</v>
      </c>
      <c r="C51" s="9">
        <v>15208.775</v>
      </c>
      <c r="D51" s="9">
        <v>17361.662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11.345</v>
      </c>
      <c r="K51" s="14">
        <v>3</v>
      </c>
      <c r="L51" s="13">
        <v>2</v>
      </c>
      <c r="M51" s="13">
        <v>0</v>
      </c>
      <c r="N51" s="13">
        <v>0</v>
      </c>
      <c r="O51" s="13">
        <v>0</v>
      </c>
      <c r="P51" s="13">
        <v>8.763</v>
      </c>
      <c r="Q51" s="13">
        <v>0</v>
      </c>
      <c r="R51" s="13">
        <v>0</v>
      </c>
    </row>
    <row r="52" ht="20.25" spans="1:18">
      <c r="A52" s="9" t="s">
        <v>505</v>
      </c>
      <c r="B52" s="9" t="s">
        <v>506</v>
      </c>
      <c r="C52" s="9">
        <v>306150.125</v>
      </c>
      <c r="D52" s="9">
        <v>468016.531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18.414</v>
      </c>
      <c r="K52" s="14">
        <v>3</v>
      </c>
      <c r="L52" s="13">
        <v>1</v>
      </c>
      <c r="M52" s="13">
        <v>0</v>
      </c>
      <c r="N52" s="13">
        <v>0</v>
      </c>
      <c r="O52" s="13">
        <v>0</v>
      </c>
      <c r="P52" s="13">
        <v>203.374</v>
      </c>
      <c r="Q52" s="13">
        <v>0</v>
      </c>
      <c r="R52" s="13">
        <v>0</v>
      </c>
    </row>
    <row r="53" ht="20.25" spans="1:18">
      <c r="A53" s="9" t="s">
        <v>507</v>
      </c>
      <c r="B53" s="9" t="s">
        <v>508</v>
      </c>
      <c r="C53" s="9">
        <v>12756.353</v>
      </c>
      <c r="D53" s="9">
        <v>15045.943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11.69</v>
      </c>
      <c r="K53" s="14">
        <v>3</v>
      </c>
      <c r="L53" s="13">
        <v>0</v>
      </c>
      <c r="M53" s="13">
        <v>0</v>
      </c>
      <c r="N53" s="13">
        <v>0</v>
      </c>
      <c r="O53" s="13">
        <v>0</v>
      </c>
      <c r="P53" s="13">
        <v>21.605</v>
      </c>
      <c r="Q53" s="13">
        <v>0</v>
      </c>
      <c r="R53" s="13">
        <v>0</v>
      </c>
    </row>
    <row r="54" ht="20.25" spans="1:18">
      <c r="A54" s="9" t="s">
        <v>509</v>
      </c>
      <c r="B54" s="9" t="s">
        <v>510</v>
      </c>
      <c r="C54" s="9">
        <v>3073.545</v>
      </c>
      <c r="D54" s="9">
        <v>3543.4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5.864</v>
      </c>
      <c r="K54" s="14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-1.568</v>
      </c>
      <c r="Q54" s="13">
        <v>0</v>
      </c>
      <c r="R54" s="13">
        <v>0</v>
      </c>
    </row>
    <row r="55" ht="20.25" spans="1:18">
      <c r="A55" s="9" t="s">
        <v>511</v>
      </c>
      <c r="B55" s="9" t="s">
        <v>512</v>
      </c>
      <c r="C55" s="9">
        <v>22528.938</v>
      </c>
      <c r="D55" s="9">
        <v>26818.035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5.44</v>
      </c>
      <c r="K55" s="14">
        <v>2</v>
      </c>
      <c r="L55" s="13">
        <v>1</v>
      </c>
      <c r="M55" s="13">
        <v>0</v>
      </c>
      <c r="N55" s="13">
        <v>0</v>
      </c>
      <c r="O55" s="13">
        <v>0</v>
      </c>
      <c r="P55" s="13">
        <v>-0.748</v>
      </c>
      <c r="Q55" s="13">
        <v>0</v>
      </c>
      <c r="R55" s="13">
        <v>-1</v>
      </c>
    </row>
    <row r="56" ht="20.25" spans="1:18">
      <c r="A56" s="6" t="s">
        <v>513</v>
      </c>
      <c r="B56" s="6" t="s">
        <v>514</v>
      </c>
      <c r="C56" s="6">
        <v>3377.061</v>
      </c>
      <c r="D56" s="6">
        <v>3764.891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7.528</v>
      </c>
      <c r="K56" s="14">
        <v>2</v>
      </c>
      <c r="L56" s="13">
        <v>1</v>
      </c>
      <c r="M56" s="13">
        <v>0</v>
      </c>
      <c r="N56" s="13">
        <v>0</v>
      </c>
      <c r="O56" s="13">
        <v>0</v>
      </c>
      <c r="P56" s="13">
        <v>5.096</v>
      </c>
      <c r="Q56" s="13">
        <v>0</v>
      </c>
      <c r="R56" s="13">
        <v>0</v>
      </c>
    </row>
    <row r="57" ht="20.25" spans="1:18">
      <c r="A57" s="6" t="s">
        <v>515</v>
      </c>
      <c r="B57" s="6" t="s">
        <v>516</v>
      </c>
      <c r="C57" s="6">
        <v>4558.043</v>
      </c>
      <c r="D57" s="6">
        <v>5611.975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10.115</v>
      </c>
      <c r="K57" s="14">
        <v>0</v>
      </c>
      <c r="L57" s="13">
        <v>2</v>
      </c>
      <c r="M57" s="13">
        <v>1</v>
      </c>
      <c r="N57" s="13">
        <v>-1</v>
      </c>
      <c r="O57" s="13">
        <v>0</v>
      </c>
      <c r="P57" s="13">
        <v>-9.197</v>
      </c>
      <c r="Q57" s="13">
        <v>0</v>
      </c>
      <c r="R57" s="13">
        <v>0</v>
      </c>
    </row>
    <row r="58" ht="20.25" spans="1:18">
      <c r="A58" s="6" t="s">
        <v>517</v>
      </c>
      <c r="B58" s="6" t="s">
        <v>518</v>
      </c>
      <c r="C58" s="6">
        <v>717.952</v>
      </c>
      <c r="D58" s="6">
        <v>807.744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4.528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-1.359</v>
      </c>
      <c r="Q58" s="13">
        <v>-1</v>
      </c>
      <c r="R58" s="13">
        <v>0</v>
      </c>
    </row>
    <row r="59" ht="20.25" spans="1:18">
      <c r="A59" s="6" t="s">
        <v>519</v>
      </c>
      <c r="B59" s="6" t="s">
        <v>520</v>
      </c>
      <c r="C59" s="6">
        <v>1591.915</v>
      </c>
      <c r="D59" s="6">
        <v>1859.019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2.366</v>
      </c>
      <c r="K59" s="14">
        <v>0</v>
      </c>
      <c r="L59" s="13">
        <v>0</v>
      </c>
      <c r="M59" s="13">
        <v>1</v>
      </c>
      <c r="N59" s="13">
        <v>-1</v>
      </c>
      <c r="O59" s="13">
        <v>0</v>
      </c>
      <c r="P59" s="13">
        <v>-3.549</v>
      </c>
      <c r="Q59" s="13">
        <v>0</v>
      </c>
      <c r="R59" s="13">
        <v>0</v>
      </c>
    </row>
    <row r="60" ht="20.25" spans="1:18">
      <c r="A60" s="6" t="s">
        <v>521</v>
      </c>
      <c r="B60" s="6" t="s">
        <v>522</v>
      </c>
      <c r="C60" s="6">
        <v>3075.443</v>
      </c>
      <c r="D60" s="6">
        <v>3362.131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4.43</v>
      </c>
      <c r="K60" s="14">
        <v>3</v>
      </c>
      <c r="L60" s="13">
        <v>1</v>
      </c>
      <c r="M60" s="13">
        <v>0</v>
      </c>
      <c r="N60" s="13">
        <v>0</v>
      </c>
      <c r="O60" s="13">
        <v>0</v>
      </c>
      <c r="P60" s="13">
        <v>-1.966</v>
      </c>
      <c r="Q60" s="13">
        <v>0</v>
      </c>
      <c r="R60" s="13">
        <v>0</v>
      </c>
    </row>
    <row r="61" ht="20.25" spans="1:18">
      <c r="A61" s="6" t="s">
        <v>523</v>
      </c>
      <c r="B61" s="6" t="s">
        <v>524</v>
      </c>
      <c r="C61" s="6">
        <v>1028.091</v>
      </c>
      <c r="D61" s="6">
        <v>1295.015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2.226</v>
      </c>
      <c r="K61" s="14">
        <v>0</v>
      </c>
      <c r="L61" s="13">
        <v>1</v>
      </c>
      <c r="M61" s="13">
        <v>1</v>
      </c>
      <c r="N61" s="13">
        <v>-1</v>
      </c>
      <c r="O61" s="13">
        <v>0</v>
      </c>
      <c r="P61" s="13">
        <v>-3.491</v>
      </c>
      <c r="Q61" s="13">
        <v>0</v>
      </c>
      <c r="R61" s="13">
        <v>0</v>
      </c>
    </row>
    <row r="62" ht="20.25" spans="1:18">
      <c r="A62" s="6" t="s">
        <v>525</v>
      </c>
      <c r="B62" s="6" t="s">
        <v>526</v>
      </c>
      <c r="C62" s="6">
        <v>2831.742</v>
      </c>
      <c r="D62" s="6">
        <v>3149.299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5.356</v>
      </c>
      <c r="K62" s="14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7.787</v>
      </c>
      <c r="Q62" s="13">
        <v>0</v>
      </c>
      <c r="R62" s="13">
        <v>0</v>
      </c>
    </row>
    <row r="63" ht="20.25" spans="1:18">
      <c r="A63" s="6" t="s">
        <v>527</v>
      </c>
      <c r="B63" s="6" t="s">
        <v>528</v>
      </c>
      <c r="C63" s="6">
        <v>3497.001</v>
      </c>
      <c r="D63" s="6">
        <v>3640.101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2.182</v>
      </c>
      <c r="K63" s="14">
        <v>3</v>
      </c>
      <c r="L63" s="13">
        <v>0</v>
      </c>
      <c r="M63" s="13">
        <v>0</v>
      </c>
      <c r="N63" s="13">
        <v>0</v>
      </c>
      <c r="O63" s="13">
        <v>0</v>
      </c>
      <c r="P63" s="13">
        <v>-1.871</v>
      </c>
      <c r="Q63" s="13">
        <v>0</v>
      </c>
      <c r="R63" s="13">
        <v>0</v>
      </c>
    </row>
    <row r="64" ht="20.25" spans="1:18">
      <c r="A64" s="6" t="s">
        <v>529</v>
      </c>
      <c r="B64" s="6" t="s">
        <v>530</v>
      </c>
      <c r="C64" s="6">
        <v>4511.978</v>
      </c>
      <c r="D64" s="6">
        <v>5576.581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10.012</v>
      </c>
      <c r="K64" s="14">
        <v>0</v>
      </c>
      <c r="L64" s="13">
        <v>0</v>
      </c>
      <c r="M64" s="13">
        <v>1</v>
      </c>
      <c r="N64" s="13">
        <v>-1</v>
      </c>
      <c r="O64" s="13">
        <v>0</v>
      </c>
      <c r="P64" s="13">
        <v>-8.701</v>
      </c>
      <c r="Q64" s="13">
        <v>0</v>
      </c>
      <c r="R64" s="13">
        <v>0</v>
      </c>
    </row>
    <row r="65" ht="20.25" spans="1:18">
      <c r="A65" s="6" t="s">
        <v>531</v>
      </c>
      <c r="B65" s="6" t="s">
        <v>532</v>
      </c>
      <c r="C65" s="6">
        <v>7700.209</v>
      </c>
      <c r="D65" s="6">
        <v>8575.7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9.812</v>
      </c>
      <c r="K65" s="14">
        <v>0</v>
      </c>
      <c r="L65" s="13">
        <v>0</v>
      </c>
      <c r="M65" s="13">
        <v>0</v>
      </c>
      <c r="N65" s="13">
        <v>-1</v>
      </c>
      <c r="O65" s="13">
        <v>0</v>
      </c>
      <c r="P65" s="13">
        <v>-1.556</v>
      </c>
      <c r="Q65" s="13">
        <v>0</v>
      </c>
      <c r="R65" s="13">
        <v>0</v>
      </c>
    </row>
    <row r="66" ht="20.25" spans="1:18">
      <c r="A66" s="6" t="s">
        <v>533</v>
      </c>
      <c r="B66" s="6" t="s">
        <v>534</v>
      </c>
      <c r="C66" s="6">
        <v>8973.927</v>
      </c>
      <c r="D66" s="6">
        <v>10465.036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6.268</v>
      </c>
      <c r="K66" s="14">
        <v>3</v>
      </c>
      <c r="L66" s="13">
        <v>0</v>
      </c>
      <c r="M66" s="13">
        <v>0</v>
      </c>
      <c r="N66" s="13">
        <v>0</v>
      </c>
      <c r="O66" s="13">
        <v>0</v>
      </c>
      <c r="P66" s="13">
        <v>4.211</v>
      </c>
      <c r="Q66" s="13">
        <v>0</v>
      </c>
      <c r="R66" s="13">
        <v>0</v>
      </c>
    </row>
    <row r="67" ht="20.25" spans="1:18">
      <c r="A67" s="6" t="s">
        <v>535</v>
      </c>
      <c r="B67" s="6" t="s">
        <v>536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537</v>
      </c>
      <c r="B68" s="6" t="s">
        <v>538</v>
      </c>
      <c r="C68" s="6">
        <v>8736.073</v>
      </c>
      <c r="D68" s="6">
        <v>9866.309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8.866</v>
      </c>
      <c r="K68" s="14">
        <v>1</v>
      </c>
      <c r="L68" s="13">
        <v>0</v>
      </c>
      <c r="M68" s="13">
        <v>0</v>
      </c>
      <c r="N68" s="13">
        <v>0</v>
      </c>
      <c r="O68" s="13">
        <v>0</v>
      </c>
      <c r="P68" s="13">
        <v>2.642</v>
      </c>
      <c r="Q68" s="13">
        <v>-1</v>
      </c>
      <c r="R68" s="13">
        <v>0</v>
      </c>
    </row>
    <row r="69" ht="20.25" spans="1:18">
      <c r="A69" s="6" t="s">
        <v>539</v>
      </c>
      <c r="B69" s="6" t="s">
        <v>540</v>
      </c>
      <c r="C69" s="6">
        <v>7682.534</v>
      </c>
      <c r="D69" s="6">
        <v>8169.288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5.271</v>
      </c>
      <c r="K69" s="14">
        <v>4</v>
      </c>
      <c r="L69" s="13">
        <v>1</v>
      </c>
      <c r="M69" s="13">
        <v>0</v>
      </c>
      <c r="N69" s="13">
        <v>0</v>
      </c>
      <c r="O69" s="13">
        <v>0</v>
      </c>
      <c r="P69" s="13">
        <v>0.929</v>
      </c>
      <c r="Q69" s="13">
        <v>0</v>
      </c>
      <c r="R69" s="13">
        <v>0</v>
      </c>
    </row>
    <row r="70" ht="20.25" spans="1:18">
      <c r="A70" s="6" t="s">
        <v>541</v>
      </c>
      <c r="B70" s="6" t="s">
        <v>542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6" t="s">
        <v>543</v>
      </c>
      <c r="B71" s="6" t="s">
        <v>544</v>
      </c>
      <c r="C71" s="6">
        <v>2197.545</v>
      </c>
      <c r="D71" s="6">
        <v>2534.231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2.634</v>
      </c>
      <c r="K71" s="14">
        <v>0</v>
      </c>
      <c r="L71" s="13">
        <v>2</v>
      </c>
      <c r="M71" s="13">
        <v>0</v>
      </c>
      <c r="N71" s="13">
        <v>0</v>
      </c>
      <c r="O71" s="13">
        <v>0</v>
      </c>
      <c r="P71" s="13">
        <v>7.463</v>
      </c>
      <c r="Q71" s="13">
        <v>0</v>
      </c>
      <c r="R71" s="13">
        <v>0</v>
      </c>
    </row>
    <row r="72" ht="20.25" spans="1:18">
      <c r="A72" s="6" t="s">
        <v>545</v>
      </c>
      <c r="B72" s="6" t="s">
        <v>546</v>
      </c>
      <c r="C72" s="6">
        <v>4995.836</v>
      </c>
      <c r="D72" s="6">
        <v>6163.545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13.116</v>
      </c>
      <c r="K72" s="14">
        <v>2</v>
      </c>
      <c r="L72" s="13">
        <v>1</v>
      </c>
      <c r="M72" s="13">
        <v>0</v>
      </c>
      <c r="N72" s="13">
        <v>0</v>
      </c>
      <c r="O72" s="13">
        <v>0</v>
      </c>
      <c r="P72" s="13">
        <v>35.48</v>
      </c>
      <c r="Q72" s="13">
        <v>0</v>
      </c>
      <c r="R72" s="13">
        <v>1</v>
      </c>
    </row>
    <row r="73" ht="20.25" spans="1:18">
      <c r="A73" s="6" t="s">
        <v>547</v>
      </c>
      <c r="B73" s="6" t="s">
        <v>548</v>
      </c>
      <c r="C73" s="6">
        <v>5521.925</v>
      </c>
      <c r="D73" s="6">
        <v>6175.342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2.851</v>
      </c>
      <c r="K73" s="14">
        <v>0</v>
      </c>
      <c r="L73" s="13">
        <v>2</v>
      </c>
      <c r="M73" s="13">
        <v>1</v>
      </c>
      <c r="N73" s="13">
        <v>-1</v>
      </c>
      <c r="O73" s="13">
        <v>0</v>
      </c>
      <c r="P73" s="13">
        <v>-16.106</v>
      </c>
      <c r="Q73" s="13">
        <v>0</v>
      </c>
      <c r="R73" s="13">
        <v>0</v>
      </c>
    </row>
    <row r="74" ht="20.25" spans="1:18">
      <c r="A74" s="6" t="s">
        <v>549</v>
      </c>
      <c r="B74" s="6" t="s">
        <v>550</v>
      </c>
      <c r="C74" s="6">
        <v>2046.473</v>
      </c>
      <c r="D74" s="6">
        <v>2617.29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1.47</v>
      </c>
      <c r="K74" s="14">
        <v>0</v>
      </c>
      <c r="L74" s="13">
        <v>0</v>
      </c>
      <c r="M74" s="13">
        <v>1</v>
      </c>
      <c r="N74" s="13">
        <v>-1</v>
      </c>
      <c r="O74" s="13">
        <v>0</v>
      </c>
      <c r="P74" s="13">
        <v>-2.82</v>
      </c>
      <c r="Q74" s="13">
        <v>0</v>
      </c>
      <c r="R74" s="13">
        <v>0</v>
      </c>
    </row>
    <row r="75" ht="20.25" spans="1:18">
      <c r="A75" s="6" t="s">
        <v>551</v>
      </c>
      <c r="B75" s="6" t="s">
        <v>552</v>
      </c>
      <c r="C75" s="6">
        <v>5685.663</v>
      </c>
      <c r="D75" s="6">
        <v>6319.054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7.127</v>
      </c>
      <c r="K75" s="14">
        <v>3</v>
      </c>
      <c r="L75" s="13">
        <v>0</v>
      </c>
      <c r="M75" s="13">
        <v>1</v>
      </c>
      <c r="N75" s="13">
        <v>-1</v>
      </c>
      <c r="O75" s="13">
        <v>0</v>
      </c>
      <c r="P75" s="13">
        <v>-26.581</v>
      </c>
      <c r="Q75" s="13">
        <v>0</v>
      </c>
      <c r="R75" s="13">
        <v>0</v>
      </c>
    </row>
    <row r="76" ht="20.25" spans="1:18">
      <c r="A76" s="6" t="s">
        <v>553</v>
      </c>
      <c r="B76" s="6" t="s">
        <v>554</v>
      </c>
      <c r="C76" s="6">
        <v>5116.942</v>
      </c>
      <c r="D76" s="6">
        <v>5474.166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3.581</v>
      </c>
      <c r="K76" s="14">
        <v>0</v>
      </c>
      <c r="L76" s="13">
        <v>2</v>
      </c>
      <c r="M76" s="13">
        <v>1</v>
      </c>
      <c r="N76" s="13">
        <v>-1</v>
      </c>
      <c r="O76" s="13">
        <v>0</v>
      </c>
      <c r="P76" s="13">
        <v>4.782</v>
      </c>
      <c r="Q76" s="13">
        <v>0</v>
      </c>
      <c r="R76" s="13">
        <v>0</v>
      </c>
    </row>
    <row r="77" ht="20.25" spans="1:18">
      <c r="A77" s="6" t="s">
        <v>555</v>
      </c>
      <c r="B77" s="6" t="s">
        <v>556</v>
      </c>
      <c r="C77" s="6">
        <v>1677.532</v>
      </c>
      <c r="D77" s="6">
        <v>1887.436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8.681</v>
      </c>
      <c r="K77" s="14">
        <v>1</v>
      </c>
      <c r="L77" s="13">
        <v>2</v>
      </c>
      <c r="M77" s="13">
        <v>0</v>
      </c>
      <c r="N77" s="13">
        <v>0</v>
      </c>
      <c r="O77" s="13">
        <v>0</v>
      </c>
      <c r="P77" s="13">
        <v>-0.97</v>
      </c>
      <c r="Q77" s="13">
        <v>0</v>
      </c>
      <c r="R77" s="13">
        <v>1</v>
      </c>
    </row>
    <row r="78" ht="20.25" spans="1:18">
      <c r="A78" s="6" t="s">
        <v>557</v>
      </c>
      <c r="B78" s="6" t="s">
        <v>558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559</v>
      </c>
      <c r="B79" s="6" t="s">
        <v>560</v>
      </c>
      <c r="C79" s="6">
        <v>6704.254</v>
      </c>
      <c r="D79" s="6">
        <v>8447.364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13.48</v>
      </c>
      <c r="K79" s="14">
        <v>1</v>
      </c>
      <c r="L79" s="13">
        <v>2</v>
      </c>
      <c r="M79" s="13">
        <v>0</v>
      </c>
      <c r="N79" s="13">
        <v>0</v>
      </c>
      <c r="O79" s="13">
        <v>0</v>
      </c>
      <c r="P79" s="13">
        <v>24.454</v>
      </c>
      <c r="Q79" s="13">
        <v>0</v>
      </c>
      <c r="R79" s="13">
        <v>1</v>
      </c>
    </row>
    <row r="80" ht="20.25" spans="1:18">
      <c r="A80" s="6" t="s">
        <v>561</v>
      </c>
      <c r="B80" s="6" t="s">
        <v>562</v>
      </c>
      <c r="C80" s="6">
        <v>4321.354</v>
      </c>
      <c r="D80" s="6">
        <v>4744.262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3.97</v>
      </c>
      <c r="K80" s="14">
        <v>1</v>
      </c>
      <c r="L80" s="13">
        <v>2</v>
      </c>
      <c r="M80" s="13">
        <v>0</v>
      </c>
      <c r="N80" s="13">
        <v>0</v>
      </c>
      <c r="O80" s="13">
        <v>0</v>
      </c>
      <c r="P80" s="13">
        <v>8.197</v>
      </c>
      <c r="Q80" s="13">
        <v>0</v>
      </c>
      <c r="R80" s="13">
        <v>1</v>
      </c>
    </row>
    <row r="81" ht="20.25" spans="1:18">
      <c r="A81" s="6" t="s">
        <v>563</v>
      </c>
      <c r="B81" s="6" t="s">
        <v>564</v>
      </c>
      <c r="C81" s="6">
        <v>6788.148</v>
      </c>
      <c r="D81" s="6">
        <v>8286.201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11.95</v>
      </c>
      <c r="K81" s="14">
        <v>1</v>
      </c>
      <c r="L81" s="13">
        <v>2</v>
      </c>
      <c r="M81" s="13">
        <v>0</v>
      </c>
      <c r="N81" s="13">
        <v>0</v>
      </c>
      <c r="O81" s="13">
        <v>0</v>
      </c>
      <c r="P81" s="13">
        <v>25.264</v>
      </c>
      <c r="Q81" s="13">
        <v>0</v>
      </c>
      <c r="R81" s="13">
        <v>1</v>
      </c>
    </row>
    <row r="82" ht="20.25" spans="1:18">
      <c r="A82" s="6" t="s">
        <v>565</v>
      </c>
      <c r="B82" s="6" t="s">
        <v>566</v>
      </c>
      <c r="C82" s="6">
        <v>107.652</v>
      </c>
      <c r="D82" s="6">
        <v>108.701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0.589</v>
      </c>
      <c r="K82" s="14">
        <v>3</v>
      </c>
      <c r="L82" s="13">
        <v>0</v>
      </c>
      <c r="M82" s="13">
        <v>0</v>
      </c>
      <c r="N82" s="13">
        <v>0</v>
      </c>
      <c r="O82" s="13">
        <v>0</v>
      </c>
      <c r="P82" s="13">
        <v>-0.001</v>
      </c>
      <c r="Q82" s="13">
        <v>0</v>
      </c>
      <c r="R82" s="13">
        <v>1</v>
      </c>
    </row>
    <row r="83" ht="20.25" spans="1:18">
      <c r="A83" s="6" t="s">
        <v>567</v>
      </c>
      <c r="B83" s="6" t="s">
        <v>568</v>
      </c>
      <c r="C83" s="6">
        <v>105.602</v>
      </c>
      <c r="D83" s="6">
        <v>106.341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0.361</v>
      </c>
      <c r="K83" s="14">
        <v>0</v>
      </c>
      <c r="L83" s="13">
        <v>0</v>
      </c>
      <c r="M83" s="13">
        <v>0</v>
      </c>
      <c r="N83" s="13">
        <v>-1</v>
      </c>
      <c r="O83" s="13">
        <v>0</v>
      </c>
      <c r="P83" s="13">
        <v>-0.004</v>
      </c>
      <c r="Q83" s="13">
        <v>0</v>
      </c>
      <c r="R83" s="13">
        <v>0</v>
      </c>
    </row>
    <row r="84" ht="20.25" spans="1:18">
      <c r="A84" s="6" t="s">
        <v>569</v>
      </c>
      <c r="B84" s="6" t="s">
        <v>570</v>
      </c>
      <c r="C84" s="6">
        <v>110.572</v>
      </c>
      <c r="D84" s="6">
        <v>114.938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1.389</v>
      </c>
      <c r="K84" s="14">
        <v>2</v>
      </c>
      <c r="L84" s="13">
        <v>2</v>
      </c>
      <c r="M84" s="13">
        <v>-1</v>
      </c>
      <c r="N84" s="13">
        <v>1</v>
      </c>
      <c r="O84" s="13">
        <v>0</v>
      </c>
      <c r="P84" s="13">
        <v>0.026</v>
      </c>
      <c r="Q84" s="13">
        <v>0</v>
      </c>
      <c r="R84" s="13">
        <v>0</v>
      </c>
    </row>
    <row r="85" ht="20.25" spans="1:18">
      <c r="A85" s="6" t="s">
        <v>571</v>
      </c>
      <c r="B85" s="6" t="s">
        <v>572</v>
      </c>
      <c r="C85" s="6">
        <v>102.382</v>
      </c>
      <c r="D85" s="6">
        <v>102.632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0.107</v>
      </c>
      <c r="K85" s="14">
        <v>2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</row>
    <row r="86" ht="20.25" spans="1:18">
      <c r="A86" s="6" t="s">
        <v>573</v>
      </c>
      <c r="B86" s="6" t="s">
        <v>574</v>
      </c>
      <c r="C86" s="6">
        <v>78263.805</v>
      </c>
      <c r="D86" s="6">
        <v>98649.547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10</v>
      </c>
      <c r="K86" s="14">
        <v>3</v>
      </c>
      <c r="L86" s="13">
        <v>1</v>
      </c>
      <c r="M86" s="13">
        <v>-1</v>
      </c>
      <c r="N86" s="13">
        <v>1</v>
      </c>
      <c r="O86" s="13">
        <v>0</v>
      </c>
      <c r="P86" s="13">
        <v>94.7</v>
      </c>
      <c r="Q86" s="13">
        <v>0</v>
      </c>
      <c r="R86" s="13">
        <v>0</v>
      </c>
    </row>
    <row r="87" ht="20.25" spans="1:18">
      <c r="A87" s="6" t="s">
        <v>575</v>
      </c>
      <c r="B87" s="6" t="s">
        <v>576</v>
      </c>
      <c r="C87" s="6">
        <v>1374.472</v>
      </c>
      <c r="D87" s="6">
        <v>2424.495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32.492</v>
      </c>
      <c r="K87" s="14">
        <v>0</v>
      </c>
      <c r="L87" s="13">
        <v>2</v>
      </c>
      <c r="M87" s="13">
        <v>0</v>
      </c>
      <c r="N87" s="13">
        <v>0</v>
      </c>
      <c r="O87" s="13">
        <v>0</v>
      </c>
      <c r="P87" s="13">
        <v>14.606</v>
      </c>
      <c r="Q87" s="13">
        <v>0</v>
      </c>
      <c r="R87" s="13">
        <v>1</v>
      </c>
    </row>
    <row r="88" ht="20.25" spans="1:18">
      <c r="A88" s="6" t="s">
        <v>577</v>
      </c>
      <c r="B88" s="6" t="s">
        <v>578</v>
      </c>
      <c r="C88" s="6">
        <v>2864.292</v>
      </c>
      <c r="D88" s="6">
        <v>4705.266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38.679</v>
      </c>
      <c r="K88" s="14">
        <v>0</v>
      </c>
      <c r="L88" s="13">
        <v>0</v>
      </c>
      <c r="M88" s="13">
        <v>0</v>
      </c>
      <c r="N88" s="13">
        <v>0</v>
      </c>
      <c r="O88" s="13">
        <v>0</v>
      </c>
      <c r="P88" s="13">
        <v>3.547</v>
      </c>
      <c r="Q88" s="13">
        <v>0</v>
      </c>
      <c r="R88" s="13">
        <v>0</v>
      </c>
    </row>
    <row r="89" ht="20.25" spans="1:18">
      <c r="A89" s="6" t="s">
        <v>579</v>
      </c>
      <c r="B89" s="6" t="s">
        <v>580</v>
      </c>
      <c r="C89" s="6">
        <v>420.944</v>
      </c>
      <c r="D89" s="6">
        <v>654.85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33.226</v>
      </c>
      <c r="K89" s="14">
        <v>0</v>
      </c>
      <c r="L89" s="13">
        <v>0</v>
      </c>
      <c r="M89" s="13">
        <v>1</v>
      </c>
      <c r="N89" s="13">
        <v>0</v>
      </c>
      <c r="O89" s="13">
        <v>0</v>
      </c>
      <c r="P89" s="13">
        <v>-0.398</v>
      </c>
      <c r="Q89" s="13">
        <v>0</v>
      </c>
      <c r="R89" s="13">
        <v>0</v>
      </c>
    </row>
    <row r="90" ht="20.25" spans="1:18">
      <c r="A90" s="6" t="s">
        <v>581</v>
      </c>
      <c r="B90" s="6" t="s">
        <v>582</v>
      </c>
      <c r="C90" s="6">
        <v>98221.875</v>
      </c>
      <c r="D90" s="6">
        <v>187348.359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35.558</v>
      </c>
      <c r="K90" s="14">
        <v>1</v>
      </c>
      <c r="L90" s="13">
        <v>0</v>
      </c>
      <c r="M90" s="13">
        <v>1</v>
      </c>
      <c r="N90" s="13">
        <v>-1</v>
      </c>
      <c r="O90" s="13">
        <v>0</v>
      </c>
      <c r="P90" s="13">
        <v>-924.449</v>
      </c>
      <c r="Q90" s="13">
        <v>0</v>
      </c>
      <c r="R90" s="13">
        <v>0</v>
      </c>
    </row>
    <row r="91" ht="20.25" spans="1:18">
      <c r="A91" s="6" t="s">
        <v>583</v>
      </c>
      <c r="B91" s="6" t="s">
        <v>584</v>
      </c>
      <c r="C91" s="6">
        <v>8136.156</v>
      </c>
      <c r="D91" s="6">
        <v>9235.459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1.499</v>
      </c>
      <c r="K91" s="14">
        <v>0</v>
      </c>
      <c r="L91" s="13">
        <v>1</v>
      </c>
      <c r="M91" s="13">
        <v>1</v>
      </c>
      <c r="N91" s="13">
        <v>-1</v>
      </c>
      <c r="O91" s="13">
        <v>0</v>
      </c>
      <c r="P91" s="13">
        <v>5.489</v>
      </c>
      <c r="Q91" s="13">
        <v>0</v>
      </c>
      <c r="R91" s="13">
        <v>0</v>
      </c>
    </row>
    <row r="92" ht="20.25" spans="1:18">
      <c r="A92" s="6" t="s">
        <v>585</v>
      </c>
      <c r="B92" s="6" t="s">
        <v>586</v>
      </c>
      <c r="C92" s="6">
        <v>360.397</v>
      </c>
      <c r="D92" s="6">
        <v>572.403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6.958</v>
      </c>
      <c r="K92" s="14">
        <v>0</v>
      </c>
      <c r="L92" s="13">
        <v>1</v>
      </c>
      <c r="M92" s="13">
        <v>0</v>
      </c>
      <c r="N92" s="13">
        <v>-1</v>
      </c>
      <c r="O92" s="13">
        <v>0</v>
      </c>
      <c r="P92" s="13">
        <v>-0.143</v>
      </c>
      <c r="Q92" s="13">
        <v>0</v>
      </c>
      <c r="R92" s="13">
        <v>0</v>
      </c>
    </row>
    <row r="93" ht="20.25" spans="1:18">
      <c r="A93" s="6" t="s">
        <v>587</v>
      </c>
      <c r="B93" s="6" t="s">
        <v>588</v>
      </c>
      <c r="C93" s="6">
        <v>435.962</v>
      </c>
      <c r="D93" s="6">
        <v>757.999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14.785</v>
      </c>
      <c r="K93" s="14">
        <v>0</v>
      </c>
      <c r="L93" s="13">
        <v>2</v>
      </c>
      <c r="M93" s="13">
        <v>0</v>
      </c>
      <c r="N93" s="13">
        <v>0</v>
      </c>
      <c r="O93" s="13">
        <v>0</v>
      </c>
      <c r="P93" s="13">
        <v>0.163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2026-04-09T16:21:30Z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F9C584209DD14772B6AF765F73D729D3_13</vt:lpwstr>
  </property>
  <property fmtid="{D5CDD505-2E9C-101B-9397-08002B2CF9AE}" pid="3" name="KSOProductBuildVer">
    <vt:lpwstr>2052-12.1.0.15712</vt:lpwstr>
  </property>
</Properties>
</file>