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<sst xmlns="http://schemas.openxmlformats.org/spreadsheetml/2006/main" count="677" uniqueCount="617">
  <si>
    <t>强转弱</t>
  </si>
  <si>
    <t>弱转强</t>
  </si>
  <si>
    <t>代码</t>
  </si>
  <si>
    <t>简称</t>
  </si>
  <si>
    <t>总市值</t>
  </si>
  <si>
    <t>跨境支付CIPS</t>
  </si>
  <si>
    <t>90592.29亿</t>
  </si>
  <si>
    <t>上证180</t>
  </si>
  <si>
    <t>368192.88亿</t>
  </si>
  <si>
    <t>全指可选</t>
  </si>
  <si>
    <t>49852.11亿</t>
  </si>
  <si>
    <t>含H股</t>
  </si>
  <si>
    <t>281260.47亿</t>
  </si>
  <si>
    <t>全指医药</t>
  </si>
  <si>
    <t>41087.36亿</t>
  </si>
  <si>
    <t>北京板块</t>
  </si>
  <si>
    <t>232639.31亿</t>
  </si>
  <si>
    <t>软件服务</t>
  </si>
  <si>
    <t>31227.79亿</t>
  </si>
  <si>
    <t>低市盈率</t>
  </si>
  <si>
    <t>179074.03亿</t>
  </si>
  <si>
    <t>保险</t>
  </si>
  <si>
    <t>19833.38亿</t>
  </si>
  <si>
    <t>破净资产</t>
  </si>
  <si>
    <t>167225.95亿</t>
  </si>
  <si>
    <t>医疗保健</t>
  </si>
  <si>
    <t>18611.89亿</t>
  </si>
  <si>
    <t>保险重仓</t>
  </si>
  <si>
    <t>150294.05亿</t>
  </si>
  <si>
    <t>食品饮料</t>
  </si>
  <si>
    <t>16277.77亿</t>
  </si>
  <si>
    <t>红利指数</t>
  </si>
  <si>
    <t>129994.56亿</t>
  </si>
  <si>
    <t>操作系统</t>
  </si>
  <si>
    <t>15594.49亿</t>
  </si>
  <si>
    <t>证金汇金持股</t>
  </si>
  <si>
    <t>121505.18亿</t>
  </si>
  <si>
    <t>数字货币</t>
  </si>
  <si>
    <t>13842.29亿</t>
  </si>
  <si>
    <t>央视50</t>
  </si>
  <si>
    <t>119752.23亿</t>
  </si>
  <si>
    <t>含B股</t>
  </si>
  <si>
    <t>10801.58亿</t>
  </si>
  <si>
    <t>低市净率</t>
  </si>
  <si>
    <t>116222.77亿</t>
  </si>
  <si>
    <t>星闪概念</t>
  </si>
  <si>
    <t>10213.19亿</t>
  </si>
  <si>
    <t>上海板块</t>
  </si>
  <si>
    <t>95516.10亿</t>
  </si>
  <si>
    <t>免税概念</t>
  </si>
  <si>
    <t>9576.87亿</t>
  </si>
  <si>
    <t>AI智能体</t>
  </si>
  <si>
    <t>65177.18亿</t>
  </si>
  <si>
    <t>交通设施</t>
  </si>
  <si>
    <t>9575.77亿</t>
  </si>
  <si>
    <t>智慧城市</t>
  </si>
  <si>
    <t>55246.68亿</t>
  </si>
  <si>
    <t>猪肉</t>
  </si>
  <si>
    <t>7783.15亿</t>
  </si>
  <si>
    <t>云计算</t>
  </si>
  <si>
    <t>54374.66亿</t>
  </si>
  <si>
    <t>预高送转</t>
  </si>
  <si>
    <t>7219.45亿</t>
  </si>
  <si>
    <t>车联网</t>
  </si>
  <si>
    <t>53197.39亿</t>
  </si>
  <si>
    <t>财税数字化</t>
  </si>
  <si>
    <t>6937.60亿</t>
  </si>
  <si>
    <t>数据要素</t>
  </si>
  <si>
    <t>51813.68亿</t>
  </si>
  <si>
    <t>传媒娱乐</t>
  </si>
  <si>
    <t>6769.85亿</t>
  </si>
  <si>
    <t>区块链</t>
  </si>
  <si>
    <t>47321.07亿</t>
  </si>
  <si>
    <t>数据确权</t>
  </si>
  <si>
    <t>5884.61亿</t>
  </si>
  <si>
    <t>整体上市</t>
  </si>
  <si>
    <t>45792.01亿</t>
  </si>
  <si>
    <t>风险提示</t>
  </si>
  <si>
    <t>5607.71亿</t>
  </si>
  <si>
    <t>医药</t>
  </si>
  <si>
    <t>44099.36亿</t>
  </si>
  <si>
    <t>电子身份证</t>
  </si>
  <si>
    <t>3408.82亿</t>
  </si>
  <si>
    <t>并购重组股</t>
  </si>
  <si>
    <t>43647.87亿</t>
  </si>
  <si>
    <t>鸡肉</t>
  </si>
  <si>
    <t>3035.17亿</t>
  </si>
  <si>
    <t>信创</t>
  </si>
  <si>
    <t>41409.07亿</t>
  </si>
  <si>
    <t>近端次新</t>
  </si>
  <si>
    <t>2643.64亿</t>
  </si>
  <si>
    <t>百度概念</t>
  </si>
  <si>
    <t>41082.21亿</t>
  </si>
  <si>
    <t>DRG-DIP</t>
  </si>
  <si>
    <t>1545.38亿</t>
  </si>
  <si>
    <t>跨境电商</t>
  </si>
  <si>
    <t>35939.13亿</t>
  </si>
  <si>
    <t>种业</t>
  </si>
  <si>
    <t>833.35亿</t>
  </si>
  <si>
    <t>新零售</t>
  </si>
  <si>
    <t>35495.28亿</t>
  </si>
  <si>
    <t>深证Ｂ指</t>
  </si>
  <si>
    <t>411.60亿</t>
  </si>
  <si>
    <t>国产软件</t>
  </si>
  <si>
    <t>33382.35亿</t>
  </si>
  <si>
    <t>基金指数</t>
  </si>
  <si>
    <t>--</t>
  </si>
  <si>
    <t>边缘计算</t>
  </si>
  <si>
    <t>27814.47亿</t>
  </si>
  <si>
    <t>中证银行</t>
  </si>
  <si>
    <t>智慧政务</t>
  </si>
  <si>
    <t>27445.31亿</t>
  </si>
  <si>
    <t>大盘价值</t>
  </si>
  <si>
    <t>智能交通</t>
  </si>
  <si>
    <t>26008.30亿</t>
  </si>
  <si>
    <t>国证基建</t>
  </si>
  <si>
    <t>养老概念</t>
  </si>
  <si>
    <t>23828.68亿</t>
  </si>
  <si>
    <t>珠三角</t>
  </si>
  <si>
    <t>即将解禁</t>
  </si>
  <si>
    <t>21807.75亿</t>
  </si>
  <si>
    <t>国证服务</t>
  </si>
  <si>
    <t>贵州板块</t>
  </si>
  <si>
    <t>21410.70亿</t>
  </si>
  <si>
    <t>区块链50</t>
  </si>
  <si>
    <t>飞行汽车</t>
  </si>
  <si>
    <t>21065.62亿</t>
  </si>
  <si>
    <t>科创生物</t>
  </si>
  <si>
    <t>AI医疗概念</t>
  </si>
  <si>
    <t>20210.36亿</t>
  </si>
  <si>
    <t>基因概念</t>
  </si>
  <si>
    <t>17356.93亿</t>
  </si>
  <si>
    <t>婴童概念</t>
  </si>
  <si>
    <t>17062.61亿</t>
  </si>
  <si>
    <t>亏损股</t>
  </si>
  <si>
    <t>16437.83亿</t>
  </si>
  <si>
    <t>减速器</t>
  </si>
  <si>
    <t>16424.60亿</t>
  </si>
  <si>
    <t>物业管理概念</t>
  </si>
  <si>
    <t>16382.04亿</t>
  </si>
  <si>
    <t>仿制药</t>
  </si>
  <si>
    <t>16318.54亿</t>
  </si>
  <si>
    <t>中小银行</t>
  </si>
  <si>
    <t>16090.91亿</t>
  </si>
  <si>
    <t>被举牌</t>
  </si>
  <si>
    <t>15388.04亿</t>
  </si>
  <si>
    <t>国资云</t>
  </si>
  <si>
    <t>14879.05亿</t>
  </si>
  <si>
    <t>肝炎概念</t>
  </si>
  <si>
    <t>14312.76亿</t>
  </si>
  <si>
    <t>IT设备</t>
  </si>
  <si>
    <t>13302.07亿</t>
  </si>
  <si>
    <t>化债AMC</t>
  </si>
  <si>
    <t>12945.33亿</t>
  </si>
  <si>
    <t>生物疫苗</t>
  </si>
  <si>
    <t>10601.82亿</t>
  </si>
  <si>
    <t>智谱AI</t>
  </si>
  <si>
    <t>10087.86亿</t>
  </si>
  <si>
    <t>职业教育</t>
  </si>
  <si>
    <t>9456.11亿</t>
  </si>
  <si>
    <t>家庭医生</t>
  </si>
  <si>
    <t>9388.65亿</t>
  </si>
  <si>
    <t>网红经济</t>
  </si>
  <si>
    <t>9120.18亿</t>
  </si>
  <si>
    <t>电器仪表</t>
  </si>
  <si>
    <t>8652.22亿</t>
  </si>
  <si>
    <t>NFT概念</t>
  </si>
  <si>
    <t>8592.07亿</t>
  </si>
  <si>
    <t>一体压铸</t>
  </si>
  <si>
    <t>8547.30亿</t>
  </si>
  <si>
    <t>维生素</t>
  </si>
  <si>
    <t>8535.94亿</t>
  </si>
  <si>
    <t>高负债率</t>
  </si>
  <si>
    <t>8052.46亿</t>
  </si>
  <si>
    <t>次新超跌</t>
  </si>
  <si>
    <t>7498.49亿</t>
  </si>
  <si>
    <t>Web3概念</t>
  </si>
  <si>
    <t>7346.13亿</t>
  </si>
  <si>
    <t>仓储物流</t>
  </si>
  <si>
    <t>7060.06亿</t>
  </si>
  <si>
    <t>幽门螺杆菌</t>
  </si>
  <si>
    <t>6629.46亿</t>
  </si>
  <si>
    <t>纺织服饰</t>
  </si>
  <si>
    <t>6461.70亿</t>
  </si>
  <si>
    <t>工业软件</t>
  </si>
  <si>
    <t>6337.51亿</t>
  </si>
  <si>
    <t>远程办公</t>
  </si>
  <si>
    <t>5479.45亿</t>
  </si>
  <si>
    <t>食品安全</t>
  </si>
  <si>
    <t>5449.23亿</t>
  </si>
  <si>
    <t>多元金融</t>
  </si>
  <si>
    <t>5123.68亿</t>
  </si>
  <si>
    <t>融资增加</t>
  </si>
  <si>
    <t>5017.12亿</t>
  </si>
  <si>
    <t>Sora概念</t>
  </si>
  <si>
    <t>4553.94亿</t>
  </si>
  <si>
    <t>时空大数据</t>
  </si>
  <si>
    <t>4377.57亿</t>
  </si>
  <si>
    <t>知识产权</t>
  </si>
  <si>
    <t>4123.60亿</t>
  </si>
  <si>
    <t>租购同权</t>
  </si>
  <si>
    <t>3860.04亿</t>
  </si>
  <si>
    <t>ETC概念</t>
  </si>
  <si>
    <t>3752.24亿</t>
  </si>
  <si>
    <t>EDA概念</t>
  </si>
  <si>
    <t>3532.88亿</t>
  </si>
  <si>
    <t>胎压监测</t>
  </si>
  <si>
    <t>3402.77亿</t>
  </si>
  <si>
    <t>外骨骼机器人</t>
  </si>
  <si>
    <t>3086.26亿</t>
  </si>
  <si>
    <t>粮食概念</t>
  </si>
  <si>
    <t>2991.58亿</t>
  </si>
  <si>
    <t>旅游</t>
  </si>
  <si>
    <t>2896.72亿</t>
  </si>
  <si>
    <t>不活跃股</t>
  </si>
  <si>
    <t>2672.16亿</t>
  </si>
  <si>
    <t>NMN概念</t>
  </si>
  <si>
    <t>2584.98亿</t>
  </si>
  <si>
    <t>知识付费</t>
  </si>
  <si>
    <t>2524.67亿</t>
  </si>
  <si>
    <t>Ｂ股指数</t>
  </si>
  <si>
    <t>681.72亿</t>
  </si>
  <si>
    <t>配股预案</t>
  </si>
  <si>
    <t>27.30亿</t>
  </si>
  <si>
    <t>国企改革</t>
  </si>
  <si>
    <t>深主板50</t>
  </si>
  <si>
    <t>投资时钟</t>
  </si>
  <si>
    <t>国证价值</t>
  </si>
  <si>
    <t>在线消费</t>
  </si>
  <si>
    <t>分析师指数</t>
  </si>
  <si>
    <t>深证红利</t>
  </si>
  <si>
    <t>活跃可转债</t>
  </si>
  <si>
    <t>超大盘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</si>
  <si>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</si>
  <si>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</si>
  <si>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</si>
  <si>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</si>
  <si>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</si>
  <si>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</si>
  <si>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</si>
  <si>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</si>
  <si>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</si>
  <si>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</si>
  <si>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</si>
  <si>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</si>
  <si>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</si>
  <si>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</si>
  <si>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</si>
  <si>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</si>
  <si>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</si>
  <si>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</si>
  <si>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</si>
  <si>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</si>
  <si>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</si>
  <si>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上证电信</t>
  </si>
  <si>
    <t>HK银行</t>
  </si>
  <si>
    <t>300通信</t>
  </si>
  <si>
    <t>800通信</t>
  </si>
  <si>
    <t>全指通信</t>
  </si>
  <si>
    <t>综企指数</t>
  </si>
  <si>
    <t>深新基建</t>
  </si>
  <si>
    <t>创成长</t>
  </si>
  <si>
    <t>成长40</t>
  </si>
  <si>
    <t>国证通信</t>
  </si>
  <si>
    <t>企债指数</t>
  </si>
  <si>
    <t>深证电信</t>
  </si>
  <si>
    <t>深证装备</t>
  </si>
  <si>
    <t>深成电信</t>
  </si>
  <si>
    <t>深成公用</t>
  </si>
  <si>
    <t>上证50</t>
  </si>
  <si>
    <t>180治理</t>
  </si>
  <si>
    <t>180基建</t>
  </si>
  <si>
    <t>180价值</t>
  </si>
  <si>
    <t>180R价值</t>
  </si>
  <si>
    <t>上证消费</t>
  </si>
  <si>
    <t>责任指数</t>
  </si>
  <si>
    <t>180基本</t>
  </si>
  <si>
    <t>上证海外</t>
  </si>
  <si>
    <t>全指价值</t>
  </si>
  <si>
    <t>全R价值</t>
  </si>
  <si>
    <t>上证沪企</t>
  </si>
  <si>
    <t>上证周期</t>
  </si>
  <si>
    <t>上证下游</t>
  </si>
  <si>
    <t>上证F200</t>
  </si>
  <si>
    <t>沪消费品</t>
  </si>
  <si>
    <t>380医药</t>
  </si>
  <si>
    <t>180动态</t>
  </si>
  <si>
    <t>180高贝</t>
  </si>
  <si>
    <t>优势消费</t>
  </si>
  <si>
    <t>消费领先</t>
  </si>
  <si>
    <t>市值百强</t>
  </si>
  <si>
    <t>50AH优选</t>
  </si>
  <si>
    <t>沪深300</t>
  </si>
  <si>
    <t>科创50</t>
  </si>
  <si>
    <t>科创ESG</t>
  </si>
  <si>
    <t>消费服务</t>
  </si>
  <si>
    <t>细分食品</t>
  </si>
  <si>
    <t>300高贝</t>
  </si>
  <si>
    <t>ESG 100</t>
  </si>
  <si>
    <t>上海国企</t>
  </si>
  <si>
    <t>港中小企</t>
  </si>
  <si>
    <t>中证A100</t>
  </si>
  <si>
    <t>300信息</t>
  </si>
  <si>
    <t>300价值</t>
  </si>
  <si>
    <t>基本面50</t>
  </si>
  <si>
    <t>中证消费</t>
  </si>
  <si>
    <t>银河99</t>
  </si>
  <si>
    <t>基本200</t>
  </si>
  <si>
    <t>等权90</t>
  </si>
  <si>
    <t>中证超大</t>
  </si>
  <si>
    <t>全指消费</t>
  </si>
  <si>
    <t>碳科技30</t>
  </si>
  <si>
    <t>农林指数</t>
  </si>
  <si>
    <t>批零指数</t>
  </si>
  <si>
    <t>运输指数</t>
  </si>
  <si>
    <t>IT指数</t>
  </si>
  <si>
    <t>文化指数</t>
  </si>
  <si>
    <t>创业低碳</t>
  </si>
  <si>
    <t>创业软件</t>
  </si>
  <si>
    <t>创新药械</t>
  </si>
  <si>
    <t>创医药</t>
  </si>
  <si>
    <t>大数据50</t>
  </si>
  <si>
    <t>AI 50</t>
  </si>
  <si>
    <t>创价值</t>
  </si>
  <si>
    <t>国证A50</t>
  </si>
  <si>
    <t>巨潮100</t>
  </si>
  <si>
    <t>巨潮大盘</t>
  </si>
  <si>
    <t>国证红利</t>
  </si>
  <si>
    <t>国证治理</t>
  </si>
  <si>
    <t>深证治理</t>
  </si>
  <si>
    <t>深证责任</t>
  </si>
  <si>
    <t>皖江30</t>
  </si>
  <si>
    <t>创新示范</t>
  </si>
  <si>
    <t>深企综指</t>
  </si>
  <si>
    <t>长三角</t>
  </si>
  <si>
    <t>国证责任</t>
  </si>
  <si>
    <t>国证基金</t>
  </si>
  <si>
    <t>国证ETF</t>
  </si>
  <si>
    <t>1000消费</t>
  </si>
  <si>
    <t>国证新兴</t>
  </si>
  <si>
    <t>国证食品</t>
  </si>
  <si>
    <t>中经GDP</t>
  </si>
  <si>
    <t>大盘高贝</t>
  </si>
  <si>
    <t>国证高铁</t>
  </si>
  <si>
    <t>中关村50</t>
  </si>
  <si>
    <t>央视成长</t>
  </si>
  <si>
    <t>央视生态</t>
  </si>
  <si>
    <t>深证可选</t>
  </si>
  <si>
    <t>深证消费</t>
  </si>
  <si>
    <t>100低波</t>
  </si>
  <si>
    <t>深消费50</t>
  </si>
  <si>
    <t>中小责任</t>
  </si>
  <si>
    <t>创业板V</t>
  </si>
  <si>
    <t>深互联网</t>
  </si>
  <si>
    <t>深成可选</t>
  </si>
  <si>
    <t>深成消费</t>
  </si>
  <si>
    <t>安防产业</t>
  </si>
  <si>
    <t>深证F60</t>
  </si>
  <si>
    <t>深证下游</t>
  </si>
  <si>
    <t>高铁产业</t>
  </si>
  <si>
    <t>保险主题</t>
  </si>
  <si>
    <t>中证100</t>
  </si>
  <si>
    <t>移动互联</t>
  </si>
  <si>
    <t>信息安全</t>
  </si>
  <si>
    <t>湾创100</t>
  </si>
  <si>
    <t>机器人产业</t>
  </si>
  <si>
    <t>湾创100R</t>
  </si>
  <si>
    <t>国债指数</t>
  </si>
  <si>
    <t>沪公司债</t>
  </si>
  <si>
    <t>沪企债30</t>
  </si>
  <si>
    <t>5年信用</t>
  </si>
  <si>
    <t>380电信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</si>
  <si>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</si>
  <si>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</si>
  <si>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</si>
  <si>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</si>
  <si>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</si>
  <si>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</si>
  <si>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</si>
  <si>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大盘低波</t>
  </si>
  <si>
    <t>苏州率先</t>
  </si>
  <si>
    <t>专利领先</t>
  </si>
  <si>
    <t>商业指数</t>
  </si>
  <si>
    <t>地产指数</t>
  </si>
  <si>
    <t>综合指数</t>
  </si>
  <si>
    <t>180金融</t>
  </si>
  <si>
    <t>上证可选</t>
  </si>
  <si>
    <t>上证金融</t>
  </si>
  <si>
    <t>上证央企</t>
  </si>
  <si>
    <t>50等权</t>
  </si>
  <si>
    <t>50基本</t>
  </si>
  <si>
    <t>消费80</t>
  </si>
  <si>
    <t>可选等权</t>
  </si>
  <si>
    <t>消费等权</t>
  </si>
  <si>
    <t>金融等权</t>
  </si>
  <si>
    <t>380可选</t>
  </si>
  <si>
    <t>380金融</t>
  </si>
  <si>
    <t>消费50</t>
  </si>
  <si>
    <t>沪互联+</t>
  </si>
  <si>
    <t>300非银</t>
  </si>
  <si>
    <t>300可选</t>
  </si>
  <si>
    <t>300金融</t>
  </si>
  <si>
    <t>800可选</t>
  </si>
  <si>
    <t>中证金融</t>
  </si>
  <si>
    <t>内地消费</t>
  </si>
  <si>
    <t>内地地产</t>
  </si>
  <si>
    <t>300地产</t>
  </si>
  <si>
    <t>800金融</t>
  </si>
  <si>
    <t>全指金融</t>
  </si>
  <si>
    <t>成份Ｂ指</t>
  </si>
  <si>
    <t>金融指数</t>
  </si>
  <si>
    <t>1000地产</t>
  </si>
  <si>
    <t>1000可选</t>
  </si>
  <si>
    <t>1000金融</t>
  </si>
  <si>
    <t>国证地产</t>
  </si>
  <si>
    <t>国证保证</t>
  </si>
  <si>
    <t>证券龙头</t>
  </si>
  <si>
    <t>央视责任</t>
  </si>
  <si>
    <t>深证金融</t>
  </si>
  <si>
    <t>深证地产</t>
  </si>
  <si>
    <t>深成金融</t>
  </si>
  <si>
    <t>金融科技</t>
  </si>
  <si>
    <t>CSSW证券</t>
  </si>
  <si>
    <t>互联金融</t>
  </si>
  <si>
    <t>养老产业</t>
  </si>
  <si>
    <t>300 金融</t>
  </si>
  <si>
    <t>800地产</t>
  </si>
  <si>
    <t>800非银</t>
  </si>
  <si>
    <t>证券公司</t>
  </si>
  <si>
    <t>地产等权</t>
  </si>
  <si>
    <t>中证酒</t>
  </si>
  <si>
    <t>中证白酒</t>
  </si>
  <si>
    <t>南山50</t>
  </si>
  <si>
    <t>龙头家电</t>
  </si>
  <si>
    <t>【数据引擎：奇衡DK阿赖耶识系统】情绪值</t>
  </si>
  <si>
    <t>FU00</t>
  </si>
  <si>
    <t>燃油连续</t>
  </si>
  <si>
    <t>AX00</t>
  </si>
  <si>
    <t>豆一连续</t>
  </si>
  <si>
    <t>IH00</t>
  </si>
  <si>
    <t>50股指连续</t>
  </si>
  <si>
    <t>BR00</t>
  </si>
  <si>
    <t>丁二烯橡胶连续</t>
  </si>
  <si>
    <t>BUX00</t>
  </si>
  <si>
    <t>沥青连续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</si>
  <si>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</si>
  <si>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</si>
  <si>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</si>
  <si>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</si>
  <si>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</si>
  <si>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</si>
  <si>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</si>
  <si>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</si>
  <si>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</si>
  <si>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</si>
  <si>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</si>
  <si>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</si>
  <si>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</si>
  <si>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</si>
  <si>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L00</t>
  </si>
  <si>
    <t>塑料连续</t>
  </si>
  <si>
    <t>LG00</t>
  </si>
  <si>
    <t>原木连续</t>
  </si>
  <si>
    <t>PG00</t>
  </si>
  <si>
    <t>液化气连续</t>
  </si>
  <si>
    <t>PP00</t>
  </si>
  <si>
    <t>聚丙烯连续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</si>
  <si>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</si>
  <si>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</si>
  <si>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</si>
  <si>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</si>
  <si>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</si>
  <si>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</si>
  <si>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</si>
  <si>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</si>
  <si>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</si>
  <si>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</si>
  <si>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</si>
  <si>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</si>
  <si>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TA00</t>
  </si>
  <si>
    <t>PTA连续</t>
  </si>
  <si>
    <t>SP00</t>
  </si>
  <si>
    <t>纸浆连续</t>
  </si>
  <si>
    <t>BB00</t>
  </si>
  <si>
    <t>胶合板连续</t>
  </si>
  <si>
    <t>LH00</t>
  </si>
  <si>
    <t>生猪连续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</si>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</sst>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D3" sqref="D3:F93"/>
    </sheetView>
  </sheetViews>
  <sheetFormatPr defaultColWidth="9" defaultRowHeight="22.5" outlineLevelCol="5"/>
  <cols>
    <col min="1" max="1" width="8.125" style="34" customWidth="1"/>
    <col min="2" max="2" width="12.875" style="34" customWidth="1"/>
    <col min="3" max="3" width="11.875" style="34" customWidth="1"/>
    <col min="4" max="4" width="8.125" style="34" customWidth="1"/>
    <col min="5" max="5" width="13.75" style="34" customWidth="1"/>
    <col min="6" max="6" width="13.125" style="34" customWidth="1"/>
    <col min="7" max="16384" width="9" style="34"/>
  </cols>
  <sheetData>
    <row r="1" spans="1:6">
      <c r="A1" s="35" t="s">
        <v>0</v>
      </c>
      <c r="B1" s="35"/>
      <c r="C1" s="35"/>
      <c r="D1" s="36" t="s">
        <v>1</v>
      </c>
      <c r="E1" s="36"/>
      <c r="F1" s="36"/>
    </row>
    <row r="2" spans="1:6">
      <c r="A2" s="37" t="s">
        <v>2</v>
      </c>
      <c r="B2" s="37" t="s">
        <v>3</v>
      </c>
      <c r="C2" s="37" t="s">
        <v>4</v>
      </c>
      <c r="D2" s="38" t="s">
        <v>2</v>
      </c>
      <c r="E2" s="38" t="s">
        <v>3</v>
      </c>
      <c r="F2" s="38" t="s">
        <v>4</v>
      </c>
    </row>
    <row r="3" ht="13.5" spans="1:6">
      <c r="A3" s="39" t="str">
        <f>"880609"</f>
        <v>880609</v>
      </c>
      <c r="B3" s="39" t="s">
        <v>5</v>
      </c>
      <c r="C3" s="39" t="s">
        <v>6</v>
      </c>
      <c r="D3" s="39" t="str">
        <f>"000010"</f>
        <v>000010</v>
      </c>
      <c r="E3" s="39" t="s">
        <v>7</v>
      </c>
      <c r="F3" s="39" t="s">
        <v>8</v>
      </c>
    </row>
    <row r="4" ht="13.5" spans="1:6">
      <c r="A4" s="39" t="str">
        <f>"000989"</f>
        <v>000989</v>
      </c>
      <c r="B4" s="39" t="s">
        <v>9</v>
      </c>
      <c r="C4" s="39" t="s">
        <v>10</v>
      </c>
      <c r="D4" s="39" t="str">
        <f>"880501"</f>
        <v>880501</v>
      </c>
      <c r="E4" s="39" t="s">
        <v>11</v>
      </c>
      <c r="F4" s="39" t="s">
        <v>12</v>
      </c>
    </row>
    <row r="5" ht="13.5" spans="1:6">
      <c r="A5" s="39" t="str">
        <f>"000991"</f>
        <v>000991</v>
      </c>
      <c r="B5" s="39" t="s">
        <v>13</v>
      </c>
      <c r="C5" s="39" t="s">
        <v>14</v>
      </c>
      <c r="D5" s="39" t="str">
        <f>"880207"</f>
        <v>880207</v>
      </c>
      <c r="E5" s="39" t="s">
        <v>15</v>
      </c>
      <c r="F5" s="39" t="s">
        <v>16</v>
      </c>
    </row>
    <row r="6" ht="13.5" spans="1:6">
      <c r="A6" s="39" t="str">
        <f>"880493"</f>
        <v>880493</v>
      </c>
      <c r="B6" s="39" t="s">
        <v>17</v>
      </c>
      <c r="C6" s="39" t="s">
        <v>18</v>
      </c>
      <c r="D6" s="39" t="str">
        <f>"880826"</f>
        <v>880826</v>
      </c>
      <c r="E6" s="39" t="s">
        <v>19</v>
      </c>
      <c r="F6" s="39" t="s">
        <v>20</v>
      </c>
    </row>
    <row r="7" ht="13.5" spans="1:6">
      <c r="A7" s="39" t="str">
        <f>"880473"</f>
        <v>880473</v>
      </c>
      <c r="B7" s="39" t="s">
        <v>21</v>
      </c>
      <c r="C7" s="39" t="s">
        <v>22</v>
      </c>
      <c r="D7" s="39" t="str">
        <f>"880846"</f>
        <v>880846</v>
      </c>
      <c r="E7" s="39" t="s">
        <v>23</v>
      </c>
      <c r="F7" s="39" t="s">
        <v>24</v>
      </c>
    </row>
    <row r="8" ht="13.5" spans="1:6">
      <c r="A8" s="39" t="str">
        <f>"880398"</f>
        <v>880398</v>
      </c>
      <c r="B8" s="39" t="s">
        <v>25</v>
      </c>
      <c r="C8" s="39" t="s">
        <v>26</v>
      </c>
      <c r="D8" s="39" t="str">
        <f>"880805"</f>
        <v>880805</v>
      </c>
      <c r="E8" s="39" t="s">
        <v>27</v>
      </c>
      <c r="F8" s="39" t="s">
        <v>28</v>
      </c>
    </row>
    <row r="9" ht="13.5" spans="1:6">
      <c r="A9" s="39" t="str">
        <f>"880372"</f>
        <v>880372</v>
      </c>
      <c r="B9" s="39" t="s">
        <v>29</v>
      </c>
      <c r="C9" s="39" t="s">
        <v>30</v>
      </c>
      <c r="D9" s="39" t="str">
        <f>"000015"</f>
        <v>000015</v>
      </c>
      <c r="E9" s="39" t="s">
        <v>31</v>
      </c>
      <c r="F9" s="39" t="s">
        <v>32</v>
      </c>
    </row>
    <row r="10" ht="13.5" spans="1:6">
      <c r="A10" s="39" t="str">
        <f>"880711"</f>
        <v>880711</v>
      </c>
      <c r="B10" s="39" t="s">
        <v>33</v>
      </c>
      <c r="C10" s="39" t="s">
        <v>34</v>
      </c>
      <c r="D10" s="39" t="str">
        <f>"880857"</f>
        <v>880857</v>
      </c>
      <c r="E10" s="39" t="s">
        <v>35</v>
      </c>
      <c r="F10" s="39" t="s">
        <v>36</v>
      </c>
    </row>
    <row r="11" ht="13.5" spans="1:6">
      <c r="A11" s="39" t="str">
        <f>"880967"</f>
        <v>880967</v>
      </c>
      <c r="B11" s="39" t="s">
        <v>37</v>
      </c>
      <c r="C11" s="39" t="s">
        <v>38</v>
      </c>
      <c r="D11" s="39" t="str">
        <f>"399550"</f>
        <v>399550</v>
      </c>
      <c r="E11" s="39" t="s">
        <v>39</v>
      </c>
      <c r="F11" s="39" t="s">
        <v>40</v>
      </c>
    </row>
    <row r="12" ht="13.5" spans="1:6">
      <c r="A12" s="39" t="str">
        <f>"880502"</f>
        <v>880502</v>
      </c>
      <c r="B12" s="39" t="s">
        <v>41</v>
      </c>
      <c r="C12" s="39" t="s">
        <v>42</v>
      </c>
      <c r="D12" s="39" t="str">
        <f>"880829"</f>
        <v>880829</v>
      </c>
      <c r="E12" s="39" t="s">
        <v>43</v>
      </c>
      <c r="F12" s="39" t="s">
        <v>44</v>
      </c>
    </row>
    <row r="13" ht="13.5" spans="1:6">
      <c r="A13" s="39" t="str">
        <f>"880683"</f>
        <v>880683</v>
      </c>
      <c r="B13" s="39" t="s">
        <v>45</v>
      </c>
      <c r="C13" s="39" t="s">
        <v>46</v>
      </c>
      <c r="D13" s="39" t="str">
        <f>"880216"</f>
        <v>880216</v>
      </c>
      <c r="E13" s="39" t="s">
        <v>47</v>
      </c>
      <c r="F13" s="39" t="s">
        <v>48</v>
      </c>
    </row>
    <row r="14" ht="13.5" spans="1:6">
      <c r="A14" s="39" t="str">
        <f>"880602"</f>
        <v>880602</v>
      </c>
      <c r="B14" s="39" t="s">
        <v>49</v>
      </c>
      <c r="C14" s="39" t="s">
        <v>50</v>
      </c>
      <c r="D14" s="39" t="str">
        <f>"880732"</f>
        <v>880732</v>
      </c>
      <c r="E14" s="39" t="s">
        <v>51</v>
      </c>
      <c r="F14" s="39" t="s">
        <v>52</v>
      </c>
    </row>
    <row r="15" ht="13.5" spans="1:6">
      <c r="A15" s="39" t="str">
        <f>"880465"</f>
        <v>880465</v>
      </c>
      <c r="B15" s="39" t="s">
        <v>53</v>
      </c>
      <c r="C15" s="39" t="s">
        <v>54</v>
      </c>
      <c r="D15" s="39" t="str">
        <f>"880949"</f>
        <v>880949</v>
      </c>
      <c r="E15" s="39" t="s">
        <v>55</v>
      </c>
      <c r="F15" s="39" t="s">
        <v>56</v>
      </c>
    </row>
    <row r="16" ht="13.5" spans="1:6">
      <c r="A16" s="39" t="str">
        <f>"880936"</f>
        <v>880936</v>
      </c>
      <c r="B16" s="39" t="s">
        <v>57</v>
      </c>
      <c r="C16" s="39" t="s">
        <v>58</v>
      </c>
      <c r="D16" s="39" t="str">
        <f>"880545"</f>
        <v>880545</v>
      </c>
      <c r="E16" s="39" t="s">
        <v>59</v>
      </c>
      <c r="F16" s="39" t="s">
        <v>60</v>
      </c>
    </row>
    <row r="17" ht="13.5" spans="1:6">
      <c r="A17" s="39" t="str">
        <f>"880854"</f>
        <v>880854</v>
      </c>
      <c r="B17" s="39" t="s">
        <v>61</v>
      </c>
      <c r="C17" s="39" t="s">
        <v>62</v>
      </c>
      <c r="D17" s="39" t="str">
        <f>"880552"</f>
        <v>880552</v>
      </c>
      <c r="E17" s="39" t="s">
        <v>63</v>
      </c>
      <c r="F17" s="39" t="s">
        <v>64</v>
      </c>
    </row>
    <row r="18" ht="13.5" spans="1:6">
      <c r="A18" s="39" t="str">
        <f>"880555"</f>
        <v>880555</v>
      </c>
      <c r="B18" s="39" t="s">
        <v>65</v>
      </c>
      <c r="C18" s="39" t="s">
        <v>66</v>
      </c>
      <c r="D18" s="39" t="str">
        <f>"880667"</f>
        <v>880667</v>
      </c>
      <c r="E18" s="39" t="s">
        <v>67</v>
      </c>
      <c r="F18" s="39" t="s">
        <v>68</v>
      </c>
    </row>
    <row r="19" ht="13.5" spans="1:6">
      <c r="A19" s="39" t="str">
        <f>"880418"</f>
        <v>880418</v>
      </c>
      <c r="B19" s="39" t="s">
        <v>69</v>
      </c>
      <c r="C19" s="39" t="s">
        <v>70</v>
      </c>
      <c r="D19" s="39" t="str">
        <f>"880946"</f>
        <v>880946</v>
      </c>
      <c r="E19" s="39" t="s">
        <v>71</v>
      </c>
      <c r="F19" s="39" t="s">
        <v>72</v>
      </c>
    </row>
    <row r="20" ht="13.5" spans="1:6">
      <c r="A20" s="39" t="str">
        <f>"880647"</f>
        <v>880647</v>
      </c>
      <c r="B20" s="39" t="s">
        <v>73</v>
      </c>
      <c r="C20" s="39" t="s">
        <v>74</v>
      </c>
      <c r="D20" s="39" t="str">
        <f>"880532"</f>
        <v>880532</v>
      </c>
      <c r="E20" s="39" t="s">
        <v>75</v>
      </c>
      <c r="F20" s="39" t="s">
        <v>76</v>
      </c>
    </row>
    <row r="21" ht="13.5" spans="1:6">
      <c r="A21" s="39" t="str">
        <f>"880896"</f>
        <v>880896</v>
      </c>
      <c r="B21" s="39" t="s">
        <v>77</v>
      </c>
      <c r="C21" s="39" t="s">
        <v>78</v>
      </c>
      <c r="D21" s="39" t="str">
        <f>"880400"</f>
        <v>880400</v>
      </c>
      <c r="E21" s="39" t="s">
        <v>79</v>
      </c>
      <c r="F21" s="39" t="s">
        <v>80</v>
      </c>
    </row>
    <row r="22" ht="13.5" spans="1:6">
      <c r="A22" s="39" t="str">
        <f>"880613"</f>
        <v>880613</v>
      </c>
      <c r="B22" s="39" t="s">
        <v>81</v>
      </c>
      <c r="C22" s="39" t="s">
        <v>82</v>
      </c>
      <c r="D22" s="39" t="str">
        <f>"880576"</f>
        <v>880576</v>
      </c>
      <c r="E22" s="39" t="s">
        <v>83</v>
      </c>
      <c r="F22" s="39" t="s">
        <v>84</v>
      </c>
    </row>
    <row r="23" ht="13.5" spans="1:6">
      <c r="A23" s="39" t="str">
        <f>"880764"</f>
        <v>880764</v>
      </c>
      <c r="B23" s="39" t="s">
        <v>85</v>
      </c>
      <c r="C23" s="39" t="s">
        <v>86</v>
      </c>
      <c r="D23" s="39" t="str">
        <f>"880762"</f>
        <v>880762</v>
      </c>
      <c r="E23" s="39" t="s">
        <v>87</v>
      </c>
      <c r="F23" s="39" t="s">
        <v>88</v>
      </c>
    </row>
    <row r="24" ht="13.5" spans="1:6">
      <c r="A24" s="39" t="str">
        <f>"880885"</f>
        <v>880885</v>
      </c>
      <c r="B24" s="39" t="s">
        <v>89</v>
      </c>
      <c r="C24" s="39" t="s">
        <v>90</v>
      </c>
      <c r="D24" s="39" t="str">
        <f>"880962"</f>
        <v>880962</v>
      </c>
      <c r="E24" s="39" t="s">
        <v>91</v>
      </c>
      <c r="F24" s="39" t="s">
        <v>92</v>
      </c>
    </row>
    <row r="25" ht="13.5" spans="1:6">
      <c r="A25" s="39" t="str">
        <f>"880644"</f>
        <v>880644</v>
      </c>
      <c r="B25" s="39" t="s">
        <v>93</v>
      </c>
      <c r="C25" s="39" t="s">
        <v>94</v>
      </c>
      <c r="D25" s="39" t="str">
        <f>"880941"</f>
        <v>880941</v>
      </c>
      <c r="E25" s="39" t="s">
        <v>95</v>
      </c>
      <c r="F25" s="39" t="s">
        <v>96</v>
      </c>
    </row>
    <row r="26" ht="13.5" spans="1:6">
      <c r="A26" s="39" t="str">
        <f>"880710"</f>
        <v>880710</v>
      </c>
      <c r="B26" s="39" t="s">
        <v>97</v>
      </c>
      <c r="C26" s="39" t="s">
        <v>98</v>
      </c>
      <c r="D26" s="39" t="str">
        <f>"880572"</f>
        <v>880572</v>
      </c>
      <c r="E26" s="39" t="s">
        <v>99</v>
      </c>
      <c r="F26" s="39" t="s">
        <v>100</v>
      </c>
    </row>
    <row r="27" ht="13.5" spans="1:6">
      <c r="A27" s="39" t="str">
        <f>"399108"</f>
        <v>399108</v>
      </c>
      <c r="B27" s="39" t="s">
        <v>101</v>
      </c>
      <c r="C27" s="39" t="s">
        <v>102</v>
      </c>
      <c r="D27" s="39" t="str">
        <f>"880916"</f>
        <v>880916</v>
      </c>
      <c r="E27" s="39" t="s">
        <v>103</v>
      </c>
      <c r="F27" s="39" t="s">
        <v>104</v>
      </c>
    </row>
    <row r="28" ht="13.5" spans="1:6">
      <c r="A28" s="39" t="str">
        <f>"000011"</f>
        <v>000011</v>
      </c>
      <c r="B28" s="39" t="s">
        <v>105</v>
      </c>
      <c r="C28" s="39" t="s">
        <v>106</v>
      </c>
      <c r="D28" s="39" t="str">
        <f>"880739"</f>
        <v>880739</v>
      </c>
      <c r="E28" s="39" t="s">
        <v>107</v>
      </c>
      <c r="F28" s="39" t="s">
        <v>108</v>
      </c>
    </row>
    <row r="29" ht="13.5" spans="1:6">
      <c r="A29" s="39" t="str">
        <f>"399986"</f>
        <v>399986</v>
      </c>
      <c r="B29" s="39" t="s">
        <v>109</v>
      </c>
      <c r="C29" s="39" t="s">
        <v>106</v>
      </c>
      <c r="D29" s="39" t="str">
        <f>"880601"</f>
        <v>880601</v>
      </c>
      <c r="E29" s="39" t="s">
        <v>110</v>
      </c>
      <c r="F29" s="39" t="s">
        <v>111</v>
      </c>
    </row>
    <row r="30" ht="13.5" spans="1:6">
      <c r="A30" s="39" t="str">
        <f>"399373"</f>
        <v>399373</v>
      </c>
      <c r="B30" s="39" t="s">
        <v>112</v>
      </c>
      <c r="C30" s="39" t="s">
        <v>106</v>
      </c>
      <c r="D30" s="39" t="str">
        <f>"880580"</f>
        <v>880580</v>
      </c>
      <c r="E30" s="39" t="s">
        <v>113</v>
      </c>
      <c r="F30" s="39" t="s">
        <v>114</v>
      </c>
    </row>
    <row r="31" ht="13.5" spans="1:6">
      <c r="A31" s="39" t="str">
        <f>"399359"</f>
        <v>399359</v>
      </c>
      <c r="B31" s="39" t="s">
        <v>115</v>
      </c>
      <c r="C31" s="39" t="s">
        <v>106</v>
      </c>
      <c r="D31" s="39" t="str">
        <f>"880597"</f>
        <v>880597</v>
      </c>
      <c r="E31" s="39" t="s">
        <v>116</v>
      </c>
      <c r="F31" s="39" t="s">
        <v>117</v>
      </c>
    </row>
    <row r="32" ht="13.5" spans="1:6">
      <c r="A32" s="39" t="str">
        <f>"399356"</f>
        <v>399356</v>
      </c>
      <c r="B32" s="39" t="s">
        <v>118</v>
      </c>
      <c r="C32" s="39" t="s">
        <v>106</v>
      </c>
      <c r="D32" s="39" t="str">
        <f>"880897"</f>
        <v>880897</v>
      </c>
      <c r="E32" s="39" t="s">
        <v>119</v>
      </c>
      <c r="F32" s="39" t="s">
        <v>120</v>
      </c>
    </row>
    <row r="33" ht="13.5" spans="1:6">
      <c r="A33" s="39" t="str">
        <f>"399320"</f>
        <v>399320</v>
      </c>
      <c r="B33" s="39" t="s">
        <v>121</v>
      </c>
      <c r="C33" s="39" t="s">
        <v>106</v>
      </c>
      <c r="D33" s="39" t="str">
        <f>"880229"</f>
        <v>880229</v>
      </c>
      <c r="E33" s="39" t="s">
        <v>122</v>
      </c>
      <c r="F33" s="39" t="s">
        <v>123</v>
      </c>
    </row>
    <row r="34" ht="13.5" spans="1:6">
      <c r="A34" s="39" t="str">
        <f>"399286"</f>
        <v>399286</v>
      </c>
      <c r="B34" s="39" t="s">
        <v>124</v>
      </c>
      <c r="C34" s="39" t="s">
        <v>106</v>
      </c>
      <c r="D34" s="39" t="str">
        <f>"880697"</f>
        <v>880697</v>
      </c>
      <c r="E34" s="39" t="s">
        <v>125</v>
      </c>
      <c r="F34" s="39" t="s">
        <v>126</v>
      </c>
    </row>
    <row r="35" ht="13.5" spans="1:6">
      <c r="A35" s="39" t="str">
        <f>"000683"</f>
        <v>000683</v>
      </c>
      <c r="B35" s="39" t="s">
        <v>127</v>
      </c>
      <c r="C35" s="39" t="s">
        <v>106</v>
      </c>
      <c r="D35" s="39" t="str">
        <f>"880747"</f>
        <v>880747</v>
      </c>
      <c r="E35" s="39" t="s">
        <v>128</v>
      </c>
      <c r="F35" s="39" t="s">
        <v>129</v>
      </c>
    </row>
    <row r="36" ht="13.5" spans="1:6">
      <c r="A36" s="40"/>
      <c r="B36" s="40"/>
      <c r="C36" s="40"/>
      <c r="D36" s="39" t="str">
        <f>"880913"</f>
        <v>880913</v>
      </c>
      <c r="E36" s="39" t="s">
        <v>130</v>
      </c>
      <c r="F36" s="39" t="s">
        <v>131</v>
      </c>
    </row>
    <row r="37" ht="13.5" spans="1:6">
      <c r="A37" s="40"/>
      <c r="B37" s="40"/>
      <c r="C37" s="40"/>
      <c r="D37" s="39" t="str">
        <f>"880593"</f>
        <v>880593</v>
      </c>
      <c r="E37" s="39" t="s">
        <v>132</v>
      </c>
      <c r="F37" s="39" t="s">
        <v>133</v>
      </c>
    </row>
    <row r="38" ht="13.5" spans="1:6">
      <c r="A38" s="40"/>
      <c r="B38" s="40"/>
      <c r="C38" s="40"/>
      <c r="D38" s="39" t="str">
        <f>"880833"</f>
        <v>880833</v>
      </c>
      <c r="E38" s="39" t="s">
        <v>134</v>
      </c>
      <c r="F38" s="39" t="s">
        <v>135</v>
      </c>
    </row>
    <row r="39" ht="13.5" spans="1:6">
      <c r="A39" s="40"/>
      <c r="B39" s="40"/>
      <c r="C39" s="40"/>
      <c r="D39" s="39" t="str">
        <f>"880675"</f>
        <v>880675</v>
      </c>
      <c r="E39" s="39" t="s">
        <v>136</v>
      </c>
      <c r="F39" s="39" t="s">
        <v>137</v>
      </c>
    </row>
    <row r="40" ht="13.5" spans="1:6">
      <c r="A40" s="40"/>
      <c r="B40" s="40"/>
      <c r="C40" s="40"/>
      <c r="D40" s="39" t="str">
        <f>"880743"</f>
        <v>880743</v>
      </c>
      <c r="E40" s="39" t="s">
        <v>138</v>
      </c>
      <c r="F40" s="39" t="s">
        <v>139</v>
      </c>
    </row>
    <row r="41" ht="13.5" spans="1:6">
      <c r="A41" s="40"/>
      <c r="B41" s="40"/>
      <c r="C41" s="40"/>
      <c r="D41" s="39" t="str">
        <f>"880960"</f>
        <v>880960</v>
      </c>
      <c r="E41" s="39" t="s">
        <v>140</v>
      </c>
      <c r="F41" s="39" t="s">
        <v>141</v>
      </c>
    </row>
    <row r="42" ht="13.5" spans="1:6">
      <c r="A42" s="40"/>
      <c r="B42" s="40"/>
      <c r="C42" s="40"/>
      <c r="D42" s="39" t="str">
        <f>"880875"</f>
        <v>880875</v>
      </c>
      <c r="E42" s="39" t="s">
        <v>142</v>
      </c>
      <c r="F42" s="39" t="s">
        <v>143</v>
      </c>
    </row>
    <row r="43" ht="13.5" spans="1:6">
      <c r="A43" s="40"/>
      <c r="B43" s="40"/>
      <c r="C43" s="40"/>
      <c r="D43" s="39" t="str">
        <f>"880848"</f>
        <v>880848</v>
      </c>
      <c r="E43" s="39" t="s">
        <v>144</v>
      </c>
      <c r="F43" s="39" t="s">
        <v>145</v>
      </c>
    </row>
    <row r="44" ht="13.5" spans="1:6">
      <c r="A44" s="40"/>
      <c r="B44" s="40"/>
      <c r="C44" s="40"/>
      <c r="D44" s="39" t="str">
        <f>"880746"</f>
        <v>880746</v>
      </c>
      <c r="E44" s="39" t="s">
        <v>146</v>
      </c>
      <c r="F44" s="39" t="s">
        <v>147</v>
      </c>
    </row>
    <row r="45" ht="13.5" spans="1:6">
      <c r="A45" s="40"/>
      <c r="B45" s="40"/>
      <c r="C45" s="40"/>
      <c r="D45" s="39" t="str">
        <f>"880623"</f>
        <v>880623</v>
      </c>
      <c r="E45" s="39" t="s">
        <v>148</v>
      </c>
      <c r="F45" s="39" t="s">
        <v>149</v>
      </c>
    </row>
    <row r="46" ht="13.5" spans="1:6">
      <c r="A46" s="40"/>
      <c r="B46" s="40"/>
      <c r="C46" s="40"/>
      <c r="D46" s="39" t="str">
        <f>"880489"</f>
        <v>880489</v>
      </c>
      <c r="E46" s="39" t="s">
        <v>150</v>
      </c>
      <c r="F46" s="39" t="s">
        <v>151</v>
      </c>
    </row>
    <row r="47" ht="13.5" spans="1:6">
      <c r="A47" s="40"/>
      <c r="B47" s="40"/>
      <c r="C47" s="40"/>
      <c r="D47" s="39" t="str">
        <f>"880947"</f>
        <v>880947</v>
      </c>
      <c r="E47" s="39" t="s">
        <v>152</v>
      </c>
      <c r="F47" s="39" t="s">
        <v>153</v>
      </c>
    </row>
    <row r="48" ht="13.5" spans="1:6">
      <c r="A48" s="40"/>
      <c r="B48" s="40"/>
      <c r="C48" s="40"/>
      <c r="D48" s="39" t="str">
        <f>"880557"</f>
        <v>880557</v>
      </c>
      <c r="E48" s="39" t="s">
        <v>154</v>
      </c>
      <c r="F48" s="39" t="s">
        <v>155</v>
      </c>
    </row>
    <row r="49" ht="13.5" spans="1:6">
      <c r="A49" s="40"/>
      <c r="B49" s="40"/>
      <c r="C49" s="40"/>
      <c r="D49" s="39" t="str">
        <f>"880579"</f>
        <v>880579</v>
      </c>
      <c r="E49" s="39" t="s">
        <v>156</v>
      </c>
      <c r="F49" s="39" t="s">
        <v>157</v>
      </c>
    </row>
    <row r="50" ht="13.5" spans="1:6">
      <c r="A50" s="40"/>
      <c r="B50" s="40"/>
      <c r="C50" s="40"/>
      <c r="D50" s="39" t="str">
        <f>"880908"</f>
        <v>880908</v>
      </c>
      <c r="E50" s="39" t="s">
        <v>158</v>
      </c>
      <c r="F50" s="39" t="s">
        <v>159</v>
      </c>
    </row>
    <row r="51" ht="13.5" spans="1:6">
      <c r="A51" s="40"/>
      <c r="B51" s="40"/>
      <c r="C51" s="40"/>
      <c r="D51" s="39" t="str">
        <f>"880615"</f>
        <v>880615</v>
      </c>
      <c r="E51" s="39" t="s">
        <v>160</v>
      </c>
      <c r="F51" s="39" t="s">
        <v>161</v>
      </c>
    </row>
    <row r="52" ht="13.5" spans="1:6">
      <c r="A52" s="40"/>
      <c r="B52" s="40"/>
      <c r="C52" s="40"/>
      <c r="D52" s="39" t="str">
        <f>"880791"</f>
        <v>880791</v>
      </c>
      <c r="E52" s="39" t="s">
        <v>162</v>
      </c>
      <c r="F52" s="39" t="s">
        <v>163</v>
      </c>
    </row>
    <row r="53" ht="13.5" spans="1:6">
      <c r="A53" s="40"/>
      <c r="B53" s="40"/>
      <c r="C53" s="40"/>
      <c r="D53" s="39" t="str">
        <f>"880448"</f>
        <v>880448</v>
      </c>
      <c r="E53" s="39" t="s">
        <v>164</v>
      </c>
      <c r="F53" s="39" t="s">
        <v>165</v>
      </c>
    </row>
    <row r="54" ht="13.5" spans="1:6">
      <c r="A54" s="40"/>
      <c r="B54" s="40"/>
      <c r="C54" s="40"/>
      <c r="D54" s="39" t="str">
        <f>"880621"</f>
        <v>880621</v>
      </c>
      <c r="E54" s="39" t="s">
        <v>166</v>
      </c>
      <c r="F54" s="39" t="s">
        <v>167</v>
      </c>
    </row>
    <row r="55" ht="13.5" spans="1:6">
      <c r="A55" s="40"/>
      <c r="B55" s="40"/>
      <c r="C55" s="40"/>
      <c r="D55" s="39" t="str">
        <f>"880631"</f>
        <v>880631</v>
      </c>
      <c r="E55" s="39" t="s">
        <v>168</v>
      </c>
      <c r="F55" s="39" t="s">
        <v>169</v>
      </c>
    </row>
    <row r="56" ht="13.5" spans="1:6">
      <c r="A56" s="40"/>
      <c r="B56" s="40"/>
      <c r="C56" s="40"/>
      <c r="D56" s="39" t="str">
        <f>"880929"</f>
        <v>880929</v>
      </c>
      <c r="E56" s="39" t="s">
        <v>170</v>
      </c>
      <c r="F56" s="39" t="s">
        <v>171</v>
      </c>
    </row>
    <row r="57" ht="13.5" spans="1:6">
      <c r="A57" s="40"/>
      <c r="B57" s="40"/>
      <c r="C57" s="40"/>
      <c r="D57" s="39" t="str">
        <f>"880790"</f>
        <v>880790</v>
      </c>
      <c r="E57" s="39" t="s">
        <v>172</v>
      </c>
      <c r="F57" s="39" t="s">
        <v>173</v>
      </c>
    </row>
    <row r="58" ht="13.5" spans="1:6">
      <c r="A58" s="40"/>
      <c r="B58" s="40"/>
      <c r="C58" s="40"/>
      <c r="D58" s="39" t="str">
        <f>"880887"</f>
        <v>880887</v>
      </c>
      <c r="E58" s="39" t="s">
        <v>174</v>
      </c>
      <c r="F58" s="39" t="s">
        <v>175</v>
      </c>
    </row>
    <row r="59" ht="13.5" spans="1:6">
      <c r="A59" s="40"/>
      <c r="B59" s="40"/>
      <c r="C59" s="40"/>
      <c r="D59" s="39" t="str">
        <f>"880643"</f>
        <v>880643</v>
      </c>
      <c r="E59" s="39" t="s">
        <v>176</v>
      </c>
      <c r="F59" s="39" t="s">
        <v>177</v>
      </c>
    </row>
    <row r="60" ht="13.5" spans="1:6">
      <c r="A60" s="40"/>
      <c r="B60" s="40"/>
      <c r="C60" s="40"/>
      <c r="D60" s="39" t="str">
        <f>"880464"</f>
        <v>880464</v>
      </c>
      <c r="E60" s="39" t="s">
        <v>178</v>
      </c>
      <c r="F60" s="39" t="s">
        <v>179</v>
      </c>
    </row>
    <row r="61" ht="13.5" spans="1:6">
      <c r="A61" s="40"/>
      <c r="B61" s="40"/>
      <c r="C61" s="40"/>
      <c r="D61" s="39" t="str">
        <f>"880766"</f>
        <v>880766</v>
      </c>
      <c r="E61" s="39" t="s">
        <v>180</v>
      </c>
      <c r="F61" s="39" t="s">
        <v>181</v>
      </c>
    </row>
    <row r="62" ht="13.5" spans="1:6">
      <c r="A62" s="40"/>
      <c r="B62" s="40"/>
      <c r="C62" s="40"/>
      <c r="D62" s="39" t="str">
        <f>"880367"</f>
        <v>880367</v>
      </c>
      <c r="E62" s="39" t="s">
        <v>182</v>
      </c>
      <c r="F62" s="39" t="s">
        <v>183</v>
      </c>
    </row>
    <row r="63" ht="13.5" spans="1:6">
      <c r="A63" s="40"/>
      <c r="B63" s="40"/>
      <c r="C63" s="40"/>
      <c r="D63" s="39" t="str">
        <f>"880660"</f>
        <v>880660</v>
      </c>
      <c r="E63" s="39" t="s">
        <v>184</v>
      </c>
      <c r="F63" s="39" t="s">
        <v>185</v>
      </c>
    </row>
    <row r="64" ht="13.5" spans="1:6">
      <c r="A64" s="40"/>
      <c r="B64" s="40"/>
      <c r="C64" s="40"/>
      <c r="D64" s="39" t="str">
        <f>"880794"</f>
        <v>880794</v>
      </c>
      <c r="E64" s="39" t="s">
        <v>186</v>
      </c>
      <c r="F64" s="39" t="s">
        <v>187</v>
      </c>
    </row>
    <row r="65" ht="13.5" spans="1:6">
      <c r="A65" s="40"/>
      <c r="B65" s="40"/>
      <c r="C65" s="40"/>
      <c r="D65" s="39" t="str">
        <f>"880563"</f>
        <v>880563</v>
      </c>
      <c r="E65" s="39" t="s">
        <v>188</v>
      </c>
      <c r="F65" s="39" t="s">
        <v>189</v>
      </c>
    </row>
    <row r="66" ht="13.5" spans="1:6">
      <c r="A66" s="40"/>
      <c r="B66" s="40"/>
      <c r="C66" s="40"/>
      <c r="D66" s="39" t="str">
        <f>"880474"</f>
        <v>880474</v>
      </c>
      <c r="E66" s="39" t="s">
        <v>190</v>
      </c>
      <c r="F66" s="39" t="s">
        <v>191</v>
      </c>
    </row>
    <row r="67" ht="13.5" spans="1:6">
      <c r="A67" s="40"/>
      <c r="B67" s="40"/>
      <c r="C67" s="40"/>
      <c r="D67" s="39" t="str">
        <f>"880780"</f>
        <v>880780</v>
      </c>
      <c r="E67" s="39" t="s">
        <v>192</v>
      </c>
      <c r="F67" s="39" t="s">
        <v>193</v>
      </c>
    </row>
    <row r="68" ht="13.5" spans="1:6">
      <c r="A68" s="40"/>
      <c r="B68" s="40"/>
      <c r="C68" s="40"/>
      <c r="D68" s="39" t="str">
        <f>"880701"</f>
        <v>880701</v>
      </c>
      <c r="E68" s="39" t="s">
        <v>194</v>
      </c>
      <c r="F68" s="39" t="s">
        <v>195</v>
      </c>
    </row>
    <row r="69" ht="13.5" spans="1:6">
      <c r="A69" s="40"/>
      <c r="B69" s="40"/>
      <c r="C69" s="40"/>
      <c r="D69" s="39" t="str">
        <f>"880662"</f>
        <v>880662</v>
      </c>
      <c r="E69" s="39" t="s">
        <v>196</v>
      </c>
      <c r="F69" s="39" t="s">
        <v>197</v>
      </c>
    </row>
    <row r="70" ht="13.5" spans="1:6">
      <c r="A70" s="40"/>
      <c r="B70" s="40"/>
      <c r="C70" s="40"/>
      <c r="D70" s="39" t="str">
        <f>"880959"</f>
        <v>880959</v>
      </c>
      <c r="E70" s="39" t="s">
        <v>198</v>
      </c>
      <c r="F70" s="39" t="s">
        <v>199</v>
      </c>
    </row>
    <row r="71" ht="13.5" spans="1:6">
      <c r="A71" s="40"/>
      <c r="B71" s="40"/>
      <c r="C71" s="40"/>
      <c r="D71" s="39" t="str">
        <f>"880953"</f>
        <v>880953</v>
      </c>
      <c r="E71" s="39" t="s">
        <v>200</v>
      </c>
      <c r="F71" s="39" t="s">
        <v>201</v>
      </c>
    </row>
    <row r="72" ht="13.5" spans="1:6">
      <c r="A72" s="40"/>
      <c r="B72" s="40"/>
      <c r="C72" s="40"/>
      <c r="D72" s="39" t="str">
        <f>"880713"</f>
        <v>880713</v>
      </c>
      <c r="E72" s="39" t="s">
        <v>202</v>
      </c>
      <c r="F72" s="39" t="s">
        <v>203</v>
      </c>
    </row>
    <row r="73" ht="13.5" spans="1:6">
      <c r="A73" s="40"/>
      <c r="B73" s="40"/>
      <c r="C73" s="40"/>
      <c r="D73" s="39" t="str">
        <f>"880637"</f>
        <v>880637</v>
      </c>
      <c r="E73" s="39" t="s">
        <v>204</v>
      </c>
      <c r="F73" s="39" t="s">
        <v>205</v>
      </c>
    </row>
    <row r="74" ht="13.5" spans="1:6">
      <c r="A74" s="40"/>
      <c r="B74" s="40"/>
      <c r="C74" s="40"/>
      <c r="D74" s="39" t="str">
        <f>"880968"</f>
        <v>880968</v>
      </c>
      <c r="E74" s="39" t="s">
        <v>206</v>
      </c>
      <c r="F74" s="39" t="s">
        <v>207</v>
      </c>
    </row>
    <row r="75" ht="13.5" spans="1:6">
      <c r="A75" s="40"/>
      <c r="B75" s="40"/>
      <c r="C75" s="40"/>
      <c r="D75" s="39" t="str">
        <f>"880912"</f>
        <v>880912</v>
      </c>
      <c r="E75" s="39" t="s">
        <v>208</v>
      </c>
      <c r="F75" s="39" t="s">
        <v>209</v>
      </c>
    </row>
    <row r="76" ht="13.5" spans="1:6">
      <c r="A76" s="40"/>
      <c r="B76" s="40"/>
      <c r="C76" s="40"/>
      <c r="D76" s="39" t="str">
        <f>"880626"</f>
        <v>880626</v>
      </c>
      <c r="E76" s="39" t="s">
        <v>210</v>
      </c>
      <c r="F76" s="39" t="s">
        <v>211</v>
      </c>
    </row>
    <row r="77" ht="13.5" spans="1:6">
      <c r="A77" s="40"/>
      <c r="B77" s="40"/>
      <c r="C77" s="40"/>
      <c r="D77" s="39" t="str">
        <f>"880424"</f>
        <v>880424</v>
      </c>
      <c r="E77" s="39" t="s">
        <v>212</v>
      </c>
      <c r="F77" s="39" t="s">
        <v>213</v>
      </c>
    </row>
    <row r="78" ht="13.5" spans="1:6">
      <c r="A78" s="40"/>
      <c r="B78" s="40"/>
      <c r="C78" s="40"/>
      <c r="D78" s="39" t="str">
        <f>"880889"</f>
        <v>880889</v>
      </c>
      <c r="E78" s="39" t="s">
        <v>214</v>
      </c>
      <c r="F78" s="39" t="s">
        <v>215</v>
      </c>
    </row>
    <row r="79" ht="13.5" spans="1:6">
      <c r="A79" s="40"/>
      <c r="B79" s="40"/>
      <c r="C79" s="40"/>
      <c r="D79" s="39" t="str">
        <f>"880745"</f>
        <v>880745</v>
      </c>
      <c r="E79" s="39" t="s">
        <v>216</v>
      </c>
      <c r="F79" s="39" t="s">
        <v>217</v>
      </c>
    </row>
    <row r="80" ht="13.5" spans="1:6">
      <c r="A80" s="40"/>
      <c r="B80" s="40"/>
      <c r="C80" s="40"/>
      <c r="D80" s="39" t="str">
        <f>"880668"</f>
        <v>880668</v>
      </c>
      <c r="E80" s="39" t="s">
        <v>218</v>
      </c>
      <c r="F80" s="39" t="s">
        <v>219</v>
      </c>
    </row>
    <row r="81" ht="13.5" spans="1:6">
      <c r="A81" s="40"/>
      <c r="B81" s="40"/>
      <c r="C81" s="40"/>
      <c r="D81" s="39" t="str">
        <f>"000003"</f>
        <v>000003</v>
      </c>
      <c r="E81" s="39" t="s">
        <v>220</v>
      </c>
      <c r="F81" s="39" t="s">
        <v>221</v>
      </c>
    </row>
    <row r="82" ht="16.5" spans="1:6">
      <c r="A82" s="27"/>
      <c r="B82" s="27"/>
      <c r="C82" s="27"/>
      <c r="D82" s="39" t="str">
        <f>"880890"</f>
        <v>880890</v>
      </c>
      <c r="E82" s="39" t="s">
        <v>222</v>
      </c>
      <c r="F82" s="39" t="s">
        <v>223</v>
      </c>
    </row>
    <row r="83" ht="16.5" spans="1:6">
      <c r="A83" s="27"/>
      <c r="B83" s="27"/>
      <c r="C83" s="27"/>
      <c r="D83" s="39" t="str">
        <f>"999997"</f>
        <v>999997</v>
      </c>
      <c r="E83" s="39" t="s">
        <v>220</v>
      </c>
      <c r="F83" s="39" t="s">
        <v>106</v>
      </c>
    </row>
    <row r="84" ht="16.5" spans="1:6">
      <c r="A84" s="27"/>
      <c r="B84" s="27"/>
      <c r="C84" s="27"/>
      <c r="D84" s="39" t="str">
        <f>"399974"</f>
        <v>399974</v>
      </c>
      <c r="E84" s="39" t="s">
        <v>224</v>
      </c>
      <c r="F84" s="39" t="s">
        <v>106</v>
      </c>
    </row>
    <row r="85" ht="16.5" spans="1:6">
      <c r="A85" s="27"/>
      <c r="B85" s="27"/>
      <c r="C85" s="27"/>
      <c r="D85" s="39" t="str">
        <f>"399750"</f>
        <v>399750</v>
      </c>
      <c r="E85" s="39" t="s">
        <v>225</v>
      </c>
      <c r="F85" s="39" t="s">
        <v>106</v>
      </c>
    </row>
    <row r="86" ht="16.5" spans="1:6">
      <c r="A86" s="27"/>
      <c r="B86" s="27"/>
      <c r="C86" s="27"/>
      <c r="D86" s="39" t="str">
        <f>"399391"</f>
        <v>399391</v>
      </c>
      <c r="E86" s="39" t="s">
        <v>226</v>
      </c>
      <c r="F86" s="39" t="s">
        <v>106</v>
      </c>
    </row>
    <row r="87" ht="16.5" spans="1:6">
      <c r="A87" s="27"/>
      <c r="B87" s="27"/>
      <c r="C87" s="27"/>
      <c r="D87" s="39" t="str">
        <f>"399371"</f>
        <v>399371</v>
      </c>
      <c r="E87" s="39" t="s">
        <v>227</v>
      </c>
      <c r="F87" s="39" t="s">
        <v>106</v>
      </c>
    </row>
    <row r="88" ht="16.5" spans="1:6">
      <c r="A88" s="27"/>
      <c r="B88" s="27"/>
      <c r="C88" s="27"/>
      <c r="D88" s="39" t="str">
        <f>"399361"</f>
        <v>399361</v>
      </c>
      <c r="E88" s="39" t="s">
        <v>228</v>
      </c>
      <c r="F88" s="39" t="s">
        <v>106</v>
      </c>
    </row>
    <row r="89" ht="16.5" spans="1:6">
      <c r="A89" s="27"/>
      <c r="B89" s="27"/>
      <c r="C89" s="27"/>
      <c r="D89" s="39" t="str">
        <f>"399354"</f>
        <v>399354</v>
      </c>
      <c r="E89" s="39" t="s">
        <v>229</v>
      </c>
      <c r="F89" s="39" t="s">
        <v>106</v>
      </c>
    </row>
    <row r="90" ht="16.5" spans="1:6">
      <c r="A90" s="27"/>
      <c r="B90" s="27"/>
      <c r="C90" s="27"/>
      <c r="D90" s="39" t="str">
        <f>"399324"</f>
        <v>399324</v>
      </c>
      <c r="E90" s="39" t="s">
        <v>230</v>
      </c>
      <c r="F90" s="39" t="s">
        <v>106</v>
      </c>
    </row>
    <row r="91" ht="16.5" spans="1:6">
      <c r="A91" s="27"/>
      <c r="B91" s="27"/>
      <c r="C91" s="27"/>
      <c r="D91" s="39" t="str">
        <f>"880677"</f>
        <v>880677</v>
      </c>
      <c r="E91" s="39" t="s">
        <v>231</v>
      </c>
      <c r="F91" s="39" t="s">
        <v>106</v>
      </c>
    </row>
    <row r="92" ht="16.5" spans="1:6">
      <c r="A92" s="27"/>
      <c r="B92" s="27"/>
      <c r="C92" s="27"/>
      <c r="D92" s="39" t="str">
        <f>"000043"</f>
        <v>000043</v>
      </c>
      <c r="E92" s="39" t="s">
        <v>232</v>
      </c>
      <c r="F92" s="39" t="s">
        <v>106</v>
      </c>
    </row>
    <row r="93" ht="16.5" spans="1:6">
      <c r="A93" s="27"/>
      <c r="B93" s="27"/>
      <c r="C93" s="27"/>
      <c r="D93" s="39" t="str">
        <f>"000019"</f>
        <v>000019</v>
      </c>
      <c r="E93" s="39" t="s">
        <v>233</v>
      </c>
      <c r="F93" s="39" t="s">
        <v>106</v>
      </c>
    </row>
    <row r="94" ht="16.5" spans="1:6">
      <c r="A94" s="27"/>
      <c r="B94" s="27"/>
      <c r="C94" s="27"/>
      <c r="D94" s="40"/>
      <c r="E94" s="40"/>
      <c r="F94" s="40"/>
    </row>
    <row r="95" ht="16.5" spans="1:6">
      <c r="A95" s="27"/>
      <c r="B95" s="27"/>
      <c r="C95" s="27"/>
      <c r="D95" s="40"/>
      <c r="E95" s="40"/>
      <c r="F95" s="40"/>
    </row>
    <row r="96" ht="16.5" spans="1:6">
      <c r="A96" s="27"/>
      <c r="B96" s="27"/>
      <c r="C96" s="27"/>
      <c r="D96" s="40"/>
      <c r="E96" s="40"/>
      <c r="F96" s="40"/>
    </row>
    <row r="97" ht="16.5" spans="1:6">
      <c r="A97" s="27"/>
      <c r="B97" s="27"/>
      <c r="C97" s="27"/>
      <c r="D97" s="40"/>
      <c r="E97" s="40"/>
      <c r="F97" s="40"/>
    </row>
    <row r="98" ht="16.5" spans="1:6">
      <c r="A98" s="27"/>
      <c r="B98" s="27"/>
      <c r="C98" s="27"/>
      <c r="D98" s="40"/>
      <c r="E98" s="40"/>
      <c r="F98" s="40"/>
    </row>
    <row r="99" ht="16.5" spans="1:6">
      <c r="A99" s="27"/>
      <c r="B99" s="27"/>
      <c r="C99" s="27"/>
      <c r="D99" s="40"/>
      <c r="E99" s="40"/>
      <c r="F99" s="40"/>
    </row>
    <row r="100" ht="16.5" spans="1:6">
      <c r="A100" s="27"/>
      <c r="B100" s="27"/>
      <c r="C100" s="27"/>
      <c r="D100" s="40"/>
      <c r="E100" s="40"/>
      <c r="F100" s="40"/>
    </row>
    <row r="101" ht="16.5" spans="1:6">
      <c r="A101" s="27"/>
      <c r="B101" s="27"/>
      <c r="C101" s="27"/>
      <c r="D101" s="40"/>
      <c r="E101" s="40"/>
      <c r="F101" s="40"/>
    </row>
    <row r="102" ht="16.5" spans="1:6">
      <c r="A102" s="27"/>
      <c r="B102" s="27"/>
      <c r="C102" s="27"/>
      <c r="D102" s="40"/>
      <c r="E102" s="40"/>
      <c r="F102" s="40"/>
    </row>
    <row r="103" ht="16.5" spans="1:6">
      <c r="A103" s="27"/>
      <c r="B103" s="27"/>
      <c r="C103" s="27"/>
      <c r="D103" s="40"/>
      <c r="E103" s="40"/>
      <c r="F103" s="40"/>
    </row>
    <row r="104" ht="16.5" spans="1:6">
      <c r="A104" s="27"/>
      <c r="B104" s="27"/>
      <c r="C104" s="27"/>
      <c r="D104" s="40"/>
      <c r="E104" s="40"/>
      <c r="F104" s="40"/>
    </row>
    <row r="105" ht="16.5" spans="1:6">
      <c r="A105" s="27"/>
      <c r="B105" s="27"/>
      <c r="C105" s="27"/>
      <c r="D105" s="40"/>
      <c r="E105" s="40"/>
      <c r="F105" s="40"/>
    </row>
    <row r="106" ht="16.5" spans="1:6">
      <c r="A106" s="27"/>
      <c r="B106" s="27"/>
      <c r="C106" s="27"/>
      <c r="D106" s="40"/>
      <c r="E106" s="40"/>
      <c r="F106" s="40"/>
    </row>
    <row r="107" ht="16.5" spans="1:6">
      <c r="A107" s="27"/>
      <c r="B107" s="27"/>
      <c r="C107" s="27"/>
      <c r="D107" s="40"/>
      <c r="E107" s="40"/>
      <c r="F107" s="40"/>
    </row>
    <row r="108" ht="16.5" spans="1:6">
      <c r="A108" s="27"/>
      <c r="B108" s="27"/>
      <c r="C108" s="27"/>
      <c r="D108" s="40"/>
      <c r="E108" s="40"/>
      <c r="F108" s="40"/>
    </row>
    <row r="109" ht="16.5" spans="1:6">
      <c r="A109" s="27"/>
      <c r="B109" s="27"/>
      <c r="C109" s="27"/>
      <c r="D109" s="40"/>
      <c r="E109" s="40"/>
      <c r="F109" s="40"/>
    </row>
    <row r="110" ht="16.5" spans="1:6">
      <c r="A110" s="27"/>
      <c r="B110" s="27"/>
      <c r="C110" s="27"/>
      <c r="D110" s="40"/>
      <c r="E110" s="40"/>
      <c r="F110" s="40"/>
    </row>
    <row r="111" ht="16.5" spans="1:6">
      <c r="A111" s="27"/>
      <c r="B111" s="27"/>
      <c r="C111" s="27"/>
      <c r="D111" s="40"/>
      <c r="E111" s="40"/>
      <c r="F111" s="40"/>
    </row>
    <row r="112" ht="16.5" spans="1:6">
      <c r="A112" s="27"/>
      <c r="B112" s="27"/>
      <c r="C112" s="27"/>
      <c r="D112" s="40"/>
      <c r="E112" s="40"/>
      <c r="F112" s="40"/>
    </row>
    <row r="113" ht="16.5" spans="1:6">
      <c r="A113" s="27"/>
      <c r="B113" s="27"/>
      <c r="C113" s="27"/>
      <c r="D113" s="40"/>
      <c r="E113" s="40"/>
      <c r="F113" s="40"/>
    </row>
    <row r="114" ht="16.5" spans="1:6">
      <c r="A114" s="27"/>
      <c r="B114" s="27"/>
      <c r="C114" s="27"/>
      <c r="D114" s="40"/>
      <c r="E114" s="40"/>
      <c r="F114" s="40"/>
    </row>
    <row r="115" ht="16.5" spans="1:6">
      <c r="A115" s="27"/>
      <c r="B115" s="27"/>
      <c r="C115" s="27"/>
      <c r="D115" s="40"/>
      <c r="E115" s="40"/>
      <c r="F115" s="40"/>
    </row>
    <row r="116" ht="16.5" spans="1:6">
      <c r="A116" s="27"/>
      <c r="B116" s="27"/>
      <c r="C116" s="27"/>
      <c r="D116" s="40"/>
      <c r="E116" s="40"/>
      <c r="F116" s="40"/>
    </row>
    <row r="117" ht="16.5" spans="1:6">
      <c r="A117" s="27"/>
      <c r="B117" s="27"/>
      <c r="C117" s="27"/>
      <c r="D117" s="40"/>
      <c r="E117" s="40"/>
      <c r="F117" s="40"/>
    </row>
    <row r="118" ht="16.5" spans="1:6">
      <c r="A118" s="27"/>
      <c r="B118" s="27"/>
      <c r="C118" s="27"/>
      <c r="D118" s="40"/>
      <c r="E118" s="40"/>
      <c r="F118" s="40"/>
    </row>
    <row r="119" ht="16.5" spans="1:6">
      <c r="A119" s="27"/>
      <c r="B119" s="27"/>
      <c r="C119" s="27"/>
      <c r="D119" s="40"/>
      <c r="E119" s="40"/>
      <c r="F119" s="40"/>
    </row>
    <row r="120" ht="16.5" spans="1:6">
      <c r="A120" s="27"/>
      <c r="B120" s="27"/>
      <c r="C120" s="27"/>
      <c r="D120" s="40"/>
      <c r="E120" s="40"/>
      <c r="F120" s="40"/>
    </row>
    <row r="121" ht="16.5" spans="1:6">
      <c r="A121" s="27"/>
      <c r="B121" s="27"/>
      <c r="C121" s="27"/>
      <c r="D121" s="40"/>
      <c r="E121" s="40"/>
      <c r="F121" s="40"/>
    </row>
    <row r="122" ht="16.5" spans="1:6">
      <c r="A122" s="27"/>
      <c r="B122" s="27"/>
      <c r="C122" s="27"/>
      <c r="D122" s="40"/>
      <c r="E122" s="40"/>
      <c r="F122" s="40"/>
    </row>
    <row r="123" ht="16.5" spans="1:6">
      <c r="A123" s="27"/>
      <c r="B123" s="27"/>
      <c r="C123" s="27"/>
      <c r="D123" s="40"/>
      <c r="E123" s="40"/>
      <c r="F123" s="40"/>
    </row>
    <row r="124" ht="16.5" spans="1:6">
      <c r="A124" s="27"/>
      <c r="B124" s="27"/>
      <c r="C124" s="27"/>
      <c r="D124" s="40"/>
      <c r="E124" s="40"/>
      <c r="F124" s="40"/>
    </row>
    <row r="125" ht="16.5" spans="1:6">
      <c r="A125" s="27"/>
      <c r="B125" s="27"/>
      <c r="C125" s="27"/>
      <c r="D125" s="40"/>
      <c r="E125" s="40"/>
      <c r="F125" s="40"/>
    </row>
    <row r="126" ht="16.5" spans="1:6">
      <c r="A126" s="27"/>
      <c r="B126" s="27"/>
      <c r="C126" s="27"/>
      <c r="D126" s="40"/>
      <c r="E126" s="40"/>
      <c r="F126" s="40"/>
    </row>
    <row r="127" ht="16.5" spans="1:6">
      <c r="A127" s="27"/>
      <c r="B127" s="27"/>
      <c r="C127" s="27"/>
      <c r="D127" s="40"/>
      <c r="E127" s="40"/>
      <c r="F127" s="40"/>
    </row>
    <row r="128" ht="16.5" spans="1:6">
      <c r="A128" s="27"/>
      <c r="B128" s="27"/>
      <c r="C128" s="27"/>
      <c r="D128" s="40"/>
      <c r="E128" s="40"/>
      <c r="F128" s="40"/>
    </row>
    <row r="129" ht="16.5" spans="1:6">
      <c r="A129" s="27"/>
      <c r="B129" s="27"/>
      <c r="C129" s="27"/>
      <c r="D129" s="40"/>
      <c r="E129" s="40"/>
      <c r="F129" s="40"/>
    </row>
    <row r="130" ht="16.5" spans="1:6">
      <c r="A130" s="27"/>
      <c r="B130" s="27"/>
      <c r="C130" s="27"/>
      <c r="D130" s="40"/>
      <c r="E130" s="40"/>
      <c r="F130" s="40"/>
    </row>
    <row r="131" ht="16.5" spans="1:6">
      <c r="A131" s="27"/>
      <c r="B131" s="27"/>
      <c r="C131" s="27"/>
      <c r="D131" s="40"/>
      <c r="E131" s="40"/>
      <c r="F131" s="40"/>
    </row>
    <row r="132" ht="16.5" spans="1:6">
      <c r="A132" s="27"/>
      <c r="B132" s="27"/>
      <c r="C132" s="27"/>
      <c r="D132" s="40"/>
      <c r="E132" s="40"/>
      <c r="F132" s="40"/>
    </row>
    <row r="133" ht="16.5" spans="1:6">
      <c r="A133" s="27"/>
      <c r="B133" s="27"/>
      <c r="C133" s="27"/>
      <c r="D133" s="40"/>
      <c r="E133" s="40"/>
      <c r="F133" s="40"/>
    </row>
    <row r="134" ht="16.5" spans="1:6">
      <c r="A134" s="27"/>
      <c r="B134" s="27"/>
      <c r="C134" s="27"/>
      <c r="D134" s="40"/>
      <c r="E134" s="40"/>
      <c r="F134" s="40"/>
    </row>
    <row r="135" ht="16.5" spans="1:6">
      <c r="A135" s="27"/>
      <c r="B135" s="27"/>
      <c r="C135" s="27"/>
      <c r="D135" s="40"/>
      <c r="E135" s="40"/>
      <c r="F135" s="40"/>
    </row>
    <row r="136" ht="16.5" spans="1:6">
      <c r="A136" s="27"/>
      <c r="B136" s="27"/>
      <c r="C136" s="27"/>
      <c r="D136" s="40"/>
      <c r="E136" s="40"/>
      <c r="F136" s="40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01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234</v>
      </c>
      <c r="B1" s="2"/>
      <c r="C1" s="2"/>
      <c r="D1" s="2"/>
      <c r="E1" s="2"/>
      <c r="F1" s="2"/>
      <c r="G1" s="2"/>
      <c r="H1" s="2"/>
      <c r="I1" s="2"/>
      <c r="J1" s="2"/>
      <c r="K1" s="1" t="s">
        <v>235</v>
      </c>
      <c r="L1" s="1"/>
      <c r="M1" s="1"/>
      <c r="N1" s="1"/>
      <c r="O1" s="1"/>
      <c r="P1" s="1"/>
      <c r="Q1" s="1"/>
      <c r="R1" s="1"/>
    </row>
    <row r="2" ht="22.5" spans="1:18">
      <c r="A2" s="3" t="s">
        <v>236</v>
      </c>
      <c r="B2" s="4" t="s">
        <v>237</v>
      </c>
      <c r="C2" s="4" t="s">
        <v>238</v>
      </c>
      <c r="D2" s="4" t="s">
        <v>239</v>
      </c>
      <c r="E2" s="4" t="s">
        <v>240</v>
      </c>
      <c r="F2" s="4" t="s">
        <v>241</v>
      </c>
      <c r="G2" s="4" t="s">
        <v>242</v>
      </c>
      <c r="H2" s="4" t="s">
        <v>243</v>
      </c>
      <c r="I2" s="4" t="s">
        <v>244</v>
      </c>
      <c r="J2" s="4" t="s">
        <v>245</v>
      </c>
      <c r="K2" s="13" t="s">
        <v>246</v>
      </c>
      <c r="L2" s="13" t="s">
        <v>247</v>
      </c>
      <c r="M2" s="13" t="s">
        <v>248</v>
      </c>
      <c r="N2" s="13" t="s">
        <v>249</v>
      </c>
      <c r="O2" s="13" t="s">
        <v>250</v>
      </c>
      <c r="P2" s="13" t="s">
        <v>251</v>
      </c>
      <c r="Q2" s="13" t="s">
        <v>252</v>
      </c>
      <c r="R2" s="13" t="s">
        <v>253</v>
      </c>
    </row>
    <row r="3" ht="16.5" spans="1:23">
      <c r="A3" s="18">
        <v>40</v>
      </c>
      <c r="B3" s="18" t="s">
        <v>254</v>
      </c>
      <c r="C3" s="18">
        <v>3806.442</v>
      </c>
      <c r="D3" s="18">
        <v>4617.248</v>
      </c>
      <c r="E3" s="18">
        <v>1</v>
      </c>
      <c r="F3" s="19">
        <v>0</v>
      </c>
      <c r="G3" s="19">
        <v>0</v>
      </c>
      <c r="H3" s="19">
        <v>1</v>
      </c>
      <c r="I3" s="19">
        <v>1.161</v>
      </c>
      <c r="J3" s="19">
        <v>18.517</v>
      </c>
      <c r="K3" s="21">
        <v>2</v>
      </c>
      <c r="L3" s="21">
        <v>0</v>
      </c>
      <c r="M3" s="21">
        <v>0</v>
      </c>
      <c r="N3" s="21">
        <v>0</v>
      </c>
      <c r="O3" s="21">
        <v>0</v>
      </c>
      <c r="P3" s="21">
        <v>8.141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8">
        <v>869</v>
      </c>
      <c r="B4" s="18" t="s">
        <v>255</v>
      </c>
      <c r="C4" s="18">
        <v>4209.971</v>
      </c>
      <c r="D4" s="18">
        <v>4629.444</v>
      </c>
      <c r="E4" s="18">
        <v>1</v>
      </c>
      <c r="F4" s="19">
        <v>0</v>
      </c>
      <c r="G4" s="19">
        <v>0</v>
      </c>
      <c r="H4" s="19">
        <v>1</v>
      </c>
      <c r="I4" s="19">
        <v>0.955</v>
      </c>
      <c r="J4" s="19">
        <v>9.929</v>
      </c>
      <c r="K4" s="21">
        <v>2</v>
      </c>
      <c r="L4" s="21">
        <v>0</v>
      </c>
      <c r="M4" s="21">
        <v>0</v>
      </c>
      <c r="N4" s="21">
        <v>0</v>
      </c>
      <c r="O4" s="21">
        <v>0</v>
      </c>
      <c r="P4" s="21">
        <v>8.54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8">
        <v>916</v>
      </c>
      <c r="B5" s="18" t="s">
        <v>256</v>
      </c>
      <c r="C5" s="18">
        <v>5129.568</v>
      </c>
      <c r="D5" s="18">
        <v>6254.773</v>
      </c>
      <c r="E5" s="18">
        <v>1</v>
      </c>
      <c r="F5" s="19">
        <v>0</v>
      </c>
      <c r="G5" s="19">
        <v>0</v>
      </c>
      <c r="H5" s="19">
        <v>1</v>
      </c>
      <c r="I5" s="19">
        <v>4.475</v>
      </c>
      <c r="J5" s="19">
        <v>21.659</v>
      </c>
      <c r="K5" s="21">
        <v>2</v>
      </c>
      <c r="L5" s="21">
        <v>0</v>
      </c>
      <c r="M5" s="21">
        <v>-1</v>
      </c>
      <c r="N5" s="21">
        <v>0</v>
      </c>
      <c r="O5" s="21">
        <v>0</v>
      </c>
      <c r="P5" s="21">
        <v>0.282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8">
        <v>936</v>
      </c>
      <c r="B6" s="18" t="s">
        <v>257</v>
      </c>
      <c r="C6" s="18">
        <v>9039.931</v>
      </c>
      <c r="D6" s="18">
        <v>11292.141</v>
      </c>
      <c r="E6" s="18">
        <v>1</v>
      </c>
      <c r="F6" s="19">
        <v>0</v>
      </c>
      <c r="G6" s="19">
        <v>0</v>
      </c>
      <c r="H6" s="19">
        <v>1</v>
      </c>
      <c r="I6" s="19">
        <v>1.901</v>
      </c>
      <c r="J6" s="19">
        <v>21.467</v>
      </c>
      <c r="K6" s="21">
        <v>2</v>
      </c>
      <c r="L6" s="21">
        <v>0</v>
      </c>
      <c r="M6" s="21">
        <v>0</v>
      </c>
      <c r="N6" s="21">
        <v>0</v>
      </c>
      <c r="O6" s="21">
        <v>0</v>
      </c>
      <c r="P6" s="21">
        <v>11.214</v>
      </c>
      <c r="Q6" s="21">
        <v>0</v>
      </c>
      <c r="R6" s="21">
        <v>1</v>
      </c>
      <c r="S6" s="22"/>
      <c r="T6" s="22"/>
      <c r="U6" s="22"/>
      <c r="V6" s="22"/>
      <c r="W6" s="22"/>
    </row>
    <row r="7" ht="16.5" spans="1:23">
      <c r="A7" s="18">
        <v>994</v>
      </c>
      <c r="B7" s="18" t="s">
        <v>258</v>
      </c>
      <c r="C7" s="18">
        <v>10192.72</v>
      </c>
      <c r="D7" s="18">
        <v>12571.995</v>
      </c>
      <c r="E7" s="18">
        <v>1</v>
      </c>
      <c r="F7" s="19">
        <v>0</v>
      </c>
      <c r="G7" s="19">
        <v>0</v>
      </c>
      <c r="H7" s="19">
        <v>1</v>
      </c>
      <c r="I7" s="19">
        <v>2.413</v>
      </c>
      <c r="J7" s="19">
        <v>20.882</v>
      </c>
      <c r="K7" s="21">
        <v>1</v>
      </c>
      <c r="L7" s="21">
        <v>0</v>
      </c>
      <c r="M7" s="21">
        <v>0</v>
      </c>
      <c r="N7" s="21">
        <v>0</v>
      </c>
      <c r="O7" s="21">
        <v>0</v>
      </c>
      <c r="P7" s="21">
        <v>3.66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8">
        <v>399249</v>
      </c>
      <c r="B8" s="18" t="s">
        <v>259</v>
      </c>
      <c r="C8" s="18">
        <v>2365.72</v>
      </c>
      <c r="D8" s="18">
        <v>3203.439</v>
      </c>
      <c r="E8" s="18">
        <v>1</v>
      </c>
      <c r="F8" s="19">
        <v>0</v>
      </c>
      <c r="G8" s="19">
        <v>0</v>
      </c>
      <c r="H8" s="19">
        <v>1</v>
      </c>
      <c r="I8" s="19">
        <v>0.588</v>
      </c>
      <c r="J8" s="19">
        <v>26.585</v>
      </c>
      <c r="K8" s="21">
        <v>0</v>
      </c>
      <c r="L8" s="21">
        <v>0</v>
      </c>
      <c r="M8" s="21">
        <v>0</v>
      </c>
      <c r="N8" s="21">
        <v>-1</v>
      </c>
      <c r="O8" s="21">
        <v>0</v>
      </c>
      <c r="P8" s="21">
        <v>8.346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8">
        <v>399274</v>
      </c>
      <c r="B9" s="18" t="s">
        <v>260</v>
      </c>
      <c r="C9" s="18">
        <v>5592.375</v>
      </c>
      <c r="D9" s="18">
        <v>6554.71</v>
      </c>
      <c r="E9" s="18">
        <v>1</v>
      </c>
      <c r="F9" s="19">
        <v>0</v>
      </c>
      <c r="G9" s="19">
        <v>0</v>
      </c>
      <c r="H9" s="19">
        <v>1</v>
      </c>
      <c r="I9" s="19">
        <v>0.499</v>
      </c>
      <c r="J9" s="19">
        <v>15.107</v>
      </c>
      <c r="K9" s="21">
        <v>2</v>
      </c>
      <c r="L9" s="21">
        <v>0</v>
      </c>
      <c r="M9" s="21">
        <v>0</v>
      </c>
      <c r="N9" s="21">
        <v>-1</v>
      </c>
      <c r="O9" s="21">
        <v>0</v>
      </c>
      <c r="P9" s="21">
        <v>4.601</v>
      </c>
      <c r="Q9" s="21">
        <v>-1</v>
      </c>
      <c r="R9" s="21">
        <v>0</v>
      </c>
      <c r="S9" s="22"/>
      <c r="T9" s="22"/>
      <c r="U9" s="22"/>
      <c r="V9" s="22"/>
      <c r="W9" s="22"/>
    </row>
    <row r="10" ht="16.5" spans="1:23">
      <c r="A10" s="18">
        <v>399296</v>
      </c>
      <c r="B10" s="18" t="s">
        <v>261</v>
      </c>
      <c r="C10" s="18">
        <v>5548.726</v>
      </c>
      <c r="D10" s="18">
        <v>6507.348</v>
      </c>
      <c r="E10" s="18">
        <v>1</v>
      </c>
      <c r="F10" s="19">
        <v>0</v>
      </c>
      <c r="G10" s="19">
        <v>0</v>
      </c>
      <c r="H10" s="19">
        <v>1</v>
      </c>
      <c r="I10" s="19">
        <v>2.913</v>
      </c>
      <c r="J10" s="19">
        <v>17.215</v>
      </c>
      <c r="K10" s="21">
        <v>1</v>
      </c>
      <c r="L10" s="21">
        <v>0</v>
      </c>
      <c r="M10" s="21">
        <v>0</v>
      </c>
      <c r="N10" s="21">
        <v>0</v>
      </c>
      <c r="O10" s="21">
        <v>0</v>
      </c>
      <c r="P10" s="21">
        <v>0.455</v>
      </c>
      <c r="Q10" s="21">
        <v>-1</v>
      </c>
      <c r="R10" s="21">
        <v>-1</v>
      </c>
      <c r="S10" s="22"/>
      <c r="T10" s="22"/>
      <c r="U10" s="22"/>
      <c r="V10" s="22"/>
      <c r="W10" s="22"/>
    </row>
    <row r="11" ht="16.5" spans="1:23">
      <c r="A11" s="18">
        <v>399326</v>
      </c>
      <c r="B11" s="18" t="s">
        <v>262</v>
      </c>
      <c r="C11" s="18">
        <v>5772.422</v>
      </c>
      <c r="D11" s="18">
        <v>6995.133</v>
      </c>
      <c r="E11" s="18">
        <v>1</v>
      </c>
      <c r="F11" s="19">
        <v>0</v>
      </c>
      <c r="G11" s="19">
        <v>0</v>
      </c>
      <c r="H11" s="19">
        <v>1</v>
      </c>
      <c r="I11" s="19">
        <v>2.047</v>
      </c>
      <c r="J11" s="19">
        <v>19.169</v>
      </c>
      <c r="K11" s="21">
        <v>2</v>
      </c>
      <c r="L11" s="21">
        <v>0</v>
      </c>
      <c r="M11" s="21">
        <v>0</v>
      </c>
      <c r="N11" s="21">
        <v>0</v>
      </c>
      <c r="O11" s="21">
        <v>0</v>
      </c>
      <c r="P11" s="21">
        <v>22.759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8">
        <v>399389</v>
      </c>
      <c r="B12" s="18" t="s">
        <v>263</v>
      </c>
      <c r="C12" s="18">
        <v>7344.133</v>
      </c>
      <c r="D12" s="18">
        <v>9253.847</v>
      </c>
      <c r="E12" s="18">
        <v>1</v>
      </c>
      <c r="F12" s="19">
        <v>0</v>
      </c>
      <c r="G12" s="19">
        <v>0</v>
      </c>
      <c r="H12" s="19">
        <v>1</v>
      </c>
      <c r="I12" s="19">
        <v>3.79</v>
      </c>
      <c r="J12" s="19">
        <v>23.645</v>
      </c>
      <c r="K12" s="21">
        <v>1</v>
      </c>
      <c r="L12" s="21">
        <v>0</v>
      </c>
      <c r="M12" s="21">
        <v>0</v>
      </c>
      <c r="N12" s="21">
        <v>0</v>
      </c>
      <c r="O12" s="21">
        <v>0</v>
      </c>
      <c r="P12" s="21">
        <v>19.721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8">
        <v>399481</v>
      </c>
      <c r="B13" s="18" t="s">
        <v>264</v>
      </c>
      <c r="C13" s="18">
        <v>127.667</v>
      </c>
      <c r="D13" s="18">
        <v>127.791</v>
      </c>
      <c r="E13" s="18">
        <v>1</v>
      </c>
      <c r="F13" s="19">
        <v>0</v>
      </c>
      <c r="G13" s="19">
        <v>0</v>
      </c>
      <c r="H13" s="19">
        <v>1</v>
      </c>
      <c r="I13" s="19">
        <v>0.013</v>
      </c>
      <c r="J13" s="19">
        <v>0.11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14.826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8">
        <v>399621</v>
      </c>
      <c r="B14" s="18" t="s">
        <v>265</v>
      </c>
      <c r="C14" s="18">
        <v>10834.223</v>
      </c>
      <c r="D14" s="18">
        <v>14213.013</v>
      </c>
      <c r="E14" s="18">
        <v>1</v>
      </c>
      <c r="F14" s="19">
        <v>0</v>
      </c>
      <c r="G14" s="19">
        <v>0</v>
      </c>
      <c r="H14" s="19">
        <v>1</v>
      </c>
      <c r="I14" s="19">
        <v>4.087</v>
      </c>
      <c r="J14" s="19">
        <v>26.888</v>
      </c>
      <c r="K14" s="21">
        <v>1</v>
      </c>
      <c r="L14" s="21">
        <v>1</v>
      </c>
      <c r="M14" s="21">
        <v>-1</v>
      </c>
      <c r="N14" s="21">
        <v>1</v>
      </c>
      <c r="O14" s="21">
        <v>0</v>
      </c>
      <c r="P14" s="21">
        <v>0.01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8">
        <v>399636</v>
      </c>
      <c r="B15" s="18" t="s">
        <v>266</v>
      </c>
      <c r="C15" s="18">
        <v>7593.725</v>
      </c>
      <c r="D15" s="18">
        <v>8744.299</v>
      </c>
      <c r="E15" s="18">
        <v>1</v>
      </c>
      <c r="F15" s="19">
        <v>0</v>
      </c>
      <c r="G15" s="19">
        <v>0</v>
      </c>
      <c r="H15" s="19">
        <v>1</v>
      </c>
      <c r="I15" s="19">
        <v>0.228</v>
      </c>
      <c r="J15" s="19">
        <v>13.356</v>
      </c>
      <c r="K15" s="21">
        <v>3</v>
      </c>
      <c r="L15" s="21">
        <v>2</v>
      </c>
      <c r="M15" s="21">
        <v>-1</v>
      </c>
      <c r="N15" s="21">
        <v>1</v>
      </c>
      <c r="O15" s="21">
        <v>0</v>
      </c>
      <c r="P15" s="21">
        <v>0.011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8">
        <v>399688</v>
      </c>
      <c r="B16" s="18" t="s">
        <v>267</v>
      </c>
      <c r="C16" s="18">
        <v>5626.923</v>
      </c>
      <c r="D16" s="18">
        <v>7352.87</v>
      </c>
      <c r="E16" s="18">
        <v>1</v>
      </c>
      <c r="F16" s="19">
        <v>0</v>
      </c>
      <c r="G16" s="19">
        <v>0</v>
      </c>
      <c r="H16" s="19">
        <v>1</v>
      </c>
      <c r="I16" s="19">
        <v>5.218</v>
      </c>
      <c r="J16" s="19">
        <v>27.467</v>
      </c>
      <c r="K16" s="21">
        <v>3</v>
      </c>
      <c r="L16" s="21">
        <v>0</v>
      </c>
      <c r="M16" s="21">
        <v>0</v>
      </c>
      <c r="N16" s="21">
        <v>0</v>
      </c>
      <c r="O16" s="21">
        <v>0</v>
      </c>
      <c r="P16" s="21">
        <v>3.841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8">
        <v>399689</v>
      </c>
      <c r="B17" s="18" t="s">
        <v>268</v>
      </c>
      <c r="C17" s="18">
        <v>834.003</v>
      </c>
      <c r="D17" s="18">
        <v>995.558</v>
      </c>
      <c r="E17" s="18">
        <v>1</v>
      </c>
      <c r="F17" s="19">
        <v>0</v>
      </c>
      <c r="G17" s="19">
        <v>0</v>
      </c>
      <c r="H17" s="19">
        <v>1</v>
      </c>
      <c r="I17" s="19">
        <v>0.103</v>
      </c>
      <c r="J17" s="19">
        <v>16.314</v>
      </c>
      <c r="K17" s="21">
        <v>1</v>
      </c>
      <c r="L17" s="21">
        <v>0</v>
      </c>
      <c r="M17" s="21">
        <v>0</v>
      </c>
      <c r="N17" s="21">
        <v>0</v>
      </c>
      <c r="O17" s="21">
        <v>1</v>
      </c>
      <c r="P17" s="21">
        <v>4.426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10</v>
      </c>
      <c r="B18" s="20" t="s">
        <v>7</v>
      </c>
      <c r="C18" s="20">
        <v>9634.073</v>
      </c>
      <c r="D18" s="20">
        <v>10560.046</v>
      </c>
      <c r="E18" s="20">
        <v>0</v>
      </c>
      <c r="F18" s="20">
        <v>1</v>
      </c>
      <c r="G18" s="19">
        <v>0</v>
      </c>
      <c r="H18" s="19">
        <v>0</v>
      </c>
      <c r="I18" s="19">
        <v>0</v>
      </c>
      <c r="J18" s="19">
        <v>2.384</v>
      </c>
      <c r="K18" s="21">
        <v>2</v>
      </c>
      <c r="L18" s="21">
        <v>0</v>
      </c>
      <c r="M18" s="21">
        <v>0</v>
      </c>
      <c r="N18" s="21">
        <v>0</v>
      </c>
      <c r="O18" s="21">
        <v>0</v>
      </c>
      <c r="P18" s="21">
        <v>6.885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16</v>
      </c>
      <c r="B19" s="20" t="s">
        <v>269</v>
      </c>
      <c r="C19" s="20">
        <v>2904.477</v>
      </c>
      <c r="D19" s="20">
        <v>3177.735</v>
      </c>
      <c r="E19" s="20">
        <v>0</v>
      </c>
      <c r="F19" s="20">
        <v>1</v>
      </c>
      <c r="G19" s="19">
        <v>0</v>
      </c>
      <c r="H19" s="19">
        <v>0</v>
      </c>
      <c r="I19" s="19">
        <v>0</v>
      </c>
      <c r="J19" s="19">
        <v>0.089</v>
      </c>
      <c r="K19" s="21">
        <v>0</v>
      </c>
      <c r="L19" s="21">
        <v>0</v>
      </c>
      <c r="M19" s="21">
        <v>0</v>
      </c>
      <c r="N19" s="21">
        <v>-1</v>
      </c>
      <c r="O19" s="21">
        <v>0</v>
      </c>
      <c r="P19" s="21">
        <v>2.439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19</v>
      </c>
      <c r="B20" s="20" t="s">
        <v>233</v>
      </c>
      <c r="C20" s="20">
        <v>1199.799</v>
      </c>
      <c r="D20" s="20">
        <v>1294.828</v>
      </c>
      <c r="E20" s="20">
        <v>0</v>
      </c>
      <c r="F20" s="20">
        <v>1</v>
      </c>
      <c r="G20" s="19">
        <v>0</v>
      </c>
      <c r="H20" s="19">
        <v>0</v>
      </c>
      <c r="I20" s="19">
        <v>0</v>
      </c>
      <c r="J20" s="19">
        <v>2.418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1.5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21</v>
      </c>
      <c r="B21" s="20" t="s">
        <v>270</v>
      </c>
      <c r="C21" s="20">
        <v>1050.48</v>
      </c>
      <c r="D21" s="20">
        <v>1127.81</v>
      </c>
      <c r="E21" s="20">
        <v>0</v>
      </c>
      <c r="F21" s="20">
        <v>1</v>
      </c>
      <c r="G21" s="19">
        <v>0</v>
      </c>
      <c r="H21" s="19">
        <v>0</v>
      </c>
      <c r="I21" s="19">
        <v>0</v>
      </c>
      <c r="J21" s="19">
        <v>1.684</v>
      </c>
      <c r="K21" s="21">
        <v>2</v>
      </c>
      <c r="L21" s="21">
        <v>0</v>
      </c>
      <c r="M21" s="21">
        <v>0</v>
      </c>
      <c r="N21" s="21">
        <v>0</v>
      </c>
      <c r="O21" s="21">
        <v>0</v>
      </c>
      <c r="P21" s="21">
        <v>6.748</v>
      </c>
      <c r="Q21" s="21">
        <v>0</v>
      </c>
      <c r="R21" s="21">
        <v>1</v>
      </c>
      <c r="S21" s="22"/>
      <c r="T21" s="22"/>
      <c r="U21" s="22"/>
      <c r="V21" s="22"/>
      <c r="W21" s="22"/>
    </row>
    <row r="22" ht="16.5" spans="1:23">
      <c r="A22" s="20">
        <v>25</v>
      </c>
      <c r="B22" s="20" t="s">
        <v>271</v>
      </c>
      <c r="C22" s="20">
        <v>1712.105</v>
      </c>
      <c r="D22" s="20">
        <v>1855.385</v>
      </c>
      <c r="E22" s="20">
        <v>0</v>
      </c>
      <c r="F22" s="20">
        <v>1</v>
      </c>
      <c r="G22" s="19">
        <v>0</v>
      </c>
      <c r="H22" s="19">
        <v>0</v>
      </c>
      <c r="I22" s="19">
        <v>0</v>
      </c>
      <c r="J22" s="19">
        <v>1.332</v>
      </c>
      <c r="K22" s="21">
        <v>1</v>
      </c>
      <c r="L22" s="21">
        <v>0</v>
      </c>
      <c r="M22" s="21">
        <v>0</v>
      </c>
      <c r="N22" s="21">
        <v>-1</v>
      </c>
      <c r="O22" s="21">
        <v>0</v>
      </c>
      <c r="P22" s="21">
        <v>1.069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29</v>
      </c>
      <c r="B23" s="20" t="s">
        <v>272</v>
      </c>
      <c r="C23" s="20">
        <v>4224.133</v>
      </c>
      <c r="D23" s="20">
        <v>4573.254</v>
      </c>
      <c r="E23" s="20">
        <v>0</v>
      </c>
      <c r="F23" s="20">
        <v>1</v>
      </c>
      <c r="G23" s="19">
        <v>0</v>
      </c>
      <c r="H23" s="19">
        <v>0</v>
      </c>
      <c r="I23" s="19">
        <v>0</v>
      </c>
      <c r="J23" s="19">
        <v>0.735</v>
      </c>
      <c r="K23" s="21">
        <v>3</v>
      </c>
      <c r="L23" s="21">
        <v>2</v>
      </c>
      <c r="M23" s="21">
        <v>-1</v>
      </c>
      <c r="N23" s="21">
        <v>1</v>
      </c>
      <c r="O23" s="21">
        <v>0</v>
      </c>
      <c r="P23" s="21">
        <v>0.014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31</v>
      </c>
      <c r="B24" s="20" t="s">
        <v>273</v>
      </c>
      <c r="C24" s="20">
        <v>3126.758</v>
      </c>
      <c r="D24" s="20">
        <v>3340.807</v>
      </c>
      <c r="E24" s="20">
        <v>0</v>
      </c>
      <c r="F24" s="20">
        <v>1</v>
      </c>
      <c r="G24" s="19">
        <v>0</v>
      </c>
      <c r="H24" s="19">
        <v>0</v>
      </c>
      <c r="I24" s="19">
        <v>0</v>
      </c>
      <c r="J24" s="19">
        <v>0.708</v>
      </c>
      <c r="K24" s="21">
        <v>0</v>
      </c>
      <c r="L24" s="21">
        <v>0</v>
      </c>
      <c r="M24" s="21">
        <v>0</v>
      </c>
      <c r="N24" s="21">
        <v>-1</v>
      </c>
      <c r="O24" s="21">
        <v>0</v>
      </c>
      <c r="P24" s="21">
        <v>1.172</v>
      </c>
      <c r="Q24" s="21">
        <v>-1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36</v>
      </c>
      <c r="B25" s="20" t="s">
        <v>274</v>
      </c>
      <c r="C25" s="20">
        <v>10424.005</v>
      </c>
      <c r="D25" s="20">
        <v>11445.086</v>
      </c>
      <c r="E25" s="20">
        <v>0</v>
      </c>
      <c r="F25" s="20">
        <v>1</v>
      </c>
      <c r="G25" s="19">
        <v>0</v>
      </c>
      <c r="H25" s="19">
        <v>0</v>
      </c>
      <c r="I25" s="19">
        <v>0</v>
      </c>
      <c r="J25" s="19">
        <v>0.067</v>
      </c>
      <c r="K25" s="21">
        <v>3</v>
      </c>
      <c r="L25" s="21">
        <v>0</v>
      </c>
      <c r="M25" s="21">
        <v>0</v>
      </c>
      <c r="N25" s="21">
        <v>0</v>
      </c>
      <c r="O25" s="21">
        <v>0</v>
      </c>
      <c r="P25" s="21">
        <v>19.912</v>
      </c>
      <c r="Q25" s="21">
        <v>0</v>
      </c>
      <c r="R25" s="21">
        <v>1</v>
      </c>
      <c r="S25" s="22"/>
      <c r="T25" s="22"/>
      <c r="U25" s="22"/>
      <c r="V25" s="22"/>
      <c r="W25" s="22"/>
    </row>
    <row r="26" ht="16.5" spans="1:23">
      <c r="A26" s="20">
        <v>43</v>
      </c>
      <c r="B26" s="20" t="s">
        <v>232</v>
      </c>
      <c r="C26" s="20">
        <v>2491.367</v>
      </c>
      <c r="D26" s="20">
        <v>2730.998</v>
      </c>
      <c r="E26" s="20">
        <v>0</v>
      </c>
      <c r="F26" s="20">
        <v>1</v>
      </c>
      <c r="G26" s="19">
        <v>0</v>
      </c>
      <c r="H26" s="19">
        <v>0</v>
      </c>
      <c r="I26" s="19">
        <v>0</v>
      </c>
      <c r="J26" s="19">
        <v>1.184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1.115</v>
      </c>
      <c r="Q26" s="21">
        <v>0</v>
      </c>
      <c r="R26" s="21">
        <v>-1</v>
      </c>
      <c r="S26" s="22"/>
      <c r="T26" s="22"/>
      <c r="U26" s="22"/>
      <c r="V26" s="22"/>
      <c r="W26" s="22"/>
    </row>
    <row r="27" ht="16.5" spans="1:23">
      <c r="A27" s="20">
        <v>48</v>
      </c>
      <c r="B27" s="20" t="s">
        <v>275</v>
      </c>
      <c r="C27" s="20">
        <v>1416.663</v>
      </c>
      <c r="D27" s="20">
        <v>1527.935</v>
      </c>
      <c r="E27" s="20">
        <v>0</v>
      </c>
      <c r="F27" s="20">
        <v>1</v>
      </c>
      <c r="G27" s="19">
        <v>0</v>
      </c>
      <c r="H27" s="19">
        <v>0</v>
      </c>
      <c r="I27" s="19">
        <v>0</v>
      </c>
      <c r="J27" s="19">
        <v>0.044</v>
      </c>
      <c r="K27" s="21">
        <v>1</v>
      </c>
      <c r="L27" s="21">
        <v>0</v>
      </c>
      <c r="M27" s="21">
        <v>0</v>
      </c>
      <c r="N27" s="21">
        <v>0</v>
      </c>
      <c r="O27" s="21">
        <v>0</v>
      </c>
      <c r="P27" s="21">
        <v>10.235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53</v>
      </c>
      <c r="B28" s="20" t="s">
        <v>276</v>
      </c>
      <c r="C28" s="20">
        <v>12187.206</v>
      </c>
      <c r="D28" s="20">
        <v>12923.864</v>
      </c>
      <c r="E28" s="20">
        <v>0</v>
      </c>
      <c r="F28" s="20">
        <v>1</v>
      </c>
      <c r="G28" s="19">
        <v>0</v>
      </c>
      <c r="H28" s="19">
        <v>0</v>
      </c>
      <c r="I28" s="19">
        <v>0</v>
      </c>
      <c r="J28" s="19">
        <v>0.808</v>
      </c>
      <c r="K28" s="21">
        <v>1</v>
      </c>
      <c r="L28" s="21">
        <v>0</v>
      </c>
      <c r="M28" s="21">
        <v>0</v>
      </c>
      <c r="N28" s="21">
        <v>-1</v>
      </c>
      <c r="O28" s="21">
        <v>0</v>
      </c>
      <c r="P28" s="21">
        <v>3.336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54</v>
      </c>
      <c r="B29" s="20" t="s">
        <v>277</v>
      </c>
      <c r="C29" s="20">
        <v>1525.261</v>
      </c>
      <c r="D29" s="20">
        <v>1682.047</v>
      </c>
      <c r="E29" s="20">
        <v>0</v>
      </c>
      <c r="F29" s="20">
        <v>1</v>
      </c>
      <c r="G29" s="19">
        <v>0</v>
      </c>
      <c r="H29" s="19">
        <v>0</v>
      </c>
      <c r="I29" s="19">
        <v>0</v>
      </c>
      <c r="J29" s="19">
        <v>0.181</v>
      </c>
      <c r="K29" s="21">
        <v>1</v>
      </c>
      <c r="L29" s="21">
        <v>0</v>
      </c>
      <c r="M29" s="21">
        <v>0</v>
      </c>
      <c r="N29" s="21">
        <v>0</v>
      </c>
      <c r="O29" s="21">
        <v>0</v>
      </c>
      <c r="P29" s="21">
        <v>6.374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58</v>
      </c>
      <c r="B30" s="20" t="s">
        <v>278</v>
      </c>
      <c r="C30" s="20">
        <v>4575.262</v>
      </c>
      <c r="D30" s="20">
        <v>4872.864</v>
      </c>
      <c r="E30" s="20">
        <v>0</v>
      </c>
      <c r="F30" s="20">
        <v>1</v>
      </c>
      <c r="G30" s="19">
        <v>0</v>
      </c>
      <c r="H30" s="19">
        <v>0</v>
      </c>
      <c r="I30" s="19">
        <v>0</v>
      </c>
      <c r="J30" s="19">
        <v>0.552</v>
      </c>
      <c r="K30" s="21">
        <v>1</v>
      </c>
      <c r="L30" s="21">
        <v>0</v>
      </c>
      <c r="M30" s="21">
        <v>0</v>
      </c>
      <c r="N30" s="21">
        <v>-1</v>
      </c>
      <c r="O30" s="21">
        <v>0</v>
      </c>
      <c r="P30" s="21">
        <v>3.059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60</v>
      </c>
      <c r="B31" s="20" t="s">
        <v>279</v>
      </c>
      <c r="C31" s="20">
        <v>4329.39</v>
      </c>
      <c r="D31" s="20">
        <v>4643.312</v>
      </c>
      <c r="E31" s="20">
        <v>0</v>
      </c>
      <c r="F31" s="20">
        <v>1</v>
      </c>
      <c r="G31" s="19">
        <v>0</v>
      </c>
      <c r="H31" s="19">
        <v>0</v>
      </c>
      <c r="I31" s="19">
        <v>0</v>
      </c>
      <c r="J31" s="19">
        <v>2.027</v>
      </c>
      <c r="K31" s="21">
        <v>4</v>
      </c>
      <c r="L31" s="21">
        <v>0</v>
      </c>
      <c r="M31" s="21">
        <v>0</v>
      </c>
      <c r="N31" s="21">
        <v>0</v>
      </c>
      <c r="O31" s="21">
        <v>0</v>
      </c>
      <c r="P31" s="21">
        <v>6.376</v>
      </c>
      <c r="Q31" s="21">
        <v>0</v>
      </c>
      <c r="R31" s="21">
        <v>1</v>
      </c>
      <c r="S31" s="22"/>
      <c r="T31" s="22"/>
      <c r="U31" s="22"/>
      <c r="V31" s="22"/>
      <c r="W31" s="22"/>
    </row>
    <row r="32" ht="16.5" spans="1:23">
      <c r="A32" s="20">
        <v>62</v>
      </c>
      <c r="B32" s="20" t="s">
        <v>280</v>
      </c>
      <c r="C32" s="20">
        <v>2001.754</v>
      </c>
      <c r="D32" s="20">
        <v>2240.494</v>
      </c>
      <c r="E32" s="20">
        <v>0</v>
      </c>
      <c r="F32" s="20">
        <v>1</v>
      </c>
      <c r="G32" s="19">
        <v>0</v>
      </c>
      <c r="H32" s="19">
        <v>0</v>
      </c>
      <c r="I32" s="19">
        <v>0</v>
      </c>
      <c r="J32" s="19">
        <v>3.138</v>
      </c>
      <c r="K32" s="21">
        <v>2</v>
      </c>
      <c r="L32" s="21">
        <v>0</v>
      </c>
      <c r="M32" s="21">
        <v>0</v>
      </c>
      <c r="N32" s="21">
        <v>0</v>
      </c>
      <c r="O32" s="21">
        <v>0</v>
      </c>
      <c r="P32" s="21">
        <v>18.315</v>
      </c>
      <c r="Q32" s="21">
        <v>0</v>
      </c>
      <c r="R32" s="21">
        <v>1</v>
      </c>
      <c r="S32" s="22"/>
      <c r="T32" s="22"/>
      <c r="U32" s="22"/>
      <c r="V32" s="22"/>
      <c r="W32" s="22"/>
    </row>
    <row r="33" ht="16.5" spans="1:23">
      <c r="A33" s="20">
        <v>63</v>
      </c>
      <c r="B33" s="20" t="s">
        <v>281</v>
      </c>
      <c r="C33" s="20">
        <v>3826.431</v>
      </c>
      <c r="D33" s="20">
        <v>4222.486</v>
      </c>
      <c r="E33" s="20">
        <v>0</v>
      </c>
      <c r="F33" s="20">
        <v>1</v>
      </c>
      <c r="G33" s="19">
        <v>0</v>
      </c>
      <c r="H33" s="19">
        <v>0</v>
      </c>
      <c r="I33" s="19">
        <v>0</v>
      </c>
      <c r="J33" s="19">
        <v>0.403</v>
      </c>
      <c r="K33" s="21">
        <v>1</v>
      </c>
      <c r="L33" s="21">
        <v>0</v>
      </c>
      <c r="M33" s="21">
        <v>0</v>
      </c>
      <c r="N33" s="21">
        <v>-1</v>
      </c>
      <c r="O33" s="21">
        <v>0</v>
      </c>
      <c r="P33" s="21">
        <v>5.544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96</v>
      </c>
      <c r="B34" s="20" t="s">
        <v>282</v>
      </c>
      <c r="C34" s="20">
        <v>4047.427</v>
      </c>
      <c r="D34" s="20">
        <v>4473.856</v>
      </c>
      <c r="E34" s="20">
        <v>0</v>
      </c>
      <c r="F34" s="20">
        <v>1</v>
      </c>
      <c r="G34" s="19">
        <v>0</v>
      </c>
      <c r="H34" s="19">
        <v>0</v>
      </c>
      <c r="I34" s="19">
        <v>0</v>
      </c>
      <c r="J34" s="19">
        <v>0.138</v>
      </c>
      <c r="K34" s="21">
        <v>0</v>
      </c>
      <c r="L34" s="21">
        <v>0</v>
      </c>
      <c r="M34" s="21">
        <v>0</v>
      </c>
      <c r="N34" s="21">
        <v>-1</v>
      </c>
      <c r="O34" s="21">
        <v>0</v>
      </c>
      <c r="P34" s="21">
        <v>3.396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98</v>
      </c>
      <c r="B35" s="20" t="s">
        <v>283</v>
      </c>
      <c r="C35" s="20">
        <v>5365.617</v>
      </c>
      <c r="D35" s="20">
        <v>5727.689</v>
      </c>
      <c r="E35" s="20">
        <v>0</v>
      </c>
      <c r="F35" s="20">
        <v>1</v>
      </c>
      <c r="G35" s="19">
        <v>0</v>
      </c>
      <c r="H35" s="19">
        <v>0</v>
      </c>
      <c r="I35" s="19">
        <v>0</v>
      </c>
      <c r="J35" s="19">
        <v>1.513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10.603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103</v>
      </c>
      <c r="B36" s="20" t="s">
        <v>284</v>
      </c>
      <c r="C36" s="20">
        <v>7604.748</v>
      </c>
      <c r="D36" s="20">
        <v>8653.379</v>
      </c>
      <c r="E36" s="20">
        <v>0</v>
      </c>
      <c r="F36" s="20">
        <v>1</v>
      </c>
      <c r="G36" s="19">
        <v>0</v>
      </c>
      <c r="H36" s="19">
        <v>0</v>
      </c>
      <c r="I36" s="19">
        <v>0</v>
      </c>
      <c r="J36" s="19">
        <v>1.147</v>
      </c>
      <c r="K36" s="21">
        <v>2</v>
      </c>
      <c r="L36" s="21">
        <v>1</v>
      </c>
      <c r="M36" s="21">
        <v>-1</v>
      </c>
      <c r="N36" s="21">
        <v>1</v>
      </c>
      <c r="O36" s="21">
        <v>0</v>
      </c>
      <c r="P36" s="21">
        <v>-6.697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109</v>
      </c>
      <c r="B37" s="20" t="s">
        <v>285</v>
      </c>
      <c r="C37" s="20">
        <v>9505.253</v>
      </c>
      <c r="D37" s="20">
        <v>10759.159</v>
      </c>
      <c r="E37" s="20">
        <v>0</v>
      </c>
      <c r="F37" s="20">
        <v>1</v>
      </c>
      <c r="G37" s="19">
        <v>0</v>
      </c>
      <c r="H37" s="19">
        <v>0</v>
      </c>
      <c r="I37" s="19">
        <v>0</v>
      </c>
      <c r="J37" s="19">
        <v>1.516</v>
      </c>
      <c r="K37" s="21">
        <v>0</v>
      </c>
      <c r="L37" s="21">
        <v>0</v>
      </c>
      <c r="M37" s="21">
        <v>0</v>
      </c>
      <c r="N37" s="21">
        <v>-1</v>
      </c>
      <c r="O37" s="21">
        <v>0</v>
      </c>
      <c r="P37" s="21">
        <v>1.686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123</v>
      </c>
      <c r="B38" s="20" t="s">
        <v>286</v>
      </c>
      <c r="C38" s="20">
        <v>6625.275</v>
      </c>
      <c r="D38" s="20">
        <v>7758.964</v>
      </c>
      <c r="E38" s="20">
        <v>0</v>
      </c>
      <c r="F38" s="20">
        <v>1</v>
      </c>
      <c r="G38" s="19">
        <v>0</v>
      </c>
      <c r="H38" s="19">
        <v>0</v>
      </c>
      <c r="I38" s="19">
        <v>0</v>
      </c>
      <c r="J38" s="19">
        <v>2.53</v>
      </c>
      <c r="K38" s="21">
        <v>1</v>
      </c>
      <c r="L38" s="21">
        <v>0</v>
      </c>
      <c r="M38" s="21">
        <v>0</v>
      </c>
      <c r="N38" s="21">
        <v>0</v>
      </c>
      <c r="O38" s="21">
        <v>0</v>
      </c>
      <c r="P38" s="21">
        <v>25.426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135</v>
      </c>
      <c r="B39" s="20" t="s">
        <v>287</v>
      </c>
      <c r="C39" s="20">
        <v>5909.206</v>
      </c>
      <c r="D39" s="20">
        <v>6944.577</v>
      </c>
      <c r="E39" s="20">
        <v>0</v>
      </c>
      <c r="F39" s="20">
        <v>1</v>
      </c>
      <c r="G39" s="19">
        <v>0</v>
      </c>
      <c r="H39" s="19">
        <v>0</v>
      </c>
      <c r="I39" s="19">
        <v>0</v>
      </c>
      <c r="J39" s="19">
        <v>2.67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6.301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147</v>
      </c>
      <c r="B40" s="20" t="s">
        <v>288</v>
      </c>
      <c r="C40" s="20">
        <v>6413.313</v>
      </c>
      <c r="D40" s="20">
        <v>7128.694</v>
      </c>
      <c r="E40" s="20">
        <v>0</v>
      </c>
      <c r="F40" s="20">
        <v>1</v>
      </c>
      <c r="G40" s="19">
        <v>0</v>
      </c>
      <c r="H40" s="19">
        <v>0</v>
      </c>
      <c r="I40" s="19">
        <v>0</v>
      </c>
      <c r="J40" s="19">
        <v>1.456</v>
      </c>
      <c r="K40" s="21">
        <v>2</v>
      </c>
      <c r="L40" s="21">
        <v>0</v>
      </c>
      <c r="M40" s="21">
        <v>1</v>
      </c>
      <c r="N40" s="21">
        <v>-1</v>
      </c>
      <c r="O40" s="21">
        <v>0</v>
      </c>
      <c r="P40" s="21">
        <v>1.441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148</v>
      </c>
      <c r="B41" s="20" t="s">
        <v>289</v>
      </c>
      <c r="C41" s="20">
        <v>9008.73</v>
      </c>
      <c r="D41" s="20">
        <v>10131.551</v>
      </c>
      <c r="E41" s="20">
        <v>0</v>
      </c>
      <c r="F41" s="20">
        <v>1</v>
      </c>
      <c r="G41" s="19">
        <v>0</v>
      </c>
      <c r="H41" s="19">
        <v>0</v>
      </c>
      <c r="I41" s="19">
        <v>0</v>
      </c>
      <c r="J41" s="19">
        <v>1.3</v>
      </c>
      <c r="K41" s="21">
        <v>1</v>
      </c>
      <c r="L41" s="21">
        <v>0</v>
      </c>
      <c r="M41" s="21">
        <v>0</v>
      </c>
      <c r="N41" s="21">
        <v>-1</v>
      </c>
      <c r="O41" s="21">
        <v>0</v>
      </c>
      <c r="P41" s="21">
        <v>1.763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155</v>
      </c>
      <c r="B42" s="20" t="s">
        <v>290</v>
      </c>
      <c r="C42" s="20">
        <v>3153.616</v>
      </c>
      <c r="D42" s="20">
        <v>3458.077</v>
      </c>
      <c r="E42" s="20">
        <v>0</v>
      </c>
      <c r="F42" s="20">
        <v>1</v>
      </c>
      <c r="G42" s="19">
        <v>0</v>
      </c>
      <c r="H42" s="19">
        <v>0</v>
      </c>
      <c r="I42" s="19">
        <v>0</v>
      </c>
      <c r="J42" s="19">
        <v>0.642</v>
      </c>
      <c r="K42" s="21">
        <v>2</v>
      </c>
      <c r="L42" s="21">
        <v>0</v>
      </c>
      <c r="M42" s="21">
        <v>0</v>
      </c>
      <c r="N42" s="21">
        <v>0</v>
      </c>
      <c r="O42" s="21">
        <v>0</v>
      </c>
      <c r="P42" s="21">
        <v>3.957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170</v>
      </c>
      <c r="B43" s="20" t="s">
        <v>291</v>
      </c>
      <c r="C43" s="20">
        <v>5962.034</v>
      </c>
      <c r="D43" s="20">
        <v>6574.385</v>
      </c>
      <c r="E43" s="20">
        <v>0</v>
      </c>
      <c r="F43" s="20">
        <v>1</v>
      </c>
      <c r="G43" s="19">
        <v>0</v>
      </c>
      <c r="H43" s="19">
        <v>0</v>
      </c>
      <c r="I43" s="19">
        <v>0</v>
      </c>
      <c r="J43" s="19">
        <v>1.177</v>
      </c>
      <c r="K43" s="21">
        <v>2</v>
      </c>
      <c r="L43" s="21">
        <v>0</v>
      </c>
      <c r="M43" s="21">
        <v>0</v>
      </c>
      <c r="N43" s="21">
        <v>0</v>
      </c>
      <c r="O43" s="21">
        <v>0</v>
      </c>
      <c r="P43" s="21">
        <v>9.659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300</v>
      </c>
      <c r="B44" s="20" t="s">
        <v>292</v>
      </c>
      <c r="C44" s="20">
        <v>4446.565</v>
      </c>
      <c r="D44" s="20">
        <v>4836.955</v>
      </c>
      <c r="E44" s="20">
        <v>0</v>
      </c>
      <c r="F44" s="20">
        <v>1</v>
      </c>
      <c r="G44" s="19">
        <v>0</v>
      </c>
      <c r="H44" s="19">
        <v>0</v>
      </c>
      <c r="I44" s="19">
        <v>0</v>
      </c>
      <c r="J44" s="19">
        <v>3.242</v>
      </c>
      <c r="K44" s="21">
        <v>2</v>
      </c>
      <c r="L44" s="21">
        <v>0</v>
      </c>
      <c r="M44" s="21">
        <v>0</v>
      </c>
      <c r="N44" s="21">
        <v>0</v>
      </c>
      <c r="O44" s="21">
        <v>0</v>
      </c>
      <c r="P44" s="21">
        <v>19.214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688</v>
      </c>
      <c r="B45" s="20" t="s">
        <v>293</v>
      </c>
      <c r="C45" s="20">
        <v>1276.04</v>
      </c>
      <c r="D45" s="20">
        <v>1569.905</v>
      </c>
      <c r="E45" s="20">
        <v>0</v>
      </c>
      <c r="F45" s="20">
        <v>1</v>
      </c>
      <c r="G45" s="19">
        <v>0</v>
      </c>
      <c r="H45" s="19">
        <v>0</v>
      </c>
      <c r="I45" s="19">
        <v>0</v>
      </c>
      <c r="J45" s="19">
        <v>5.666</v>
      </c>
      <c r="K45" s="21">
        <v>2</v>
      </c>
      <c r="L45" s="21">
        <v>0</v>
      </c>
      <c r="M45" s="21">
        <v>0</v>
      </c>
      <c r="N45" s="21">
        <v>0</v>
      </c>
      <c r="O45" s="21">
        <v>0</v>
      </c>
      <c r="P45" s="21">
        <v>13.89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691</v>
      </c>
      <c r="B46" s="20" t="s">
        <v>294</v>
      </c>
      <c r="C46" s="20">
        <v>1360.215</v>
      </c>
      <c r="D46" s="20">
        <v>1702.301</v>
      </c>
      <c r="E46" s="20">
        <v>0</v>
      </c>
      <c r="F46" s="20">
        <v>1</v>
      </c>
      <c r="G46" s="19">
        <v>0</v>
      </c>
      <c r="H46" s="19">
        <v>0</v>
      </c>
      <c r="I46" s="19">
        <v>0</v>
      </c>
      <c r="J46" s="19">
        <v>3.766</v>
      </c>
      <c r="K46" s="21">
        <v>1</v>
      </c>
      <c r="L46" s="21">
        <v>0</v>
      </c>
      <c r="M46" s="21">
        <v>0</v>
      </c>
      <c r="N46" s="21">
        <v>0</v>
      </c>
      <c r="O46" s="21">
        <v>0</v>
      </c>
      <c r="P46" s="21">
        <v>8.516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806</v>
      </c>
      <c r="B47" s="20" t="s">
        <v>295</v>
      </c>
      <c r="C47" s="20">
        <v>8089.453</v>
      </c>
      <c r="D47" s="20">
        <v>9094.079</v>
      </c>
      <c r="E47" s="20">
        <v>0</v>
      </c>
      <c r="F47" s="20">
        <v>1</v>
      </c>
      <c r="G47" s="19">
        <v>0</v>
      </c>
      <c r="H47" s="19">
        <v>0</v>
      </c>
      <c r="I47" s="19">
        <v>0</v>
      </c>
      <c r="J47" s="19">
        <v>0.742</v>
      </c>
      <c r="K47" s="21">
        <v>0</v>
      </c>
      <c r="L47" s="21">
        <v>0</v>
      </c>
      <c r="M47" s="21">
        <v>0</v>
      </c>
      <c r="N47" s="21">
        <v>-1</v>
      </c>
      <c r="O47" s="21">
        <v>0</v>
      </c>
      <c r="P47" s="21">
        <v>1.973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807</v>
      </c>
      <c r="B48" s="20" t="s">
        <v>29</v>
      </c>
      <c r="C48" s="20">
        <v>17380.566</v>
      </c>
      <c r="D48" s="20">
        <v>19492.074</v>
      </c>
      <c r="E48" s="20">
        <v>0</v>
      </c>
      <c r="F48" s="20">
        <v>1</v>
      </c>
      <c r="G48" s="19">
        <v>0</v>
      </c>
      <c r="H48" s="19">
        <v>0</v>
      </c>
      <c r="I48" s="19">
        <v>0</v>
      </c>
      <c r="J48" s="19">
        <v>0.775</v>
      </c>
      <c r="K48" s="21">
        <v>1</v>
      </c>
      <c r="L48" s="21">
        <v>0</v>
      </c>
      <c r="M48" s="21">
        <v>0</v>
      </c>
      <c r="N48" s="21">
        <v>0</v>
      </c>
      <c r="O48" s="21">
        <v>0</v>
      </c>
      <c r="P48" s="21">
        <v>4.604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815</v>
      </c>
      <c r="B49" s="20" t="s">
        <v>296</v>
      </c>
      <c r="C49" s="20">
        <v>17819.402</v>
      </c>
      <c r="D49" s="20">
        <v>19970.316</v>
      </c>
      <c r="E49" s="20">
        <v>0</v>
      </c>
      <c r="F49" s="20">
        <v>1</v>
      </c>
      <c r="G49" s="19">
        <v>0</v>
      </c>
      <c r="H49" s="19">
        <v>0</v>
      </c>
      <c r="I49" s="19">
        <v>0</v>
      </c>
      <c r="J49" s="19">
        <v>0.599</v>
      </c>
      <c r="K49" s="21">
        <v>1</v>
      </c>
      <c r="L49" s="21">
        <v>0</v>
      </c>
      <c r="M49" s="21">
        <v>0</v>
      </c>
      <c r="N49" s="21">
        <v>0</v>
      </c>
      <c r="O49" s="21">
        <v>0</v>
      </c>
      <c r="P49" s="21">
        <v>4.477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828</v>
      </c>
      <c r="B50" s="20" t="s">
        <v>297</v>
      </c>
      <c r="C50" s="20">
        <v>2860.632</v>
      </c>
      <c r="D50" s="20">
        <v>3329.659</v>
      </c>
      <c r="E50" s="20">
        <v>0</v>
      </c>
      <c r="F50" s="20">
        <v>1</v>
      </c>
      <c r="G50" s="19">
        <v>0</v>
      </c>
      <c r="H50" s="19">
        <v>0</v>
      </c>
      <c r="I50" s="19">
        <v>0</v>
      </c>
      <c r="J50" s="19">
        <v>5.002</v>
      </c>
      <c r="K50" s="21">
        <v>2</v>
      </c>
      <c r="L50" s="21">
        <v>0</v>
      </c>
      <c r="M50" s="21">
        <v>0</v>
      </c>
      <c r="N50" s="21">
        <v>-1</v>
      </c>
      <c r="O50" s="21">
        <v>0</v>
      </c>
      <c r="P50" s="21">
        <v>19.583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846</v>
      </c>
      <c r="B51" s="20" t="s">
        <v>298</v>
      </c>
      <c r="C51" s="20">
        <v>1357.077</v>
      </c>
      <c r="D51" s="20">
        <v>1486.484</v>
      </c>
      <c r="E51" s="20">
        <v>0</v>
      </c>
      <c r="F51" s="20">
        <v>1</v>
      </c>
      <c r="G51" s="19">
        <v>0</v>
      </c>
      <c r="H51" s="19">
        <v>0</v>
      </c>
      <c r="I51" s="19">
        <v>0</v>
      </c>
      <c r="J51" s="19">
        <v>1.786</v>
      </c>
      <c r="K51" s="21">
        <v>1</v>
      </c>
      <c r="L51" s="21">
        <v>0</v>
      </c>
      <c r="M51" s="21">
        <v>0</v>
      </c>
      <c r="N51" s="21">
        <v>0</v>
      </c>
      <c r="O51" s="21">
        <v>0</v>
      </c>
      <c r="P51" s="21">
        <v>2.134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865</v>
      </c>
      <c r="B52" s="20" t="s">
        <v>299</v>
      </c>
      <c r="C52" s="20">
        <v>1435.93</v>
      </c>
      <c r="D52" s="20">
        <v>1632.137</v>
      </c>
      <c r="E52" s="20">
        <v>0</v>
      </c>
      <c r="F52" s="20">
        <v>1</v>
      </c>
      <c r="G52" s="19">
        <v>0</v>
      </c>
      <c r="H52" s="19">
        <v>0</v>
      </c>
      <c r="I52" s="19">
        <v>0</v>
      </c>
      <c r="J52" s="19">
        <v>0.425</v>
      </c>
      <c r="K52" s="21">
        <v>1</v>
      </c>
      <c r="L52" s="21">
        <v>0</v>
      </c>
      <c r="M52" s="21">
        <v>0</v>
      </c>
      <c r="N52" s="21">
        <v>-1</v>
      </c>
      <c r="O52" s="21">
        <v>0</v>
      </c>
      <c r="P52" s="21">
        <v>13.393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867</v>
      </c>
      <c r="B53" s="20" t="s">
        <v>300</v>
      </c>
      <c r="C53" s="20">
        <v>2640.851</v>
      </c>
      <c r="D53" s="20">
        <v>2953.186</v>
      </c>
      <c r="E53" s="20">
        <v>0</v>
      </c>
      <c r="F53" s="20">
        <v>1</v>
      </c>
      <c r="G53" s="19">
        <v>0</v>
      </c>
      <c r="H53" s="19">
        <v>0</v>
      </c>
      <c r="I53" s="19">
        <v>0</v>
      </c>
      <c r="J53" s="19">
        <v>1.937</v>
      </c>
      <c r="K53" s="21">
        <v>1</v>
      </c>
      <c r="L53" s="21">
        <v>0</v>
      </c>
      <c r="M53" s="21">
        <v>0</v>
      </c>
      <c r="N53" s="21">
        <v>-1</v>
      </c>
      <c r="O53" s="21">
        <v>0</v>
      </c>
      <c r="P53" s="21">
        <v>1.762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903</v>
      </c>
      <c r="B54" s="20" t="s">
        <v>301</v>
      </c>
      <c r="C54" s="20">
        <v>4316.832</v>
      </c>
      <c r="D54" s="20">
        <v>4720.406</v>
      </c>
      <c r="E54" s="20">
        <v>0</v>
      </c>
      <c r="F54" s="20">
        <v>1</v>
      </c>
      <c r="G54" s="19">
        <v>0</v>
      </c>
      <c r="H54" s="19">
        <v>0</v>
      </c>
      <c r="I54" s="19">
        <v>0</v>
      </c>
      <c r="J54" s="19">
        <v>3.485</v>
      </c>
      <c r="K54" s="21">
        <v>1</v>
      </c>
      <c r="L54" s="21">
        <v>0</v>
      </c>
      <c r="M54" s="21">
        <v>0</v>
      </c>
      <c r="N54" s="21">
        <v>-1</v>
      </c>
      <c r="O54" s="21">
        <v>0</v>
      </c>
      <c r="P54" s="21">
        <v>3.018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915</v>
      </c>
      <c r="B55" s="20" t="s">
        <v>302</v>
      </c>
      <c r="C55" s="20">
        <v>3015.294</v>
      </c>
      <c r="D55" s="20">
        <v>3633.183</v>
      </c>
      <c r="E55" s="20">
        <v>0</v>
      </c>
      <c r="F55" s="20">
        <v>1</v>
      </c>
      <c r="G55" s="19">
        <v>0</v>
      </c>
      <c r="H55" s="19">
        <v>0</v>
      </c>
      <c r="I55" s="19">
        <v>0</v>
      </c>
      <c r="J55" s="19">
        <v>4.733</v>
      </c>
      <c r="K55" s="21">
        <v>1</v>
      </c>
      <c r="L55" s="21">
        <v>0</v>
      </c>
      <c r="M55" s="21">
        <v>0</v>
      </c>
      <c r="N55" s="21">
        <v>-1</v>
      </c>
      <c r="O55" s="21">
        <v>0</v>
      </c>
      <c r="P55" s="21">
        <v>2.089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919</v>
      </c>
      <c r="B56" s="20" t="s">
        <v>303</v>
      </c>
      <c r="C56" s="20">
        <v>5131.932</v>
      </c>
      <c r="D56" s="20">
        <v>5471.062</v>
      </c>
      <c r="E56" s="20">
        <v>0</v>
      </c>
      <c r="F56" s="20">
        <v>1</v>
      </c>
      <c r="G56" s="19">
        <v>0</v>
      </c>
      <c r="H56" s="19">
        <v>0</v>
      </c>
      <c r="I56" s="19">
        <v>0</v>
      </c>
      <c r="J56" s="19">
        <v>0.594</v>
      </c>
      <c r="K56" s="21">
        <v>1</v>
      </c>
      <c r="L56" s="21">
        <v>0</v>
      </c>
      <c r="M56" s="21">
        <v>0</v>
      </c>
      <c r="N56" s="21">
        <v>0</v>
      </c>
      <c r="O56" s="21">
        <v>0</v>
      </c>
      <c r="P56" s="21">
        <v>8.89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925</v>
      </c>
      <c r="B57" s="20" t="s">
        <v>304</v>
      </c>
      <c r="C57" s="20">
        <v>4405.901</v>
      </c>
      <c r="D57" s="20">
        <v>4740.272</v>
      </c>
      <c r="E57" s="20">
        <v>0</v>
      </c>
      <c r="F57" s="20">
        <v>1</v>
      </c>
      <c r="G57" s="19">
        <v>0</v>
      </c>
      <c r="H57" s="19">
        <v>0</v>
      </c>
      <c r="I57" s="19">
        <v>0</v>
      </c>
      <c r="J57" s="19">
        <v>0.367</v>
      </c>
      <c r="K57" s="21">
        <v>1</v>
      </c>
      <c r="L57" s="21">
        <v>0</v>
      </c>
      <c r="M57" s="21">
        <v>0</v>
      </c>
      <c r="N57" s="21">
        <v>-1</v>
      </c>
      <c r="O57" s="21">
        <v>0</v>
      </c>
      <c r="P57" s="21">
        <v>6.341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932</v>
      </c>
      <c r="B58" s="20" t="s">
        <v>305</v>
      </c>
      <c r="C58" s="20">
        <v>14497.526</v>
      </c>
      <c r="D58" s="20">
        <v>16036.581</v>
      </c>
      <c r="E58" s="20">
        <v>0</v>
      </c>
      <c r="F58" s="20">
        <v>1</v>
      </c>
      <c r="G58" s="19">
        <v>0</v>
      </c>
      <c r="H58" s="19">
        <v>0</v>
      </c>
      <c r="I58" s="19">
        <v>0</v>
      </c>
      <c r="J58" s="19">
        <v>0.433</v>
      </c>
      <c r="K58" s="21">
        <v>1</v>
      </c>
      <c r="L58" s="21">
        <v>0</v>
      </c>
      <c r="M58" s="21">
        <v>0</v>
      </c>
      <c r="N58" s="21">
        <v>0</v>
      </c>
      <c r="O58" s="21">
        <v>0</v>
      </c>
      <c r="P58" s="21">
        <v>8.787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959</v>
      </c>
      <c r="B59" s="20" t="s">
        <v>306</v>
      </c>
      <c r="C59" s="20">
        <v>7848.495</v>
      </c>
      <c r="D59" s="20">
        <v>8429.247</v>
      </c>
      <c r="E59" s="20">
        <v>0</v>
      </c>
      <c r="F59" s="20">
        <v>1</v>
      </c>
      <c r="G59" s="19">
        <v>0</v>
      </c>
      <c r="H59" s="19">
        <v>0</v>
      </c>
      <c r="I59" s="19">
        <v>0</v>
      </c>
      <c r="J59" s="19">
        <v>0.018</v>
      </c>
      <c r="K59" s="21">
        <v>1</v>
      </c>
      <c r="L59" s="21">
        <v>0</v>
      </c>
      <c r="M59" s="21">
        <v>0</v>
      </c>
      <c r="N59" s="21">
        <v>0</v>
      </c>
      <c r="O59" s="21">
        <v>0</v>
      </c>
      <c r="P59" s="21">
        <v>7.688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965</v>
      </c>
      <c r="B60" s="20" t="s">
        <v>307</v>
      </c>
      <c r="C60" s="20">
        <v>5410.633</v>
      </c>
      <c r="D60" s="20">
        <v>5732.966</v>
      </c>
      <c r="E60" s="20">
        <v>0</v>
      </c>
      <c r="F60" s="20">
        <v>1</v>
      </c>
      <c r="G60" s="19">
        <v>0</v>
      </c>
      <c r="H60" s="19">
        <v>0</v>
      </c>
      <c r="I60" s="19">
        <v>0</v>
      </c>
      <c r="J60" s="19">
        <v>0.663</v>
      </c>
      <c r="K60" s="21">
        <v>2</v>
      </c>
      <c r="L60" s="21">
        <v>2</v>
      </c>
      <c r="M60" s="21">
        <v>-1</v>
      </c>
      <c r="N60" s="21">
        <v>1</v>
      </c>
      <c r="O60" s="21">
        <v>0</v>
      </c>
      <c r="P60" s="21">
        <v>0.033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971</v>
      </c>
      <c r="B61" s="20" t="s">
        <v>308</v>
      </c>
      <c r="C61" s="20">
        <v>3193.104</v>
      </c>
      <c r="D61" s="20">
        <v>3569.576</v>
      </c>
      <c r="E61" s="20">
        <v>0</v>
      </c>
      <c r="F61" s="20">
        <v>1</v>
      </c>
      <c r="G61" s="19">
        <v>0</v>
      </c>
      <c r="H61" s="19">
        <v>0</v>
      </c>
      <c r="I61" s="19">
        <v>0</v>
      </c>
      <c r="J61" s="19">
        <v>2.241</v>
      </c>
      <c r="K61" s="21">
        <v>0</v>
      </c>
      <c r="L61" s="21">
        <v>0</v>
      </c>
      <c r="M61" s="21">
        <v>0</v>
      </c>
      <c r="N61" s="21">
        <v>-1</v>
      </c>
      <c r="O61" s="21">
        <v>0</v>
      </c>
      <c r="P61" s="21">
        <v>4.804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980</v>
      </c>
      <c r="B62" s="20" t="s">
        <v>309</v>
      </c>
      <c r="C62" s="20">
        <v>3235.915</v>
      </c>
      <c r="D62" s="20">
        <v>3470.435</v>
      </c>
      <c r="E62" s="20">
        <v>0</v>
      </c>
      <c r="F62" s="20">
        <v>1</v>
      </c>
      <c r="G62" s="19">
        <v>0</v>
      </c>
      <c r="H62" s="19">
        <v>0</v>
      </c>
      <c r="I62" s="19">
        <v>0</v>
      </c>
      <c r="J62" s="19">
        <v>0.783</v>
      </c>
      <c r="K62" s="21">
        <v>1</v>
      </c>
      <c r="L62" s="21">
        <v>0</v>
      </c>
      <c r="M62" s="21">
        <v>0</v>
      </c>
      <c r="N62" s="21">
        <v>-1</v>
      </c>
      <c r="O62" s="21">
        <v>0</v>
      </c>
      <c r="P62" s="21">
        <v>4.474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990</v>
      </c>
      <c r="B63" s="20" t="s">
        <v>310</v>
      </c>
      <c r="C63" s="20">
        <v>12129.828</v>
      </c>
      <c r="D63" s="20">
        <v>13436.409</v>
      </c>
      <c r="E63" s="20">
        <v>0</v>
      </c>
      <c r="F63" s="20">
        <v>1</v>
      </c>
      <c r="G63" s="19">
        <v>0</v>
      </c>
      <c r="H63" s="19">
        <v>0</v>
      </c>
      <c r="I63" s="19">
        <v>0</v>
      </c>
      <c r="J63" s="19">
        <v>0.715</v>
      </c>
      <c r="K63" s="21">
        <v>1</v>
      </c>
      <c r="L63" s="21">
        <v>0</v>
      </c>
      <c r="M63" s="21">
        <v>0</v>
      </c>
      <c r="N63" s="21">
        <v>0</v>
      </c>
      <c r="O63" s="21">
        <v>0</v>
      </c>
      <c r="P63" s="21">
        <v>7.568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399030</v>
      </c>
      <c r="B64" s="20" t="s">
        <v>311</v>
      </c>
      <c r="C64" s="20">
        <v>4317.386</v>
      </c>
      <c r="D64" s="20">
        <v>4966.411</v>
      </c>
      <c r="E64" s="20">
        <v>0</v>
      </c>
      <c r="F64" s="20">
        <v>1</v>
      </c>
      <c r="G64" s="19">
        <v>0</v>
      </c>
      <c r="H64" s="19">
        <v>0</v>
      </c>
      <c r="I64" s="19">
        <v>0</v>
      </c>
      <c r="J64" s="19">
        <v>2.437</v>
      </c>
      <c r="K64" s="21">
        <v>1</v>
      </c>
      <c r="L64" s="21">
        <v>0</v>
      </c>
      <c r="M64" s="21">
        <v>0</v>
      </c>
      <c r="N64" s="21">
        <v>0</v>
      </c>
      <c r="O64" s="21">
        <v>0</v>
      </c>
      <c r="P64" s="21">
        <v>7.373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399231</v>
      </c>
      <c r="B65" s="20" t="s">
        <v>312</v>
      </c>
      <c r="C65" s="20">
        <v>1301.624</v>
      </c>
      <c r="D65" s="20">
        <v>1454.678</v>
      </c>
      <c r="E65" s="20">
        <v>0</v>
      </c>
      <c r="F65" s="20">
        <v>1</v>
      </c>
      <c r="G65" s="19">
        <v>0</v>
      </c>
      <c r="H65" s="19">
        <v>0</v>
      </c>
      <c r="I65" s="19">
        <v>0</v>
      </c>
      <c r="J65" s="19">
        <v>1.75</v>
      </c>
      <c r="K65" s="21">
        <v>3</v>
      </c>
      <c r="L65" s="21">
        <v>0</v>
      </c>
      <c r="M65" s="21">
        <v>0</v>
      </c>
      <c r="N65" s="21">
        <v>0</v>
      </c>
      <c r="O65" s="21">
        <v>0</v>
      </c>
      <c r="P65" s="21">
        <v>19.808</v>
      </c>
      <c r="Q65" s="21">
        <v>0</v>
      </c>
      <c r="R65" s="21">
        <v>1</v>
      </c>
      <c r="S65" s="22"/>
      <c r="T65" s="22"/>
      <c r="U65" s="22"/>
      <c r="V65" s="22"/>
      <c r="W65" s="22"/>
    </row>
    <row r="66" ht="16.5" spans="1:23">
      <c r="A66" s="20">
        <v>399236</v>
      </c>
      <c r="B66" s="20" t="s">
        <v>313</v>
      </c>
      <c r="C66" s="20">
        <v>1469.972</v>
      </c>
      <c r="D66" s="20">
        <v>1684.161</v>
      </c>
      <c r="E66" s="20">
        <v>0</v>
      </c>
      <c r="F66" s="20">
        <v>1</v>
      </c>
      <c r="G66" s="19">
        <v>0</v>
      </c>
      <c r="H66" s="19">
        <v>0</v>
      </c>
      <c r="I66" s="19">
        <v>0</v>
      </c>
      <c r="J66" s="19">
        <v>3.133</v>
      </c>
      <c r="K66" s="21">
        <v>1</v>
      </c>
      <c r="L66" s="21">
        <v>0</v>
      </c>
      <c r="M66" s="21">
        <v>0</v>
      </c>
      <c r="N66" s="21">
        <v>0</v>
      </c>
      <c r="O66" s="21">
        <v>0</v>
      </c>
      <c r="P66" s="21">
        <v>28.001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399237</v>
      </c>
      <c r="B67" s="20" t="s">
        <v>314</v>
      </c>
      <c r="C67" s="20">
        <v>1067.318</v>
      </c>
      <c r="D67" s="20">
        <v>1142.182</v>
      </c>
      <c r="E67" s="20">
        <v>0</v>
      </c>
      <c r="F67" s="20">
        <v>1</v>
      </c>
      <c r="G67" s="19">
        <v>0</v>
      </c>
      <c r="H67" s="19">
        <v>0</v>
      </c>
      <c r="I67" s="19">
        <v>0</v>
      </c>
      <c r="J67" s="19">
        <v>0.341</v>
      </c>
      <c r="K67" s="21">
        <v>3</v>
      </c>
      <c r="L67" s="21">
        <v>0</v>
      </c>
      <c r="M67" s="21">
        <v>0</v>
      </c>
      <c r="N67" s="21">
        <v>0</v>
      </c>
      <c r="O67" s="21">
        <v>0</v>
      </c>
      <c r="P67" s="21">
        <v>19.01</v>
      </c>
      <c r="Q67" s="21">
        <v>0</v>
      </c>
      <c r="R67" s="21">
        <v>1</v>
      </c>
      <c r="S67" s="22"/>
      <c r="T67" s="22"/>
      <c r="U67" s="22"/>
      <c r="V67" s="22"/>
      <c r="W67" s="22"/>
    </row>
    <row r="68" ht="16.5" spans="1:23">
      <c r="A68" s="20">
        <v>399239</v>
      </c>
      <c r="B68" s="20" t="s">
        <v>315</v>
      </c>
      <c r="C68" s="20">
        <v>1922.477</v>
      </c>
      <c r="D68" s="20">
        <v>2536.593</v>
      </c>
      <c r="E68" s="20">
        <v>0</v>
      </c>
      <c r="F68" s="20">
        <v>1</v>
      </c>
      <c r="G68" s="19">
        <v>0</v>
      </c>
      <c r="H68" s="19">
        <v>0</v>
      </c>
      <c r="I68" s="19">
        <v>0</v>
      </c>
      <c r="J68" s="19">
        <v>5.439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0.51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399248</v>
      </c>
      <c r="B69" s="20" t="s">
        <v>316</v>
      </c>
      <c r="C69" s="20">
        <v>858.524</v>
      </c>
      <c r="D69" s="20">
        <v>1217.464</v>
      </c>
      <c r="E69" s="20">
        <v>0</v>
      </c>
      <c r="F69" s="20">
        <v>1</v>
      </c>
      <c r="G69" s="19">
        <v>0</v>
      </c>
      <c r="H69" s="19">
        <v>0</v>
      </c>
      <c r="I69" s="19">
        <v>0</v>
      </c>
      <c r="J69" s="19">
        <v>2.561</v>
      </c>
      <c r="K69" s="21">
        <v>4</v>
      </c>
      <c r="L69" s="21">
        <v>0</v>
      </c>
      <c r="M69" s="21">
        <v>0</v>
      </c>
      <c r="N69" s="21">
        <v>0</v>
      </c>
      <c r="O69" s="21">
        <v>0</v>
      </c>
      <c r="P69" s="21">
        <v>8.883</v>
      </c>
      <c r="Q69" s="21">
        <v>0</v>
      </c>
      <c r="R69" s="21">
        <v>1</v>
      </c>
      <c r="S69" s="22"/>
      <c r="T69" s="22"/>
      <c r="U69" s="22"/>
      <c r="V69" s="22"/>
      <c r="W69" s="22"/>
    </row>
    <row r="70" ht="16.5" spans="1:23">
      <c r="A70" s="20">
        <v>399259</v>
      </c>
      <c r="B70" s="20" t="s">
        <v>317</v>
      </c>
      <c r="C70" s="20">
        <v>4700.913</v>
      </c>
      <c r="D70" s="20">
        <v>5428.043</v>
      </c>
      <c r="E70" s="20">
        <v>0</v>
      </c>
      <c r="F70" s="20">
        <v>1</v>
      </c>
      <c r="G70" s="19">
        <v>0</v>
      </c>
      <c r="H70" s="19">
        <v>0</v>
      </c>
      <c r="I70" s="19">
        <v>0</v>
      </c>
      <c r="J70" s="19">
        <v>4.328</v>
      </c>
      <c r="K70" s="21">
        <v>2</v>
      </c>
      <c r="L70" s="21">
        <v>0</v>
      </c>
      <c r="M70" s="21">
        <v>0</v>
      </c>
      <c r="N70" s="21">
        <v>0</v>
      </c>
      <c r="O70" s="21">
        <v>0</v>
      </c>
      <c r="P70" s="21">
        <v>29.539</v>
      </c>
      <c r="Q70" s="21">
        <v>0</v>
      </c>
      <c r="R70" s="21">
        <v>1</v>
      </c>
      <c r="S70" s="22"/>
      <c r="T70" s="22"/>
      <c r="U70" s="22"/>
      <c r="V70" s="22"/>
      <c r="W70" s="22"/>
    </row>
    <row r="71" ht="16.5" spans="1:23">
      <c r="A71" s="20">
        <v>399264</v>
      </c>
      <c r="B71" s="20" t="s">
        <v>318</v>
      </c>
      <c r="C71" s="20">
        <v>1353.607</v>
      </c>
      <c r="D71" s="20">
        <v>1859.453</v>
      </c>
      <c r="E71" s="20">
        <v>0</v>
      </c>
      <c r="F71" s="20">
        <v>1</v>
      </c>
      <c r="G71" s="19">
        <v>0</v>
      </c>
      <c r="H71" s="19">
        <v>0</v>
      </c>
      <c r="I71" s="19">
        <v>0</v>
      </c>
      <c r="J71" s="19">
        <v>6.148</v>
      </c>
      <c r="K71" s="21">
        <v>2</v>
      </c>
      <c r="L71" s="21">
        <v>0</v>
      </c>
      <c r="M71" s="21">
        <v>0</v>
      </c>
      <c r="N71" s="21">
        <v>-1</v>
      </c>
      <c r="O71" s="21">
        <v>0</v>
      </c>
      <c r="P71" s="21">
        <v>7.324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399265</v>
      </c>
      <c r="B72" s="20" t="s">
        <v>319</v>
      </c>
      <c r="C72" s="20">
        <v>967.884</v>
      </c>
      <c r="D72" s="20">
        <v>1172.661</v>
      </c>
      <c r="E72" s="20">
        <v>0</v>
      </c>
      <c r="F72" s="20">
        <v>1</v>
      </c>
      <c r="G72" s="19">
        <v>0</v>
      </c>
      <c r="H72" s="19">
        <v>0</v>
      </c>
      <c r="I72" s="19">
        <v>0</v>
      </c>
      <c r="J72" s="19">
        <v>1.439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4.894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399275</v>
      </c>
      <c r="B73" s="20" t="s">
        <v>320</v>
      </c>
      <c r="C73" s="20">
        <v>2484.592</v>
      </c>
      <c r="D73" s="20">
        <v>2990.212</v>
      </c>
      <c r="E73" s="20">
        <v>0</v>
      </c>
      <c r="F73" s="20">
        <v>1</v>
      </c>
      <c r="G73" s="19">
        <v>0</v>
      </c>
      <c r="H73" s="19">
        <v>0</v>
      </c>
      <c r="I73" s="19">
        <v>0</v>
      </c>
      <c r="J73" s="19">
        <v>0.965</v>
      </c>
      <c r="K73" s="21">
        <v>1</v>
      </c>
      <c r="L73" s="21">
        <v>0</v>
      </c>
      <c r="M73" s="21">
        <v>0</v>
      </c>
      <c r="N73" s="21">
        <v>0</v>
      </c>
      <c r="O73" s="21">
        <v>0</v>
      </c>
      <c r="P73" s="21">
        <v>9.789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399282</v>
      </c>
      <c r="B74" s="20" t="s">
        <v>321</v>
      </c>
      <c r="C74" s="20">
        <v>4805.439</v>
      </c>
      <c r="D74" s="20">
        <v>6342.676</v>
      </c>
      <c r="E74" s="20">
        <v>0</v>
      </c>
      <c r="F74" s="20">
        <v>1</v>
      </c>
      <c r="G74" s="19">
        <v>0</v>
      </c>
      <c r="H74" s="19">
        <v>0</v>
      </c>
      <c r="I74" s="19">
        <v>0</v>
      </c>
      <c r="J74" s="19">
        <v>6.367</v>
      </c>
      <c r="K74" s="21">
        <v>3</v>
      </c>
      <c r="L74" s="21">
        <v>1</v>
      </c>
      <c r="M74" s="21">
        <v>-1</v>
      </c>
      <c r="N74" s="21">
        <v>1</v>
      </c>
      <c r="O74" s="21">
        <v>0</v>
      </c>
      <c r="P74" s="21">
        <v>-9.403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399284</v>
      </c>
      <c r="B75" s="20" t="s">
        <v>322</v>
      </c>
      <c r="C75" s="20">
        <v>3563.226</v>
      </c>
      <c r="D75" s="20">
        <v>4417.71</v>
      </c>
      <c r="E75" s="20">
        <v>0</v>
      </c>
      <c r="F75" s="20">
        <v>1</v>
      </c>
      <c r="G75" s="19">
        <v>0</v>
      </c>
      <c r="H75" s="19">
        <v>0</v>
      </c>
      <c r="I75" s="19">
        <v>0</v>
      </c>
      <c r="J75" s="19">
        <v>5.177</v>
      </c>
      <c r="K75" s="21">
        <v>1</v>
      </c>
      <c r="L75" s="21">
        <v>0</v>
      </c>
      <c r="M75" s="21">
        <v>0</v>
      </c>
      <c r="N75" s="21">
        <v>-1</v>
      </c>
      <c r="O75" s="21">
        <v>0</v>
      </c>
      <c r="P75" s="21">
        <v>3.172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399295</v>
      </c>
      <c r="B76" s="20" t="s">
        <v>323</v>
      </c>
      <c r="C76" s="20">
        <v>5128.869</v>
      </c>
      <c r="D76" s="20">
        <v>5919.674</v>
      </c>
      <c r="E76" s="20">
        <v>0</v>
      </c>
      <c r="F76" s="20">
        <v>1</v>
      </c>
      <c r="G76" s="19">
        <v>0</v>
      </c>
      <c r="H76" s="19">
        <v>0</v>
      </c>
      <c r="I76" s="19">
        <v>0</v>
      </c>
      <c r="J76" s="19">
        <v>3.623</v>
      </c>
      <c r="K76" s="21">
        <v>1</v>
      </c>
      <c r="L76" s="21">
        <v>0</v>
      </c>
      <c r="M76" s="21">
        <v>0</v>
      </c>
      <c r="N76" s="21">
        <v>0</v>
      </c>
      <c r="O76" s="21">
        <v>0</v>
      </c>
      <c r="P76" s="21">
        <v>28.607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399300</v>
      </c>
      <c r="B77" s="20" t="s">
        <v>292</v>
      </c>
      <c r="C77" s="20">
        <v>4446.565</v>
      </c>
      <c r="D77" s="20">
        <v>4836.954</v>
      </c>
      <c r="E77" s="20">
        <v>0</v>
      </c>
      <c r="F77" s="20">
        <v>1</v>
      </c>
      <c r="G77" s="19">
        <v>0</v>
      </c>
      <c r="H77" s="19">
        <v>0</v>
      </c>
      <c r="I77" s="19">
        <v>0</v>
      </c>
      <c r="J77" s="19">
        <v>3.242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8.491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399310</v>
      </c>
      <c r="B78" s="20" t="s">
        <v>324</v>
      </c>
      <c r="C78" s="20">
        <v>7610.468</v>
      </c>
      <c r="D78" s="20">
        <v>8367.586</v>
      </c>
      <c r="E78" s="20">
        <v>0</v>
      </c>
      <c r="F78" s="20">
        <v>1</v>
      </c>
      <c r="G78" s="19">
        <v>0</v>
      </c>
      <c r="H78" s="19">
        <v>0</v>
      </c>
      <c r="I78" s="19">
        <v>0</v>
      </c>
      <c r="J78" s="19">
        <v>2.763</v>
      </c>
      <c r="K78" s="21">
        <v>3</v>
      </c>
      <c r="L78" s="21">
        <v>0</v>
      </c>
      <c r="M78" s="21">
        <v>1</v>
      </c>
      <c r="N78" s="21">
        <v>-1</v>
      </c>
      <c r="O78" s="21">
        <v>0</v>
      </c>
      <c r="P78" s="21">
        <v>2.803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399313</v>
      </c>
      <c r="B79" s="20" t="s">
        <v>325</v>
      </c>
      <c r="C79" s="20">
        <v>5184.344</v>
      </c>
      <c r="D79" s="20">
        <v>5619.635</v>
      </c>
      <c r="E79" s="20">
        <v>0</v>
      </c>
      <c r="F79" s="20">
        <v>1</v>
      </c>
      <c r="G79" s="19">
        <v>0</v>
      </c>
      <c r="H79" s="19">
        <v>0</v>
      </c>
      <c r="I79" s="19">
        <v>0</v>
      </c>
      <c r="J79" s="19">
        <v>1.23</v>
      </c>
      <c r="K79" s="21">
        <v>1</v>
      </c>
      <c r="L79" s="21">
        <v>0</v>
      </c>
      <c r="M79" s="21">
        <v>0</v>
      </c>
      <c r="N79" s="21">
        <v>0</v>
      </c>
      <c r="O79" s="21">
        <v>0</v>
      </c>
      <c r="P79" s="21">
        <v>3.714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399314</v>
      </c>
      <c r="B80" s="20" t="s">
        <v>326</v>
      </c>
      <c r="C80" s="20">
        <v>4912.268</v>
      </c>
      <c r="D80" s="20">
        <v>5325.006</v>
      </c>
      <c r="E80" s="20">
        <v>0</v>
      </c>
      <c r="F80" s="20">
        <v>1</v>
      </c>
      <c r="G80" s="19">
        <v>0</v>
      </c>
      <c r="H80" s="19">
        <v>0</v>
      </c>
      <c r="I80" s="19">
        <v>0</v>
      </c>
      <c r="J80" s="19">
        <v>1.648</v>
      </c>
      <c r="K80" s="21">
        <v>2</v>
      </c>
      <c r="L80" s="21">
        <v>0</v>
      </c>
      <c r="M80" s="21">
        <v>0</v>
      </c>
      <c r="N80" s="21">
        <v>0</v>
      </c>
      <c r="O80" s="21">
        <v>0</v>
      </c>
      <c r="P80" s="21">
        <v>58.61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399321</v>
      </c>
      <c r="B81" s="20" t="s">
        <v>327</v>
      </c>
      <c r="C81" s="20">
        <v>7448.926</v>
      </c>
      <c r="D81" s="20">
        <v>7955.308</v>
      </c>
      <c r="E81" s="20">
        <v>0</v>
      </c>
      <c r="F81" s="20">
        <v>1</v>
      </c>
      <c r="G81" s="19">
        <v>0</v>
      </c>
      <c r="H81" s="19">
        <v>0</v>
      </c>
      <c r="I81" s="19">
        <v>0</v>
      </c>
      <c r="J81" s="19">
        <v>1.13</v>
      </c>
      <c r="K81" s="21">
        <v>3</v>
      </c>
      <c r="L81" s="21">
        <v>0</v>
      </c>
      <c r="M81" s="21">
        <v>0</v>
      </c>
      <c r="N81" s="21">
        <v>0</v>
      </c>
      <c r="O81" s="21">
        <v>0</v>
      </c>
      <c r="P81" s="21">
        <v>23.92</v>
      </c>
      <c r="Q81" s="21">
        <v>0</v>
      </c>
      <c r="R81" s="21">
        <v>1</v>
      </c>
      <c r="S81" s="22"/>
      <c r="T81" s="22"/>
      <c r="U81" s="22"/>
      <c r="V81" s="22"/>
      <c r="W81" s="22"/>
    </row>
    <row r="82" ht="16.5" spans="1:23">
      <c r="A82" s="20">
        <v>399322</v>
      </c>
      <c r="B82" s="20" t="s">
        <v>328</v>
      </c>
      <c r="C82" s="20">
        <v>10109.823</v>
      </c>
      <c r="D82" s="20">
        <v>10818.856</v>
      </c>
      <c r="E82" s="20">
        <v>0</v>
      </c>
      <c r="F82" s="20">
        <v>1</v>
      </c>
      <c r="G82" s="19">
        <v>0</v>
      </c>
      <c r="H82" s="19">
        <v>0</v>
      </c>
      <c r="I82" s="19">
        <v>0</v>
      </c>
      <c r="J82" s="19">
        <v>1.863</v>
      </c>
      <c r="K82" s="21">
        <v>2</v>
      </c>
      <c r="L82" s="21">
        <v>0</v>
      </c>
      <c r="M82" s="21">
        <v>0</v>
      </c>
      <c r="N82" s="21">
        <v>0</v>
      </c>
      <c r="O82" s="21">
        <v>0</v>
      </c>
      <c r="P82" s="21">
        <v>23.791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399328</v>
      </c>
      <c r="B83" s="20" t="s">
        <v>329</v>
      </c>
      <c r="C83" s="20">
        <v>10518.881</v>
      </c>
      <c r="D83" s="20">
        <v>11388.677</v>
      </c>
      <c r="E83" s="20">
        <v>0</v>
      </c>
      <c r="F83" s="20">
        <v>1</v>
      </c>
      <c r="G83" s="19">
        <v>0</v>
      </c>
      <c r="H83" s="19">
        <v>0</v>
      </c>
      <c r="I83" s="19">
        <v>0</v>
      </c>
      <c r="J83" s="19">
        <v>2.225</v>
      </c>
      <c r="K83" s="21">
        <v>3</v>
      </c>
      <c r="L83" s="21">
        <v>0</v>
      </c>
      <c r="M83" s="21">
        <v>0</v>
      </c>
      <c r="N83" s="21">
        <v>0</v>
      </c>
      <c r="O83" s="21">
        <v>0</v>
      </c>
      <c r="P83" s="21">
        <v>17.714</v>
      </c>
      <c r="Q83" s="21">
        <v>0</v>
      </c>
      <c r="R83" s="21">
        <v>1</v>
      </c>
      <c r="S83" s="22"/>
      <c r="T83" s="22"/>
      <c r="U83" s="22"/>
      <c r="V83" s="22"/>
      <c r="W83" s="22"/>
    </row>
    <row r="84" ht="16.5" spans="1:23">
      <c r="A84" s="20">
        <v>399341</v>
      </c>
      <c r="B84" s="20" t="s">
        <v>330</v>
      </c>
      <c r="C84" s="20">
        <v>1602.103</v>
      </c>
      <c r="D84" s="20">
        <v>1724.655</v>
      </c>
      <c r="E84" s="20">
        <v>0</v>
      </c>
      <c r="F84" s="20">
        <v>1</v>
      </c>
      <c r="G84" s="19">
        <v>0</v>
      </c>
      <c r="H84" s="19">
        <v>0</v>
      </c>
      <c r="I84" s="19">
        <v>0</v>
      </c>
      <c r="J84" s="19">
        <v>1.571</v>
      </c>
      <c r="K84" s="21">
        <v>2</v>
      </c>
      <c r="L84" s="21">
        <v>0</v>
      </c>
      <c r="M84" s="21">
        <v>0</v>
      </c>
      <c r="N84" s="21">
        <v>0</v>
      </c>
      <c r="O84" s="21">
        <v>0</v>
      </c>
      <c r="P84" s="21">
        <v>14.693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399350</v>
      </c>
      <c r="B85" s="20" t="s">
        <v>331</v>
      </c>
      <c r="C85" s="20">
        <v>2790.578</v>
      </c>
      <c r="D85" s="20">
        <v>3309.489</v>
      </c>
      <c r="E85" s="20">
        <v>0</v>
      </c>
      <c r="F85" s="20">
        <v>1</v>
      </c>
      <c r="G85" s="19">
        <v>0</v>
      </c>
      <c r="H85" s="19">
        <v>0</v>
      </c>
      <c r="I85" s="19">
        <v>0</v>
      </c>
      <c r="J85" s="19">
        <v>0.726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2.779</v>
      </c>
      <c r="Q85" s="21">
        <v>0</v>
      </c>
      <c r="R85" s="21">
        <v>-1</v>
      </c>
      <c r="S85" s="22"/>
      <c r="T85" s="22"/>
      <c r="U85" s="22"/>
      <c r="V85" s="22"/>
      <c r="W85" s="22"/>
    </row>
    <row r="86" ht="16.5" spans="1:23">
      <c r="A86" s="20">
        <v>399351</v>
      </c>
      <c r="B86" s="20" t="s">
        <v>332</v>
      </c>
      <c r="C86" s="20">
        <v>9991.042</v>
      </c>
      <c r="D86" s="20">
        <v>11147.571</v>
      </c>
      <c r="E86" s="20">
        <v>0</v>
      </c>
      <c r="F86" s="20">
        <v>1</v>
      </c>
      <c r="G86" s="19">
        <v>0</v>
      </c>
      <c r="H86" s="19">
        <v>0</v>
      </c>
      <c r="I86" s="19">
        <v>0</v>
      </c>
      <c r="J86" s="19">
        <v>2.027</v>
      </c>
      <c r="K86" s="21">
        <v>2</v>
      </c>
      <c r="L86" s="21">
        <v>0</v>
      </c>
      <c r="M86" s="21">
        <v>0</v>
      </c>
      <c r="N86" s="21">
        <v>-1</v>
      </c>
      <c r="O86" s="21">
        <v>0</v>
      </c>
      <c r="P86" s="21">
        <v>33.353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399352</v>
      </c>
      <c r="B87" s="20" t="s">
        <v>333</v>
      </c>
      <c r="C87" s="20">
        <v>10232.426</v>
      </c>
      <c r="D87" s="20">
        <v>11371.618</v>
      </c>
      <c r="E87" s="20">
        <v>0</v>
      </c>
      <c r="F87" s="20">
        <v>1</v>
      </c>
      <c r="G87" s="19">
        <v>0</v>
      </c>
      <c r="H87" s="19">
        <v>0</v>
      </c>
      <c r="I87" s="19">
        <v>0</v>
      </c>
      <c r="J87" s="19">
        <v>3.671</v>
      </c>
      <c r="K87" s="21">
        <v>1</v>
      </c>
      <c r="L87" s="21">
        <v>0</v>
      </c>
      <c r="M87" s="21">
        <v>0</v>
      </c>
      <c r="N87" s="21">
        <v>0</v>
      </c>
      <c r="O87" s="21">
        <v>0</v>
      </c>
      <c r="P87" s="21">
        <v>8.383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399354</v>
      </c>
      <c r="B88" s="20" t="s">
        <v>229</v>
      </c>
      <c r="C88" s="20">
        <v>8138.437</v>
      </c>
      <c r="D88" s="20">
        <v>8701.989</v>
      </c>
      <c r="E88" s="20">
        <v>0</v>
      </c>
      <c r="F88" s="20">
        <v>1</v>
      </c>
      <c r="G88" s="19">
        <v>0</v>
      </c>
      <c r="H88" s="19">
        <v>0</v>
      </c>
      <c r="I88" s="19">
        <v>0</v>
      </c>
      <c r="J88" s="19">
        <v>0.588</v>
      </c>
      <c r="K88" s="21">
        <v>1</v>
      </c>
      <c r="L88" s="21">
        <v>0</v>
      </c>
      <c r="M88" s="21">
        <v>0</v>
      </c>
      <c r="N88" s="21">
        <v>0</v>
      </c>
      <c r="O88" s="21">
        <v>0</v>
      </c>
      <c r="P88" s="21">
        <v>28.293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399355</v>
      </c>
      <c r="B89" s="20" t="s">
        <v>334</v>
      </c>
      <c r="C89" s="20">
        <v>3504.241</v>
      </c>
      <c r="D89" s="20">
        <v>3915.958</v>
      </c>
      <c r="E89" s="20">
        <v>0</v>
      </c>
      <c r="F89" s="20">
        <v>1</v>
      </c>
      <c r="G89" s="19">
        <v>0</v>
      </c>
      <c r="H89" s="19">
        <v>0</v>
      </c>
      <c r="I89" s="19">
        <v>0</v>
      </c>
      <c r="J89" s="19">
        <v>0.483</v>
      </c>
      <c r="K89" s="21">
        <v>1</v>
      </c>
      <c r="L89" s="21">
        <v>0</v>
      </c>
      <c r="M89" s="21">
        <v>0</v>
      </c>
      <c r="N89" s="21">
        <v>0</v>
      </c>
      <c r="O89" s="21">
        <v>0</v>
      </c>
      <c r="P89" s="21">
        <v>11.105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399361</v>
      </c>
      <c r="B90" s="20" t="s">
        <v>228</v>
      </c>
      <c r="C90" s="20">
        <v>3605.831</v>
      </c>
      <c r="D90" s="20">
        <v>4874.572</v>
      </c>
      <c r="E90" s="20">
        <v>0</v>
      </c>
      <c r="F90" s="20">
        <v>1</v>
      </c>
      <c r="G90" s="19">
        <v>0</v>
      </c>
      <c r="H90" s="19">
        <v>0</v>
      </c>
      <c r="I90" s="19">
        <v>0</v>
      </c>
      <c r="J90" s="19">
        <v>6.189</v>
      </c>
      <c r="K90" s="21">
        <v>4</v>
      </c>
      <c r="L90" s="21">
        <v>1</v>
      </c>
      <c r="M90" s="21">
        <v>-1</v>
      </c>
      <c r="N90" s="21">
        <v>1</v>
      </c>
      <c r="O90" s="21">
        <v>0</v>
      </c>
      <c r="P90" s="21">
        <v>-0.004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399369</v>
      </c>
      <c r="B91" s="20" t="s">
        <v>335</v>
      </c>
      <c r="C91" s="20">
        <v>1492.343</v>
      </c>
      <c r="D91" s="20">
        <v>1581.524</v>
      </c>
      <c r="E91" s="20">
        <v>0</v>
      </c>
      <c r="F91" s="20">
        <v>1</v>
      </c>
      <c r="G91" s="19">
        <v>0</v>
      </c>
      <c r="H91" s="19">
        <v>0</v>
      </c>
      <c r="I91" s="19">
        <v>0</v>
      </c>
      <c r="J91" s="19">
        <v>2.141</v>
      </c>
      <c r="K91" s="21">
        <v>2</v>
      </c>
      <c r="L91" s="21">
        <v>0</v>
      </c>
      <c r="M91" s="21">
        <v>0</v>
      </c>
      <c r="N91" s="21">
        <v>-1</v>
      </c>
      <c r="O91" s="21">
        <v>0</v>
      </c>
      <c r="P91" s="21">
        <v>29.985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399373</v>
      </c>
      <c r="B92" s="20" t="s">
        <v>112</v>
      </c>
      <c r="C92" s="20">
        <v>8192.771</v>
      </c>
      <c r="D92" s="20">
        <v>8779.886</v>
      </c>
      <c r="E92" s="20">
        <v>0</v>
      </c>
      <c r="F92" s="20">
        <v>1</v>
      </c>
      <c r="G92" s="19">
        <v>0</v>
      </c>
      <c r="H92" s="19">
        <v>0</v>
      </c>
      <c r="I92" s="19">
        <v>0</v>
      </c>
      <c r="J92" s="19">
        <v>0.553</v>
      </c>
      <c r="K92" s="21">
        <v>1</v>
      </c>
      <c r="L92" s="21">
        <v>0</v>
      </c>
      <c r="M92" s="21">
        <v>0</v>
      </c>
      <c r="N92" s="21">
        <v>0</v>
      </c>
      <c r="O92" s="21">
        <v>0</v>
      </c>
      <c r="P92" s="21">
        <v>-3.208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399379</v>
      </c>
      <c r="B93" s="20" t="s">
        <v>336</v>
      </c>
      <c r="C93" s="20">
        <v>8872.742</v>
      </c>
      <c r="D93" s="20">
        <v>9802.992</v>
      </c>
      <c r="E93" s="20">
        <v>0</v>
      </c>
      <c r="F93" s="20">
        <v>1</v>
      </c>
      <c r="G93" s="19">
        <v>0</v>
      </c>
      <c r="H93" s="19">
        <v>0</v>
      </c>
      <c r="I93" s="19">
        <v>0</v>
      </c>
      <c r="J93" s="19">
        <v>3.232</v>
      </c>
      <c r="K93" s="21">
        <v>3</v>
      </c>
      <c r="L93" s="21">
        <v>0</v>
      </c>
      <c r="M93" s="21">
        <v>0</v>
      </c>
      <c r="N93" s="21">
        <v>0</v>
      </c>
      <c r="O93" s="21">
        <v>0</v>
      </c>
      <c r="P93" s="21">
        <v>6.043</v>
      </c>
      <c r="Q93" s="21">
        <v>0</v>
      </c>
      <c r="R93" s="21">
        <v>1</v>
      </c>
      <c r="S93" s="22"/>
      <c r="T93" s="22"/>
      <c r="U93" s="22"/>
      <c r="V93" s="22"/>
      <c r="W93" s="22"/>
    </row>
    <row r="94" ht="16.5" spans="1:23">
      <c r="A94" s="20">
        <v>399380</v>
      </c>
      <c r="B94" s="20" t="s">
        <v>337</v>
      </c>
      <c r="C94" s="20">
        <v>1755.437</v>
      </c>
      <c r="D94" s="20">
        <v>1942.346</v>
      </c>
      <c r="E94" s="20">
        <v>0</v>
      </c>
      <c r="F94" s="20">
        <v>1</v>
      </c>
      <c r="G94" s="19">
        <v>0</v>
      </c>
      <c r="H94" s="19">
        <v>0</v>
      </c>
      <c r="I94" s="19">
        <v>0</v>
      </c>
      <c r="J94" s="19">
        <v>3.274</v>
      </c>
      <c r="K94" s="21">
        <v>2</v>
      </c>
      <c r="L94" s="21">
        <v>0</v>
      </c>
      <c r="M94" s="21">
        <v>0</v>
      </c>
      <c r="N94" s="21">
        <v>0</v>
      </c>
      <c r="O94" s="21">
        <v>0</v>
      </c>
      <c r="P94" s="21">
        <v>32.921</v>
      </c>
      <c r="Q94" s="21">
        <v>0</v>
      </c>
      <c r="R94" s="21">
        <v>1</v>
      </c>
      <c r="S94" s="22"/>
      <c r="T94" s="22"/>
      <c r="U94" s="22"/>
      <c r="V94" s="22"/>
      <c r="W94" s="22"/>
    </row>
    <row r="95" ht="16.5" spans="1:23">
      <c r="A95" s="20">
        <v>399385</v>
      </c>
      <c r="B95" s="20" t="s">
        <v>338</v>
      </c>
      <c r="C95" s="20">
        <v>8884.13</v>
      </c>
      <c r="D95" s="20">
        <v>9810.781</v>
      </c>
      <c r="E95" s="20">
        <v>0</v>
      </c>
      <c r="F95" s="20">
        <v>1</v>
      </c>
      <c r="G95" s="19">
        <v>0</v>
      </c>
      <c r="H95" s="19">
        <v>0</v>
      </c>
      <c r="I95" s="19">
        <v>0</v>
      </c>
      <c r="J95" s="19">
        <v>0.745</v>
      </c>
      <c r="K95" s="21">
        <v>2</v>
      </c>
      <c r="L95" s="21">
        <v>0</v>
      </c>
      <c r="M95" s="21">
        <v>0</v>
      </c>
      <c r="N95" s="21">
        <v>-1</v>
      </c>
      <c r="O95" s="21">
        <v>0</v>
      </c>
      <c r="P95" s="21">
        <v>23.543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399392</v>
      </c>
      <c r="B96" s="20" t="s">
        <v>339</v>
      </c>
      <c r="C96" s="20">
        <v>2849.112</v>
      </c>
      <c r="D96" s="20">
        <v>3217.277</v>
      </c>
      <c r="E96" s="20">
        <v>0</v>
      </c>
      <c r="F96" s="20">
        <v>1</v>
      </c>
      <c r="G96" s="19">
        <v>0</v>
      </c>
      <c r="H96" s="19">
        <v>0</v>
      </c>
      <c r="I96" s="19">
        <v>0</v>
      </c>
      <c r="J96" s="19">
        <v>3.754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8.928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399396</v>
      </c>
      <c r="B97" s="20" t="s">
        <v>340</v>
      </c>
      <c r="C97" s="20">
        <v>16621.154</v>
      </c>
      <c r="D97" s="20">
        <v>18626.678</v>
      </c>
      <c r="E97" s="20">
        <v>0</v>
      </c>
      <c r="F97" s="20">
        <v>1</v>
      </c>
      <c r="G97" s="19">
        <v>0</v>
      </c>
      <c r="H97" s="19">
        <v>0</v>
      </c>
      <c r="I97" s="19">
        <v>0</v>
      </c>
      <c r="J97" s="19">
        <v>0.56</v>
      </c>
      <c r="K97" s="21">
        <v>2</v>
      </c>
      <c r="L97" s="21">
        <v>0</v>
      </c>
      <c r="M97" s="21">
        <v>0</v>
      </c>
      <c r="N97" s="21">
        <v>0</v>
      </c>
      <c r="O97" s="21">
        <v>0</v>
      </c>
      <c r="P97" s="21">
        <v>24.968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399399</v>
      </c>
      <c r="B98" s="20" t="s">
        <v>341</v>
      </c>
      <c r="C98" s="20">
        <v>7933.07</v>
      </c>
      <c r="D98" s="20">
        <v>8645.101</v>
      </c>
      <c r="E98" s="20">
        <v>0</v>
      </c>
      <c r="F98" s="20">
        <v>1</v>
      </c>
      <c r="G98" s="19">
        <v>0</v>
      </c>
      <c r="H98" s="19">
        <v>0</v>
      </c>
      <c r="I98" s="19">
        <v>0</v>
      </c>
      <c r="J98" s="19">
        <v>1.609</v>
      </c>
      <c r="K98" s="21">
        <v>1</v>
      </c>
      <c r="L98" s="21">
        <v>0</v>
      </c>
      <c r="M98" s="21">
        <v>0</v>
      </c>
      <c r="N98" s="21">
        <v>0</v>
      </c>
      <c r="O98" s="21">
        <v>0</v>
      </c>
      <c r="P98" s="21">
        <v>-1.441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399405</v>
      </c>
      <c r="B99" s="20" t="s">
        <v>342</v>
      </c>
      <c r="C99" s="20">
        <v>2929.663</v>
      </c>
      <c r="D99" s="20">
        <v>3458.428</v>
      </c>
      <c r="E99" s="20">
        <v>0</v>
      </c>
      <c r="F99" s="20">
        <v>1</v>
      </c>
      <c r="G99" s="19">
        <v>0</v>
      </c>
      <c r="H99" s="19">
        <v>0</v>
      </c>
      <c r="I99" s="19">
        <v>0</v>
      </c>
      <c r="J99" s="19">
        <v>4.676</v>
      </c>
      <c r="K99" s="21">
        <v>1</v>
      </c>
      <c r="L99" s="21">
        <v>0</v>
      </c>
      <c r="M99" s="21">
        <v>0</v>
      </c>
      <c r="N99" s="21">
        <v>0</v>
      </c>
      <c r="O99" s="21">
        <v>0</v>
      </c>
      <c r="P99" s="21">
        <v>11.487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399418</v>
      </c>
      <c r="B100" s="20" t="s">
        <v>67</v>
      </c>
      <c r="C100" s="20">
        <v>3899.663</v>
      </c>
      <c r="D100" s="20">
        <v>4950.81</v>
      </c>
      <c r="E100" s="20">
        <v>0</v>
      </c>
      <c r="F100" s="20">
        <v>1</v>
      </c>
      <c r="G100" s="19">
        <v>0</v>
      </c>
      <c r="H100" s="19">
        <v>0</v>
      </c>
      <c r="I100" s="19">
        <v>0</v>
      </c>
      <c r="J100" s="19">
        <v>4.521</v>
      </c>
      <c r="K100" s="21">
        <v>2</v>
      </c>
      <c r="L100" s="21">
        <v>0</v>
      </c>
      <c r="M100" s="21">
        <v>0</v>
      </c>
      <c r="N100" s="21">
        <v>0</v>
      </c>
      <c r="O100" s="21">
        <v>0</v>
      </c>
      <c r="P100" s="21">
        <v>41.887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399419</v>
      </c>
      <c r="B101" s="20" t="s">
        <v>343</v>
      </c>
      <c r="C101" s="20">
        <v>2019.149</v>
      </c>
      <c r="D101" s="20">
        <v>2313.807</v>
      </c>
      <c r="E101" s="20">
        <v>0</v>
      </c>
      <c r="F101" s="20">
        <v>1</v>
      </c>
      <c r="G101" s="19">
        <v>0</v>
      </c>
      <c r="H101" s="19">
        <v>0</v>
      </c>
      <c r="I101" s="19">
        <v>0</v>
      </c>
      <c r="J101" s="19">
        <v>3.456</v>
      </c>
      <c r="K101" s="21">
        <v>4</v>
      </c>
      <c r="L101" s="21">
        <v>0</v>
      </c>
      <c r="M101" s="21">
        <v>0</v>
      </c>
      <c r="N101" s="21">
        <v>1</v>
      </c>
      <c r="O101" s="21">
        <v>0</v>
      </c>
      <c r="P101" s="21">
        <v>11.534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399423</v>
      </c>
      <c r="B102" s="20" t="s">
        <v>344</v>
      </c>
      <c r="C102" s="20">
        <v>2810.379</v>
      </c>
      <c r="D102" s="20">
        <v>3479.689</v>
      </c>
      <c r="E102" s="20">
        <v>0</v>
      </c>
      <c r="F102" s="20">
        <v>1</v>
      </c>
      <c r="G102" s="19">
        <v>0</v>
      </c>
      <c r="H102" s="19">
        <v>0</v>
      </c>
      <c r="I102" s="19">
        <v>0</v>
      </c>
      <c r="J102" s="19">
        <v>3.217</v>
      </c>
      <c r="K102" s="21">
        <v>2</v>
      </c>
      <c r="L102" s="21">
        <v>0</v>
      </c>
      <c r="M102" s="21">
        <v>1</v>
      </c>
      <c r="N102" s="21">
        <v>-1</v>
      </c>
      <c r="O102" s="21">
        <v>0</v>
      </c>
      <c r="P102" s="21">
        <v>7.557</v>
      </c>
      <c r="Q102" s="21">
        <v>-1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399552</v>
      </c>
      <c r="B103" s="20" t="s">
        <v>345</v>
      </c>
      <c r="C103" s="20">
        <v>8047.159</v>
      </c>
      <c r="D103" s="20">
        <v>8514.743</v>
      </c>
      <c r="E103" s="20">
        <v>0</v>
      </c>
      <c r="F103" s="20">
        <v>1</v>
      </c>
      <c r="G103" s="19">
        <v>0</v>
      </c>
      <c r="H103" s="19">
        <v>0</v>
      </c>
      <c r="I103" s="19">
        <v>0</v>
      </c>
      <c r="J103" s="19">
        <v>0.94</v>
      </c>
      <c r="K103" s="21">
        <v>1</v>
      </c>
      <c r="L103" s="21">
        <v>0</v>
      </c>
      <c r="M103" s="21">
        <v>1</v>
      </c>
      <c r="N103" s="21">
        <v>-1</v>
      </c>
      <c r="O103" s="21">
        <v>0</v>
      </c>
      <c r="P103" s="21">
        <v>1.927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399556</v>
      </c>
      <c r="B104" s="20" t="s">
        <v>346</v>
      </c>
      <c r="C104" s="20">
        <v>2782.377</v>
      </c>
      <c r="D104" s="20">
        <v>3044.978</v>
      </c>
      <c r="E104" s="20">
        <v>0</v>
      </c>
      <c r="F104" s="20">
        <v>1</v>
      </c>
      <c r="G104" s="19">
        <v>0</v>
      </c>
      <c r="H104" s="19">
        <v>0</v>
      </c>
      <c r="I104" s="19">
        <v>0</v>
      </c>
      <c r="J104" s="19">
        <v>2.56</v>
      </c>
      <c r="K104" s="21">
        <v>2</v>
      </c>
      <c r="L104" s="21">
        <v>0</v>
      </c>
      <c r="M104" s="21">
        <v>0</v>
      </c>
      <c r="N104" s="21">
        <v>0</v>
      </c>
      <c r="O104" s="21">
        <v>0</v>
      </c>
      <c r="P104" s="21">
        <v>28.102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399616</v>
      </c>
      <c r="B105" s="20" t="s">
        <v>347</v>
      </c>
      <c r="C105" s="20">
        <v>6320.77</v>
      </c>
      <c r="D105" s="20">
        <v>7419.999</v>
      </c>
      <c r="E105" s="20">
        <v>0</v>
      </c>
      <c r="F105" s="20">
        <v>1</v>
      </c>
      <c r="G105" s="19">
        <v>0</v>
      </c>
      <c r="H105" s="19">
        <v>0</v>
      </c>
      <c r="I105" s="19">
        <v>0</v>
      </c>
      <c r="J105" s="19">
        <v>3.482</v>
      </c>
      <c r="K105" s="21">
        <v>0</v>
      </c>
      <c r="L105" s="21">
        <v>2</v>
      </c>
      <c r="M105" s="21">
        <v>0</v>
      </c>
      <c r="N105" s="21">
        <v>1</v>
      </c>
      <c r="O105" s="21">
        <v>0</v>
      </c>
      <c r="P105" s="21">
        <v>0.157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399617</v>
      </c>
      <c r="B106" s="20" t="s">
        <v>348</v>
      </c>
      <c r="C106" s="20">
        <v>8689.801</v>
      </c>
      <c r="D106" s="20">
        <v>9744.741</v>
      </c>
      <c r="E106" s="20">
        <v>0</v>
      </c>
      <c r="F106" s="20">
        <v>1</v>
      </c>
      <c r="G106" s="19">
        <v>0</v>
      </c>
      <c r="H106" s="19">
        <v>0</v>
      </c>
      <c r="I106" s="19">
        <v>0</v>
      </c>
      <c r="J106" s="19">
        <v>0.037</v>
      </c>
      <c r="K106" s="21">
        <v>1</v>
      </c>
      <c r="L106" s="21">
        <v>0</v>
      </c>
      <c r="M106" s="21">
        <v>0</v>
      </c>
      <c r="N106" s="21">
        <v>0</v>
      </c>
      <c r="O106" s="21">
        <v>0</v>
      </c>
      <c r="P106" s="21">
        <v>16.161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399645</v>
      </c>
      <c r="B107" s="20" t="s">
        <v>349</v>
      </c>
      <c r="C107" s="20">
        <v>9205.923</v>
      </c>
      <c r="D107" s="20">
        <v>9837.211</v>
      </c>
      <c r="E107" s="20">
        <v>0</v>
      </c>
      <c r="F107" s="20">
        <v>1</v>
      </c>
      <c r="G107" s="19">
        <v>0</v>
      </c>
      <c r="H107" s="19">
        <v>0</v>
      </c>
      <c r="I107" s="19">
        <v>0</v>
      </c>
      <c r="J107" s="19">
        <v>1.492</v>
      </c>
      <c r="K107" s="21">
        <v>2</v>
      </c>
      <c r="L107" s="21">
        <v>0</v>
      </c>
      <c r="M107" s="21">
        <v>0</v>
      </c>
      <c r="N107" s="21">
        <v>0</v>
      </c>
      <c r="O107" s="21">
        <v>0</v>
      </c>
      <c r="P107" s="21">
        <v>31.602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399646</v>
      </c>
      <c r="B108" s="20" t="s">
        <v>350</v>
      </c>
      <c r="C108" s="20">
        <v>7703.732</v>
      </c>
      <c r="D108" s="20">
        <v>8523.842</v>
      </c>
      <c r="E108" s="20">
        <v>0</v>
      </c>
      <c r="F108" s="20">
        <v>1</v>
      </c>
      <c r="G108" s="19">
        <v>0</v>
      </c>
      <c r="H108" s="19">
        <v>0</v>
      </c>
      <c r="I108" s="19">
        <v>0</v>
      </c>
      <c r="J108" s="19">
        <v>0.268</v>
      </c>
      <c r="K108" s="21">
        <v>2</v>
      </c>
      <c r="L108" s="21">
        <v>0</v>
      </c>
      <c r="M108" s="21">
        <v>0</v>
      </c>
      <c r="N108" s="21">
        <v>0</v>
      </c>
      <c r="O108" s="21">
        <v>0</v>
      </c>
      <c r="P108" s="21">
        <v>16.06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399651</v>
      </c>
      <c r="B109" s="20" t="s">
        <v>351</v>
      </c>
      <c r="C109" s="20">
        <v>1654.813</v>
      </c>
      <c r="D109" s="20">
        <v>1854.764</v>
      </c>
      <c r="E109" s="20">
        <v>0</v>
      </c>
      <c r="F109" s="20">
        <v>1</v>
      </c>
      <c r="G109" s="19">
        <v>0</v>
      </c>
      <c r="H109" s="19">
        <v>0</v>
      </c>
      <c r="I109" s="19">
        <v>0</v>
      </c>
      <c r="J109" s="19">
        <v>2.925</v>
      </c>
      <c r="K109" s="21">
        <v>2</v>
      </c>
      <c r="L109" s="21">
        <v>0</v>
      </c>
      <c r="M109" s="21">
        <v>0</v>
      </c>
      <c r="N109" s="21">
        <v>0</v>
      </c>
      <c r="O109" s="21">
        <v>0</v>
      </c>
      <c r="P109" s="21">
        <v>31.399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399668</v>
      </c>
      <c r="B110" s="20" t="s">
        <v>352</v>
      </c>
      <c r="C110" s="20">
        <v>5005.198</v>
      </c>
      <c r="D110" s="20">
        <v>5548.246</v>
      </c>
      <c r="E110" s="20">
        <v>0</v>
      </c>
      <c r="F110" s="20">
        <v>1</v>
      </c>
      <c r="G110" s="19">
        <v>0</v>
      </c>
      <c r="H110" s="19">
        <v>0</v>
      </c>
      <c r="I110" s="19">
        <v>0</v>
      </c>
      <c r="J110" s="19">
        <v>1.788</v>
      </c>
      <c r="K110" s="21">
        <v>2</v>
      </c>
      <c r="L110" s="21">
        <v>0</v>
      </c>
      <c r="M110" s="21">
        <v>-1</v>
      </c>
      <c r="N110" s="21">
        <v>1</v>
      </c>
      <c r="O110" s="21">
        <v>0</v>
      </c>
      <c r="P110" s="21">
        <v>-7.595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399675</v>
      </c>
      <c r="B111" s="20" t="s">
        <v>353</v>
      </c>
      <c r="C111" s="20">
        <v>3220.045</v>
      </c>
      <c r="D111" s="20">
        <v>4298.188</v>
      </c>
      <c r="E111" s="20">
        <v>0</v>
      </c>
      <c r="F111" s="20">
        <v>1</v>
      </c>
      <c r="G111" s="19">
        <v>0</v>
      </c>
      <c r="H111" s="19">
        <v>0</v>
      </c>
      <c r="I111" s="19">
        <v>0</v>
      </c>
      <c r="J111" s="19">
        <v>5.904</v>
      </c>
      <c r="K111" s="21">
        <v>3</v>
      </c>
      <c r="L111" s="21">
        <v>2</v>
      </c>
      <c r="M111" s="21">
        <v>0</v>
      </c>
      <c r="N111" s="21">
        <v>0</v>
      </c>
      <c r="O111" s="21">
        <v>0</v>
      </c>
      <c r="P111" s="21">
        <v>7.283</v>
      </c>
      <c r="Q111" s="21">
        <v>0</v>
      </c>
      <c r="R111" s="21">
        <v>1</v>
      </c>
      <c r="S111" s="22"/>
      <c r="T111" s="22"/>
      <c r="U111" s="22"/>
      <c r="V111" s="22"/>
      <c r="W111" s="22"/>
    </row>
    <row r="112" ht="16.5" spans="1:23">
      <c r="A112" s="20">
        <v>399683</v>
      </c>
      <c r="B112" s="20" t="s">
        <v>354</v>
      </c>
      <c r="C112" s="20">
        <v>1848.324</v>
      </c>
      <c r="D112" s="20">
        <v>2103.594</v>
      </c>
      <c r="E112" s="20">
        <v>0</v>
      </c>
      <c r="F112" s="20">
        <v>1</v>
      </c>
      <c r="G112" s="19">
        <v>0</v>
      </c>
      <c r="H112" s="19">
        <v>0</v>
      </c>
      <c r="I112" s="19">
        <v>0</v>
      </c>
      <c r="J112" s="19">
        <v>3.218</v>
      </c>
      <c r="K112" s="21">
        <v>1</v>
      </c>
      <c r="L112" s="21">
        <v>0</v>
      </c>
      <c r="M112" s="21">
        <v>0</v>
      </c>
      <c r="N112" s="21">
        <v>-1</v>
      </c>
      <c r="O112" s="21">
        <v>0</v>
      </c>
      <c r="P112" s="21">
        <v>22.672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399684</v>
      </c>
      <c r="B113" s="20" t="s">
        <v>355</v>
      </c>
      <c r="C113" s="20">
        <v>1696.288</v>
      </c>
      <c r="D113" s="20">
        <v>1897.401</v>
      </c>
      <c r="E113" s="20">
        <v>0</v>
      </c>
      <c r="F113" s="20">
        <v>1</v>
      </c>
      <c r="G113" s="19">
        <v>0</v>
      </c>
      <c r="H113" s="19">
        <v>0</v>
      </c>
      <c r="I113" s="19">
        <v>0</v>
      </c>
      <c r="J113" s="19">
        <v>0.122</v>
      </c>
      <c r="K113" s="21">
        <v>2</v>
      </c>
      <c r="L113" s="21">
        <v>0</v>
      </c>
      <c r="M113" s="21">
        <v>0</v>
      </c>
      <c r="N113" s="21">
        <v>0</v>
      </c>
      <c r="O113" s="21">
        <v>0</v>
      </c>
      <c r="P113" s="21">
        <v>4.801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399693</v>
      </c>
      <c r="B114" s="20" t="s">
        <v>356</v>
      </c>
      <c r="C114" s="20">
        <v>4698.29</v>
      </c>
      <c r="D114" s="20">
        <v>6237.007</v>
      </c>
      <c r="E114" s="20">
        <v>0</v>
      </c>
      <c r="F114" s="20">
        <v>1</v>
      </c>
      <c r="G114" s="19">
        <v>0</v>
      </c>
      <c r="H114" s="19">
        <v>0</v>
      </c>
      <c r="I114" s="19">
        <v>0</v>
      </c>
      <c r="J114" s="19">
        <v>2.88</v>
      </c>
      <c r="K114" s="21">
        <v>0</v>
      </c>
      <c r="L114" s="21">
        <v>0</v>
      </c>
      <c r="M114" s="21">
        <v>0</v>
      </c>
      <c r="N114" s="21">
        <v>-1</v>
      </c>
      <c r="O114" s="21">
        <v>0</v>
      </c>
      <c r="P114" s="21">
        <v>7.52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399701</v>
      </c>
      <c r="B115" s="20" t="s">
        <v>357</v>
      </c>
      <c r="C115" s="20">
        <v>7749.725</v>
      </c>
      <c r="D115" s="20">
        <v>8320.943</v>
      </c>
      <c r="E115" s="20">
        <v>0</v>
      </c>
      <c r="F115" s="20">
        <v>1</v>
      </c>
      <c r="G115" s="19">
        <v>0</v>
      </c>
      <c r="H115" s="19">
        <v>0</v>
      </c>
      <c r="I115" s="19">
        <v>0</v>
      </c>
      <c r="J115" s="19">
        <v>0.916</v>
      </c>
      <c r="K115" s="21">
        <v>2</v>
      </c>
      <c r="L115" s="21">
        <v>0</v>
      </c>
      <c r="M115" s="21">
        <v>0</v>
      </c>
      <c r="N115" s="21">
        <v>0</v>
      </c>
      <c r="O115" s="21">
        <v>0</v>
      </c>
      <c r="P115" s="21">
        <v>27.687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399706</v>
      </c>
      <c r="B116" s="20" t="s">
        <v>358</v>
      </c>
      <c r="C116" s="20">
        <v>5460.37</v>
      </c>
      <c r="D116" s="20">
        <v>6215.157</v>
      </c>
      <c r="E116" s="20">
        <v>0</v>
      </c>
      <c r="F116" s="20">
        <v>1</v>
      </c>
      <c r="G116" s="19">
        <v>0</v>
      </c>
      <c r="H116" s="19">
        <v>0</v>
      </c>
      <c r="I116" s="19">
        <v>0</v>
      </c>
      <c r="J116" s="19">
        <v>2.18</v>
      </c>
      <c r="K116" s="21">
        <v>1</v>
      </c>
      <c r="L116" s="21">
        <v>0</v>
      </c>
      <c r="M116" s="21">
        <v>0</v>
      </c>
      <c r="N116" s="21">
        <v>0</v>
      </c>
      <c r="O116" s="21">
        <v>0</v>
      </c>
      <c r="P116" s="21">
        <v>9.824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399750</v>
      </c>
      <c r="B117" s="20" t="s">
        <v>225</v>
      </c>
      <c r="C117" s="20">
        <v>8668.017</v>
      </c>
      <c r="D117" s="20">
        <v>9293.166</v>
      </c>
      <c r="E117" s="20">
        <v>0</v>
      </c>
      <c r="F117" s="20">
        <v>1</v>
      </c>
      <c r="G117" s="19">
        <v>0</v>
      </c>
      <c r="H117" s="19">
        <v>0</v>
      </c>
      <c r="I117" s="19">
        <v>0</v>
      </c>
      <c r="J117" s="19">
        <v>2.623</v>
      </c>
      <c r="K117" s="21">
        <v>2</v>
      </c>
      <c r="L117" s="21">
        <v>0</v>
      </c>
      <c r="M117" s="21">
        <v>0</v>
      </c>
      <c r="N117" s="21">
        <v>0</v>
      </c>
      <c r="O117" s="21">
        <v>0</v>
      </c>
      <c r="P117" s="21">
        <v>26.448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399807</v>
      </c>
      <c r="B118" s="20" t="s">
        <v>359</v>
      </c>
      <c r="C118" s="20">
        <v>1210.283</v>
      </c>
      <c r="D118" s="20">
        <v>1309.925</v>
      </c>
      <c r="E118" s="20">
        <v>0</v>
      </c>
      <c r="F118" s="20">
        <v>1</v>
      </c>
      <c r="G118" s="19">
        <v>0</v>
      </c>
      <c r="H118" s="19">
        <v>0</v>
      </c>
      <c r="I118" s="19">
        <v>0</v>
      </c>
      <c r="J118" s="19">
        <v>1.138</v>
      </c>
      <c r="K118" s="21">
        <v>1</v>
      </c>
      <c r="L118" s="21">
        <v>0</v>
      </c>
      <c r="M118" s="21">
        <v>0</v>
      </c>
      <c r="N118" s="21">
        <v>0</v>
      </c>
      <c r="O118" s="21">
        <v>0</v>
      </c>
      <c r="P118" s="21">
        <v>15.825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399809</v>
      </c>
      <c r="B119" s="20" t="s">
        <v>360</v>
      </c>
      <c r="C119" s="20">
        <v>2383.959</v>
      </c>
      <c r="D119" s="20">
        <v>2936.01</v>
      </c>
      <c r="E119" s="20">
        <v>0</v>
      </c>
      <c r="F119" s="20">
        <v>1</v>
      </c>
      <c r="G119" s="19">
        <v>0</v>
      </c>
      <c r="H119" s="19">
        <v>0</v>
      </c>
      <c r="I119" s="19">
        <v>0</v>
      </c>
      <c r="J119" s="19">
        <v>0.741</v>
      </c>
      <c r="K119" s="21">
        <v>1</v>
      </c>
      <c r="L119" s="21">
        <v>0</v>
      </c>
      <c r="M119" s="21">
        <v>0</v>
      </c>
      <c r="N119" s="21">
        <v>0</v>
      </c>
      <c r="O119" s="21">
        <v>0</v>
      </c>
      <c r="P119" s="21">
        <v>18.704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399903</v>
      </c>
      <c r="B120" s="20" t="s">
        <v>361</v>
      </c>
      <c r="C120" s="20">
        <v>4316.832</v>
      </c>
      <c r="D120" s="20">
        <v>4720.406</v>
      </c>
      <c r="E120" s="20">
        <v>0</v>
      </c>
      <c r="F120" s="20">
        <v>1</v>
      </c>
      <c r="G120" s="19">
        <v>0</v>
      </c>
      <c r="H120" s="19">
        <v>0</v>
      </c>
      <c r="I120" s="19">
        <v>0</v>
      </c>
      <c r="J120" s="19">
        <v>3.485</v>
      </c>
      <c r="K120" s="21">
        <v>2</v>
      </c>
      <c r="L120" s="21">
        <v>0</v>
      </c>
      <c r="M120" s="21">
        <v>0</v>
      </c>
      <c r="N120" s="21">
        <v>0</v>
      </c>
      <c r="O120" s="21">
        <v>0</v>
      </c>
      <c r="P120" s="21">
        <v>32.46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399932</v>
      </c>
      <c r="B121" s="20" t="s">
        <v>305</v>
      </c>
      <c r="C121" s="20">
        <v>14497.526</v>
      </c>
      <c r="D121" s="20">
        <v>16036.581</v>
      </c>
      <c r="E121" s="20">
        <v>0</v>
      </c>
      <c r="F121" s="20">
        <v>1</v>
      </c>
      <c r="G121" s="19">
        <v>0</v>
      </c>
      <c r="H121" s="19">
        <v>0</v>
      </c>
      <c r="I121" s="19">
        <v>0</v>
      </c>
      <c r="J121" s="19">
        <v>0.433</v>
      </c>
      <c r="K121" s="21">
        <v>3</v>
      </c>
      <c r="L121" s="21">
        <v>0</v>
      </c>
      <c r="M121" s="21">
        <v>0</v>
      </c>
      <c r="N121" s="21">
        <v>0</v>
      </c>
      <c r="O121" s="21">
        <v>0</v>
      </c>
      <c r="P121" s="21">
        <v>-1.257</v>
      </c>
      <c r="Q121" s="21">
        <v>0</v>
      </c>
      <c r="R121" s="21">
        <v>-1</v>
      </c>
      <c r="S121" s="22"/>
      <c r="T121" s="22"/>
      <c r="U121" s="22"/>
      <c r="V121" s="22"/>
      <c r="W121" s="22"/>
    </row>
    <row r="122" ht="16.5" spans="1:23">
      <c r="A122" s="20">
        <v>399970</v>
      </c>
      <c r="B122" s="20" t="s">
        <v>362</v>
      </c>
      <c r="C122" s="20">
        <v>4135.336</v>
      </c>
      <c r="D122" s="20">
        <v>5194.251</v>
      </c>
      <c r="E122" s="20">
        <v>0</v>
      </c>
      <c r="F122" s="20">
        <v>1</v>
      </c>
      <c r="G122" s="19">
        <v>0</v>
      </c>
      <c r="H122" s="19">
        <v>0</v>
      </c>
      <c r="I122" s="19">
        <v>0</v>
      </c>
      <c r="J122" s="19">
        <v>5.902</v>
      </c>
      <c r="K122" s="21">
        <v>1</v>
      </c>
      <c r="L122" s="21">
        <v>0</v>
      </c>
      <c r="M122" s="21">
        <v>0</v>
      </c>
      <c r="N122" s="21">
        <v>-1</v>
      </c>
      <c r="O122" s="21">
        <v>0</v>
      </c>
      <c r="P122" s="21">
        <v>23.414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399994</v>
      </c>
      <c r="B123" s="20" t="s">
        <v>363</v>
      </c>
      <c r="C123" s="20">
        <v>1710.92</v>
      </c>
      <c r="D123" s="20">
        <v>2105.625</v>
      </c>
      <c r="E123" s="20">
        <v>0</v>
      </c>
      <c r="F123" s="20">
        <v>1</v>
      </c>
      <c r="G123" s="19">
        <v>0</v>
      </c>
      <c r="H123" s="19">
        <v>0</v>
      </c>
      <c r="I123" s="19">
        <v>0</v>
      </c>
      <c r="J123" s="19">
        <v>5.746</v>
      </c>
      <c r="K123" s="21">
        <v>3</v>
      </c>
      <c r="L123" s="21">
        <v>0</v>
      </c>
      <c r="M123" s="21">
        <v>0</v>
      </c>
      <c r="N123" s="21">
        <v>0</v>
      </c>
      <c r="O123" s="21">
        <v>0</v>
      </c>
      <c r="P123" s="21">
        <v>-2.503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980001</v>
      </c>
      <c r="B124" s="20" t="s">
        <v>364</v>
      </c>
      <c r="C124" s="20">
        <v>1435.25</v>
      </c>
      <c r="D124" s="20">
        <v>1584.179</v>
      </c>
      <c r="E124" s="20">
        <v>0</v>
      </c>
      <c r="F124" s="20">
        <v>1</v>
      </c>
      <c r="G124" s="19">
        <v>0</v>
      </c>
      <c r="H124" s="19">
        <v>0</v>
      </c>
      <c r="I124" s="19">
        <v>0</v>
      </c>
      <c r="J124" s="19">
        <v>0.272</v>
      </c>
      <c r="K124" s="21">
        <v>2</v>
      </c>
      <c r="L124" s="21">
        <v>0</v>
      </c>
      <c r="M124" s="21">
        <v>0</v>
      </c>
      <c r="N124" s="21">
        <v>0</v>
      </c>
      <c r="O124" s="21">
        <v>0</v>
      </c>
      <c r="P124" s="21">
        <v>25.594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980022</v>
      </c>
      <c r="B125" s="20" t="s">
        <v>365</v>
      </c>
      <c r="C125" s="20">
        <v>2291.856</v>
      </c>
      <c r="D125" s="20">
        <v>2885.437</v>
      </c>
      <c r="E125" s="20">
        <v>0</v>
      </c>
      <c r="F125" s="20">
        <v>1</v>
      </c>
      <c r="G125" s="19">
        <v>0</v>
      </c>
      <c r="H125" s="19">
        <v>0</v>
      </c>
      <c r="I125" s="19">
        <v>0</v>
      </c>
      <c r="J125" s="19">
        <v>3.146</v>
      </c>
      <c r="K125" s="21">
        <v>3</v>
      </c>
      <c r="L125" s="21">
        <v>0</v>
      </c>
      <c r="M125" s="21">
        <v>0</v>
      </c>
      <c r="N125" s="21">
        <v>0</v>
      </c>
      <c r="O125" s="21">
        <v>0</v>
      </c>
      <c r="P125" s="21">
        <v>11.629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988201</v>
      </c>
      <c r="B126" s="20" t="s">
        <v>366</v>
      </c>
      <c r="C126" s="20">
        <v>1763.366</v>
      </c>
      <c r="D126" s="20">
        <v>1943.049</v>
      </c>
      <c r="E126" s="20">
        <v>0</v>
      </c>
      <c r="F126" s="20">
        <v>1</v>
      </c>
      <c r="G126" s="19">
        <v>0</v>
      </c>
      <c r="H126" s="19">
        <v>0</v>
      </c>
      <c r="I126" s="19">
        <v>0</v>
      </c>
      <c r="J126" s="19">
        <v>0.56</v>
      </c>
      <c r="K126" s="21">
        <v>1</v>
      </c>
      <c r="L126" s="21">
        <v>0</v>
      </c>
      <c r="M126" s="21">
        <v>0</v>
      </c>
      <c r="N126" s="21">
        <v>0</v>
      </c>
      <c r="O126" s="21">
        <v>0</v>
      </c>
      <c r="P126" s="21">
        <v>1.509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3">
        <v>12</v>
      </c>
      <c r="B127" s="23" t="s">
        <v>367</v>
      </c>
      <c r="C127" s="23">
        <v>224.445</v>
      </c>
      <c r="D127" s="23">
        <v>225.911</v>
      </c>
      <c r="E127" s="23">
        <v>0</v>
      </c>
      <c r="F127" s="23">
        <v>0</v>
      </c>
      <c r="G127" s="23">
        <v>0</v>
      </c>
      <c r="H127" s="23">
        <v>1</v>
      </c>
      <c r="I127" s="19">
        <v>0.143</v>
      </c>
      <c r="J127" s="19">
        <v>0.791</v>
      </c>
      <c r="K127" s="21">
        <v>2</v>
      </c>
      <c r="L127" s="21">
        <v>0</v>
      </c>
      <c r="M127" s="21">
        <v>0</v>
      </c>
      <c r="N127" s="21">
        <v>0</v>
      </c>
      <c r="O127" s="21">
        <v>0</v>
      </c>
      <c r="P127" s="21">
        <v>15.006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3">
        <v>13</v>
      </c>
      <c r="B128" s="23" t="s">
        <v>264</v>
      </c>
      <c r="C128" s="23">
        <v>302.32</v>
      </c>
      <c r="D128" s="23">
        <v>304.092</v>
      </c>
      <c r="E128" s="23">
        <v>0</v>
      </c>
      <c r="F128" s="23">
        <v>0</v>
      </c>
      <c r="G128" s="23">
        <v>0</v>
      </c>
      <c r="H128" s="23">
        <v>1</v>
      </c>
      <c r="I128" s="19">
        <v>0.406</v>
      </c>
      <c r="J128" s="19">
        <v>0.986</v>
      </c>
      <c r="K128" s="21">
        <v>2</v>
      </c>
      <c r="L128" s="21">
        <v>0</v>
      </c>
      <c r="M128" s="21">
        <v>0</v>
      </c>
      <c r="N128" s="21">
        <v>-1</v>
      </c>
      <c r="O128" s="21">
        <v>0</v>
      </c>
      <c r="P128" s="21">
        <v>32.021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3">
        <v>22</v>
      </c>
      <c r="B129" s="23" t="s">
        <v>368</v>
      </c>
      <c r="C129" s="23">
        <v>253.368</v>
      </c>
      <c r="D129" s="23">
        <v>254.683</v>
      </c>
      <c r="E129" s="23">
        <v>0</v>
      </c>
      <c r="F129" s="23">
        <v>0</v>
      </c>
      <c r="G129" s="23">
        <v>0</v>
      </c>
      <c r="H129" s="23">
        <v>1</v>
      </c>
      <c r="I129" s="19">
        <v>0.377</v>
      </c>
      <c r="J129" s="19">
        <v>0.891</v>
      </c>
      <c r="K129" s="21">
        <v>3</v>
      </c>
      <c r="L129" s="21">
        <v>0</v>
      </c>
      <c r="M129" s="21">
        <v>0</v>
      </c>
      <c r="N129" s="21">
        <v>0</v>
      </c>
      <c r="O129" s="21">
        <v>0</v>
      </c>
      <c r="P129" s="21">
        <v>39.643</v>
      </c>
      <c r="Q129" s="21">
        <v>0</v>
      </c>
      <c r="R129" s="21">
        <v>1</v>
      </c>
      <c r="S129" s="22"/>
      <c r="T129" s="22"/>
      <c r="U129" s="22"/>
      <c r="V129" s="22"/>
      <c r="W129" s="22"/>
    </row>
    <row r="130" ht="16.5" spans="1:23">
      <c r="A130" s="23">
        <v>61</v>
      </c>
      <c r="B130" s="23" t="s">
        <v>369</v>
      </c>
      <c r="C130" s="23">
        <v>177.575</v>
      </c>
      <c r="D130" s="23">
        <v>178.547</v>
      </c>
      <c r="E130" s="23">
        <v>0</v>
      </c>
      <c r="F130" s="23">
        <v>0</v>
      </c>
      <c r="G130" s="23">
        <v>0</v>
      </c>
      <c r="H130" s="23">
        <v>1</v>
      </c>
      <c r="I130" s="19">
        <v>0.265</v>
      </c>
      <c r="J130" s="19">
        <v>0.808</v>
      </c>
      <c r="K130" s="21">
        <v>1</v>
      </c>
      <c r="L130" s="21">
        <v>0</v>
      </c>
      <c r="M130" s="21">
        <v>0</v>
      </c>
      <c r="N130" s="21">
        <v>-1</v>
      </c>
      <c r="O130" s="21">
        <v>0</v>
      </c>
      <c r="P130" s="21">
        <v>27.986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3">
        <v>101</v>
      </c>
      <c r="B131" s="23" t="s">
        <v>370</v>
      </c>
      <c r="C131" s="23">
        <v>251.194</v>
      </c>
      <c r="D131" s="23">
        <v>252.638</v>
      </c>
      <c r="E131" s="23">
        <v>0</v>
      </c>
      <c r="F131" s="23">
        <v>0</v>
      </c>
      <c r="G131" s="23">
        <v>0</v>
      </c>
      <c r="H131" s="23">
        <v>1</v>
      </c>
      <c r="I131" s="19">
        <v>0.413</v>
      </c>
      <c r="J131" s="19">
        <v>0.982</v>
      </c>
      <c r="K131" s="21">
        <v>1</v>
      </c>
      <c r="L131" s="21">
        <v>0</v>
      </c>
      <c r="M131" s="21">
        <v>0</v>
      </c>
      <c r="N131" s="21">
        <v>0</v>
      </c>
      <c r="O131" s="21">
        <v>0</v>
      </c>
      <c r="P131" s="21">
        <v>-1.331</v>
      </c>
      <c r="Q131" s="21">
        <v>1</v>
      </c>
      <c r="R131" s="21">
        <v>0</v>
      </c>
      <c r="S131" s="22"/>
      <c r="T131" s="22"/>
      <c r="U131" s="22"/>
      <c r="V131" s="22"/>
      <c r="W131" s="22"/>
    </row>
    <row r="132" ht="16.5" spans="1:23">
      <c r="A132" s="23">
        <v>112</v>
      </c>
      <c r="B132" s="23" t="s">
        <v>371</v>
      </c>
      <c r="C132" s="23">
        <v>5597.242</v>
      </c>
      <c r="D132" s="23">
        <v>7887.852</v>
      </c>
      <c r="E132" s="23">
        <v>0</v>
      </c>
      <c r="F132" s="23">
        <v>0</v>
      </c>
      <c r="G132" s="23">
        <v>0</v>
      </c>
      <c r="H132" s="23">
        <v>1</v>
      </c>
      <c r="I132" s="19">
        <v>4.317</v>
      </c>
      <c r="J132" s="19">
        <v>32.103</v>
      </c>
      <c r="K132" s="21">
        <v>1</v>
      </c>
      <c r="L132" s="21">
        <v>0</v>
      </c>
      <c r="M132" s="21">
        <v>0</v>
      </c>
      <c r="N132" s="21">
        <v>0</v>
      </c>
      <c r="O132" s="21">
        <v>0</v>
      </c>
      <c r="P132" s="21">
        <v>9.136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3">
        <v>116</v>
      </c>
      <c r="B133" s="23" t="s">
        <v>372</v>
      </c>
      <c r="C133" s="23">
        <v>198.58</v>
      </c>
      <c r="D133" s="23">
        <v>199.433</v>
      </c>
      <c r="E133" s="23">
        <v>0</v>
      </c>
      <c r="F133" s="23">
        <v>0</v>
      </c>
      <c r="G133" s="23">
        <v>0</v>
      </c>
      <c r="H133" s="23">
        <v>1</v>
      </c>
      <c r="I133" s="19">
        <v>0.708</v>
      </c>
      <c r="J133" s="19">
        <v>1.133</v>
      </c>
      <c r="K133" s="21">
        <v>4</v>
      </c>
      <c r="L133" s="21">
        <v>0</v>
      </c>
      <c r="M133" s="21">
        <v>0</v>
      </c>
      <c r="N133" s="21">
        <v>0</v>
      </c>
      <c r="O133" s="21">
        <v>0</v>
      </c>
      <c r="P133" s="21">
        <v>0.625</v>
      </c>
      <c r="Q133" s="21">
        <v>0</v>
      </c>
      <c r="R133" s="21">
        <v>-1</v>
      </c>
      <c r="S133" s="22"/>
      <c r="T133" s="22"/>
      <c r="U133" s="22"/>
      <c r="V133" s="22"/>
      <c r="W133" s="22"/>
    </row>
    <row r="134" ht="16.5" spans="1:23">
      <c r="A134" s="23">
        <v>923</v>
      </c>
      <c r="B134" s="23" t="s">
        <v>373</v>
      </c>
      <c r="C134" s="23">
        <v>253.749</v>
      </c>
      <c r="D134" s="23">
        <v>255.07</v>
      </c>
      <c r="E134" s="23">
        <v>0</v>
      </c>
      <c r="F134" s="23">
        <v>0</v>
      </c>
      <c r="G134" s="23">
        <v>0</v>
      </c>
      <c r="H134" s="23">
        <v>1</v>
      </c>
      <c r="I134" s="19">
        <v>0.391</v>
      </c>
      <c r="J134" s="19">
        <v>0.907</v>
      </c>
      <c r="K134" s="21">
        <v>2</v>
      </c>
      <c r="L134" s="21">
        <v>0</v>
      </c>
      <c r="M134" s="21">
        <v>0</v>
      </c>
      <c r="N134" s="21">
        <v>0</v>
      </c>
      <c r="O134" s="21">
        <v>0</v>
      </c>
      <c r="P134" s="21">
        <v>31.789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3">
        <v>399289</v>
      </c>
      <c r="B135" s="23" t="s">
        <v>374</v>
      </c>
      <c r="C135" s="23">
        <v>120.726</v>
      </c>
      <c r="D135" s="23">
        <v>121.487</v>
      </c>
      <c r="E135" s="23">
        <v>0</v>
      </c>
      <c r="F135" s="23">
        <v>0</v>
      </c>
      <c r="G135" s="23">
        <v>0</v>
      </c>
      <c r="H135" s="23">
        <v>1</v>
      </c>
      <c r="I135" s="19">
        <v>0.349</v>
      </c>
      <c r="J135" s="19">
        <v>0.974</v>
      </c>
      <c r="K135" s="21">
        <v>3</v>
      </c>
      <c r="L135" s="21">
        <v>0</v>
      </c>
      <c r="M135" s="21">
        <v>0</v>
      </c>
      <c r="N135" s="21">
        <v>0</v>
      </c>
      <c r="O135" s="21">
        <v>0</v>
      </c>
      <c r="P135" s="21">
        <v>2.492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3">
        <v>399298</v>
      </c>
      <c r="B136" s="23" t="s">
        <v>375</v>
      </c>
      <c r="C136" s="23">
        <v>213.612</v>
      </c>
      <c r="D136" s="23">
        <v>215.055</v>
      </c>
      <c r="E136" s="23">
        <v>0</v>
      </c>
      <c r="F136" s="23">
        <v>0</v>
      </c>
      <c r="G136" s="23">
        <v>0</v>
      </c>
      <c r="H136" s="23">
        <v>1</v>
      </c>
      <c r="I136" s="19">
        <v>0.426</v>
      </c>
      <c r="J136" s="19">
        <v>1.094</v>
      </c>
      <c r="K136" s="21">
        <v>4</v>
      </c>
      <c r="L136" s="21">
        <v>0</v>
      </c>
      <c r="M136" s="21">
        <v>0</v>
      </c>
      <c r="N136" s="21">
        <v>0</v>
      </c>
      <c r="O136" s="21">
        <v>0</v>
      </c>
      <c r="P136" s="21">
        <v>1.614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3">
        <v>399299</v>
      </c>
      <c r="B137" s="23" t="s">
        <v>376</v>
      </c>
      <c r="C137" s="23">
        <v>245.84</v>
      </c>
      <c r="D137" s="23">
        <v>247.614</v>
      </c>
      <c r="E137" s="23">
        <v>0</v>
      </c>
      <c r="F137" s="23">
        <v>0</v>
      </c>
      <c r="G137" s="23">
        <v>0</v>
      </c>
      <c r="H137" s="23">
        <v>1</v>
      </c>
      <c r="I137" s="19">
        <v>0.488</v>
      </c>
      <c r="J137" s="19">
        <v>1.201</v>
      </c>
      <c r="K137" s="21">
        <v>2</v>
      </c>
      <c r="L137" s="21">
        <v>2</v>
      </c>
      <c r="M137" s="21">
        <v>0</v>
      </c>
      <c r="N137" s="21">
        <v>0</v>
      </c>
      <c r="O137" s="21">
        <v>0</v>
      </c>
      <c r="P137" s="21">
        <v>8.606</v>
      </c>
      <c r="Q137" s="21">
        <v>0</v>
      </c>
      <c r="R137" s="21">
        <v>1</v>
      </c>
      <c r="S137" s="22"/>
      <c r="T137" s="22"/>
      <c r="U137" s="22"/>
      <c r="V137" s="22"/>
      <c r="W137" s="22"/>
    </row>
    <row r="138" ht="16.5" spans="1:23">
      <c r="A138" s="23">
        <v>399301</v>
      </c>
      <c r="B138" s="23" t="s">
        <v>377</v>
      </c>
      <c r="C138" s="23">
        <v>217.466</v>
      </c>
      <c r="D138" s="23">
        <v>218.935</v>
      </c>
      <c r="E138" s="23">
        <v>0</v>
      </c>
      <c r="F138" s="23">
        <v>0</v>
      </c>
      <c r="G138" s="23">
        <v>0</v>
      </c>
      <c r="H138" s="23">
        <v>1</v>
      </c>
      <c r="I138" s="19">
        <v>0.426</v>
      </c>
      <c r="J138" s="19">
        <v>1.094</v>
      </c>
      <c r="K138" s="21">
        <v>1</v>
      </c>
      <c r="L138" s="21">
        <v>0</v>
      </c>
      <c r="M138" s="21">
        <v>0</v>
      </c>
      <c r="N138" s="21">
        <v>0</v>
      </c>
      <c r="O138" s="21">
        <v>0</v>
      </c>
      <c r="P138" s="21">
        <v>5.529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3">
        <v>399302</v>
      </c>
      <c r="B139" s="23" t="s">
        <v>378</v>
      </c>
      <c r="C139" s="23">
        <v>220.311</v>
      </c>
      <c r="D139" s="23">
        <v>221.659</v>
      </c>
      <c r="E139" s="23">
        <v>0</v>
      </c>
      <c r="F139" s="23">
        <v>0</v>
      </c>
      <c r="G139" s="23">
        <v>0</v>
      </c>
      <c r="H139" s="23">
        <v>1</v>
      </c>
      <c r="I139" s="19">
        <v>0.453</v>
      </c>
      <c r="J139" s="19">
        <v>1.058</v>
      </c>
      <c r="K139" s="21">
        <v>2</v>
      </c>
      <c r="L139" s="21">
        <v>0</v>
      </c>
      <c r="M139" s="21">
        <v>1</v>
      </c>
      <c r="N139" s="21">
        <v>-1</v>
      </c>
      <c r="O139" s="21">
        <v>0</v>
      </c>
      <c r="P139" s="21">
        <v>2.367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3">
        <v>399404</v>
      </c>
      <c r="B140" s="23" t="s">
        <v>379</v>
      </c>
      <c r="C140" s="23">
        <v>6073.034</v>
      </c>
      <c r="D140" s="23">
        <v>6681.427</v>
      </c>
      <c r="E140" s="23">
        <v>0</v>
      </c>
      <c r="F140" s="23">
        <v>0</v>
      </c>
      <c r="G140" s="23">
        <v>0</v>
      </c>
      <c r="H140" s="23">
        <v>1</v>
      </c>
      <c r="I140" s="19">
        <v>1.799</v>
      </c>
      <c r="J140" s="19">
        <v>10.741</v>
      </c>
      <c r="K140" s="21">
        <v>1</v>
      </c>
      <c r="L140" s="21">
        <v>0</v>
      </c>
      <c r="M140" s="21">
        <v>0</v>
      </c>
      <c r="N140" s="21">
        <v>0</v>
      </c>
      <c r="O140" s="21">
        <v>0</v>
      </c>
      <c r="P140" s="21">
        <v>9.136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3">
        <v>399410</v>
      </c>
      <c r="B141" s="23" t="s">
        <v>380</v>
      </c>
      <c r="C141" s="23">
        <v>2669.944</v>
      </c>
      <c r="D141" s="23">
        <v>3528.124</v>
      </c>
      <c r="E141" s="23">
        <v>0</v>
      </c>
      <c r="F141" s="23">
        <v>0</v>
      </c>
      <c r="G141" s="23">
        <v>0</v>
      </c>
      <c r="H141" s="23">
        <v>1</v>
      </c>
      <c r="I141" s="19">
        <v>6.127</v>
      </c>
      <c r="J141" s="19">
        <v>28.96</v>
      </c>
      <c r="K141" s="21">
        <v>2</v>
      </c>
      <c r="L141" s="21">
        <v>0</v>
      </c>
      <c r="M141" s="21">
        <v>0</v>
      </c>
      <c r="N141" s="21">
        <v>0</v>
      </c>
      <c r="O141" s="21">
        <v>0</v>
      </c>
      <c r="P141" s="21">
        <v>7.334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3">
        <v>399427</v>
      </c>
      <c r="B142" s="23" t="s">
        <v>381</v>
      </c>
      <c r="C142" s="23">
        <v>2139.628</v>
      </c>
      <c r="D142" s="23">
        <v>2475.492</v>
      </c>
      <c r="E142" s="23">
        <v>0</v>
      </c>
      <c r="F142" s="23">
        <v>0</v>
      </c>
      <c r="G142" s="23">
        <v>0</v>
      </c>
      <c r="H142" s="23">
        <v>1</v>
      </c>
      <c r="I142" s="19">
        <v>1.685</v>
      </c>
      <c r="J142" s="19">
        <v>15.024</v>
      </c>
      <c r="K142" s="21">
        <v>1</v>
      </c>
      <c r="L142" s="21">
        <v>0</v>
      </c>
      <c r="M142" s="21">
        <v>0</v>
      </c>
      <c r="N142" s="21">
        <v>-1</v>
      </c>
      <c r="O142" s="21">
        <v>0</v>
      </c>
      <c r="P142" s="21">
        <v>6.808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4">
        <v>5</v>
      </c>
      <c r="B143" s="24" t="s">
        <v>382</v>
      </c>
      <c r="C143" s="24">
        <v>2725.022</v>
      </c>
      <c r="D143" s="24">
        <v>2969.771</v>
      </c>
      <c r="E143" s="24">
        <v>0</v>
      </c>
      <c r="F143" s="24">
        <v>0</v>
      </c>
      <c r="G143" s="24">
        <v>1</v>
      </c>
      <c r="H143" s="19">
        <v>0</v>
      </c>
      <c r="I143" s="19">
        <v>0</v>
      </c>
      <c r="J143" s="19">
        <v>0</v>
      </c>
      <c r="K143" s="21">
        <v>1</v>
      </c>
      <c r="L143" s="21">
        <v>0</v>
      </c>
      <c r="M143" s="21">
        <v>0</v>
      </c>
      <c r="N143" s="21">
        <v>0</v>
      </c>
      <c r="O143" s="21">
        <v>0</v>
      </c>
      <c r="P143" s="21">
        <v>12.666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4">
        <v>6</v>
      </c>
      <c r="B144" s="24" t="s">
        <v>383</v>
      </c>
      <c r="C144" s="24">
        <v>4126.945</v>
      </c>
      <c r="D144" s="24">
        <v>4567.371</v>
      </c>
      <c r="E144" s="24">
        <v>0</v>
      </c>
      <c r="F144" s="24">
        <v>0</v>
      </c>
      <c r="G144" s="24">
        <v>1</v>
      </c>
      <c r="H144" s="19">
        <v>0</v>
      </c>
      <c r="I144" s="19">
        <v>0</v>
      </c>
      <c r="J144" s="19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7.365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4">
        <v>8</v>
      </c>
      <c r="B145" s="24" t="s">
        <v>384</v>
      </c>
      <c r="C145" s="24">
        <v>3418.673</v>
      </c>
      <c r="D145" s="24">
        <v>3749.285</v>
      </c>
      <c r="E145" s="24">
        <v>0</v>
      </c>
      <c r="F145" s="24">
        <v>0</v>
      </c>
      <c r="G145" s="24">
        <v>1</v>
      </c>
      <c r="H145" s="19">
        <v>0</v>
      </c>
      <c r="I145" s="19">
        <v>0</v>
      </c>
      <c r="J145" s="19">
        <v>0</v>
      </c>
      <c r="K145" s="21">
        <v>2</v>
      </c>
      <c r="L145" s="21">
        <v>0</v>
      </c>
      <c r="M145" s="21">
        <v>0</v>
      </c>
      <c r="N145" s="21">
        <v>0</v>
      </c>
      <c r="O145" s="21">
        <v>0</v>
      </c>
      <c r="P145" s="21">
        <v>8.358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4">
        <v>11</v>
      </c>
      <c r="B146" s="24" t="s">
        <v>105</v>
      </c>
      <c r="C146" s="24">
        <v>6942.879</v>
      </c>
      <c r="D146" s="24">
        <v>7252.377</v>
      </c>
      <c r="E146" s="24">
        <v>0</v>
      </c>
      <c r="F146" s="24">
        <v>0</v>
      </c>
      <c r="G146" s="24">
        <v>1</v>
      </c>
      <c r="H146" s="19">
        <v>0</v>
      </c>
      <c r="I146" s="19">
        <v>0</v>
      </c>
      <c r="J146" s="19">
        <v>0</v>
      </c>
      <c r="K146" s="21">
        <v>1</v>
      </c>
      <c r="L146" s="21">
        <v>0</v>
      </c>
      <c r="M146" s="21">
        <v>0</v>
      </c>
      <c r="N146" s="21">
        <v>-1</v>
      </c>
      <c r="O146" s="21">
        <v>0</v>
      </c>
      <c r="P146" s="21">
        <v>9.121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4">
        <v>18</v>
      </c>
      <c r="B147" s="24" t="s">
        <v>385</v>
      </c>
      <c r="C147" s="24">
        <v>5462.565</v>
      </c>
      <c r="D147" s="24">
        <v>6132.302</v>
      </c>
      <c r="E147" s="24">
        <v>0</v>
      </c>
      <c r="F147" s="24">
        <v>0</v>
      </c>
      <c r="G147" s="24">
        <v>1</v>
      </c>
      <c r="H147" s="19">
        <v>0</v>
      </c>
      <c r="I147" s="19">
        <v>0</v>
      </c>
      <c r="J147" s="19">
        <v>0</v>
      </c>
      <c r="K147" s="21">
        <v>1</v>
      </c>
      <c r="L147" s="21">
        <v>0</v>
      </c>
      <c r="M147" s="21">
        <v>0</v>
      </c>
      <c r="N147" s="21">
        <v>0</v>
      </c>
      <c r="O147" s="21">
        <v>0</v>
      </c>
      <c r="P147" s="21">
        <v>13.866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4">
        <v>35</v>
      </c>
      <c r="B148" s="24" t="s">
        <v>386</v>
      </c>
      <c r="C148" s="24">
        <v>2746.142</v>
      </c>
      <c r="D148" s="24">
        <v>3094.892</v>
      </c>
      <c r="E148" s="24">
        <v>0</v>
      </c>
      <c r="F148" s="24">
        <v>0</v>
      </c>
      <c r="G148" s="24">
        <v>1</v>
      </c>
      <c r="H148" s="19">
        <v>0</v>
      </c>
      <c r="I148" s="19">
        <v>0</v>
      </c>
      <c r="J148" s="19">
        <v>0</v>
      </c>
      <c r="K148" s="21">
        <v>2</v>
      </c>
      <c r="L148" s="21">
        <v>0</v>
      </c>
      <c r="M148" s="21">
        <v>0</v>
      </c>
      <c r="N148" s="21">
        <v>0</v>
      </c>
      <c r="O148" s="21">
        <v>0</v>
      </c>
      <c r="P148" s="21">
        <v>6.408</v>
      </c>
      <c r="Q148" s="21">
        <v>0</v>
      </c>
      <c r="R148" s="21">
        <v>1</v>
      </c>
      <c r="S148" s="22"/>
      <c r="T148" s="22"/>
      <c r="U148" s="22"/>
      <c r="V148" s="22"/>
      <c r="W148" s="22"/>
    </row>
    <row r="149" ht="16.5" spans="1:23">
      <c r="A149" s="24">
        <v>38</v>
      </c>
      <c r="B149" s="24" t="s">
        <v>387</v>
      </c>
      <c r="C149" s="24">
        <v>5436.106</v>
      </c>
      <c r="D149" s="24">
        <v>6130.96</v>
      </c>
      <c r="E149" s="24">
        <v>0</v>
      </c>
      <c r="F149" s="24">
        <v>0</v>
      </c>
      <c r="G149" s="24">
        <v>1</v>
      </c>
      <c r="H149" s="19">
        <v>0</v>
      </c>
      <c r="I149" s="19">
        <v>0</v>
      </c>
      <c r="J149" s="19">
        <v>0</v>
      </c>
      <c r="K149" s="21">
        <v>2</v>
      </c>
      <c r="L149" s="21">
        <v>0</v>
      </c>
      <c r="M149" s="21">
        <v>0</v>
      </c>
      <c r="N149" s="21">
        <v>0</v>
      </c>
      <c r="O149" s="21">
        <v>0</v>
      </c>
      <c r="P149" s="21">
        <v>6.185</v>
      </c>
      <c r="Q149" s="21">
        <v>0</v>
      </c>
      <c r="R149" s="21">
        <v>1</v>
      </c>
      <c r="S149" s="22"/>
      <c r="T149" s="22"/>
      <c r="U149" s="22"/>
      <c r="V149" s="22"/>
      <c r="W149" s="22"/>
    </row>
    <row r="150" ht="16.5" spans="1:23">
      <c r="A150" s="24">
        <v>42</v>
      </c>
      <c r="B150" s="24" t="s">
        <v>388</v>
      </c>
      <c r="C150" s="24">
        <v>1746.381</v>
      </c>
      <c r="D150" s="24">
        <v>1859.603</v>
      </c>
      <c r="E150" s="24">
        <v>0</v>
      </c>
      <c r="F150" s="24">
        <v>0</v>
      </c>
      <c r="G150" s="24">
        <v>1</v>
      </c>
      <c r="H150" s="19">
        <v>0</v>
      </c>
      <c r="I150" s="19">
        <v>0</v>
      </c>
      <c r="J150" s="19">
        <v>0</v>
      </c>
      <c r="K150" s="21">
        <v>1</v>
      </c>
      <c r="L150" s="21">
        <v>0</v>
      </c>
      <c r="M150" s="21">
        <v>0</v>
      </c>
      <c r="N150" s="21">
        <v>0</v>
      </c>
      <c r="O150" s="21">
        <v>0</v>
      </c>
      <c r="P150" s="21">
        <v>9.069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4">
        <v>50</v>
      </c>
      <c r="B151" s="24" t="s">
        <v>389</v>
      </c>
      <c r="C151" s="24">
        <v>2322.193</v>
      </c>
      <c r="D151" s="24">
        <v>2537.891</v>
      </c>
      <c r="E151" s="24">
        <v>0</v>
      </c>
      <c r="F151" s="24">
        <v>0</v>
      </c>
      <c r="G151" s="24">
        <v>1</v>
      </c>
      <c r="H151" s="19">
        <v>0</v>
      </c>
      <c r="I151" s="19">
        <v>0</v>
      </c>
      <c r="J151" s="19">
        <v>0</v>
      </c>
      <c r="K151" s="21">
        <v>2</v>
      </c>
      <c r="L151" s="21">
        <v>0</v>
      </c>
      <c r="M151" s="21">
        <v>-1</v>
      </c>
      <c r="N151" s="21">
        <v>1</v>
      </c>
      <c r="O151" s="21">
        <v>0</v>
      </c>
      <c r="P151" s="21">
        <v>-0.98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4">
        <v>52</v>
      </c>
      <c r="B152" s="24" t="s">
        <v>390</v>
      </c>
      <c r="C152" s="24">
        <v>2882.347</v>
      </c>
      <c r="D152" s="24">
        <v>3112.007</v>
      </c>
      <c r="E152" s="24">
        <v>0</v>
      </c>
      <c r="F152" s="24">
        <v>0</v>
      </c>
      <c r="G152" s="24">
        <v>1</v>
      </c>
      <c r="H152" s="19">
        <v>0</v>
      </c>
      <c r="I152" s="19">
        <v>0</v>
      </c>
      <c r="J152" s="19">
        <v>0</v>
      </c>
      <c r="K152" s="21">
        <v>1</v>
      </c>
      <c r="L152" s="21">
        <v>0</v>
      </c>
      <c r="M152" s="21">
        <v>0</v>
      </c>
      <c r="N152" s="21">
        <v>0</v>
      </c>
      <c r="O152" s="21">
        <v>0</v>
      </c>
      <c r="P152" s="21">
        <v>12.354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4">
        <v>69</v>
      </c>
      <c r="B153" s="24" t="s">
        <v>391</v>
      </c>
      <c r="C153" s="24">
        <v>4643.181</v>
      </c>
      <c r="D153" s="24">
        <v>5162.582</v>
      </c>
      <c r="E153" s="24">
        <v>0</v>
      </c>
      <c r="F153" s="24">
        <v>0</v>
      </c>
      <c r="G153" s="24">
        <v>1</v>
      </c>
      <c r="H153" s="19">
        <v>0</v>
      </c>
      <c r="I153" s="19">
        <v>0</v>
      </c>
      <c r="J153" s="19">
        <v>0</v>
      </c>
      <c r="K153" s="21">
        <v>2</v>
      </c>
      <c r="L153" s="21">
        <v>0</v>
      </c>
      <c r="M153" s="21">
        <v>0</v>
      </c>
      <c r="N153" s="21">
        <v>-1</v>
      </c>
      <c r="O153" s="21">
        <v>0</v>
      </c>
      <c r="P153" s="21">
        <v>6.319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4">
        <v>73</v>
      </c>
      <c r="B154" s="24" t="s">
        <v>392</v>
      </c>
      <c r="C154" s="24">
        <v>3238.99</v>
      </c>
      <c r="D154" s="24">
        <v>3681.334</v>
      </c>
      <c r="E154" s="24">
        <v>0</v>
      </c>
      <c r="F154" s="24">
        <v>0</v>
      </c>
      <c r="G154" s="24">
        <v>1</v>
      </c>
      <c r="H154" s="19">
        <v>0</v>
      </c>
      <c r="I154" s="19">
        <v>0</v>
      </c>
      <c r="J154" s="19">
        <v>0</v>
      </c>
      <c r="K154" s="21">
        <v>1</v>
      </c>
      <c r="L154" s="21">
        <v>0</v>
      </c>
      <c r="M154" s="21">
        <v>0</v>
      </c>
      <c r="N154" s="21">
        <v>0</v>
      </c>
      <c r="O154" s="21">
        <v>0</v>
      </c>
      <c r="P154" s="21">
        <v>5.743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4">
        <v>74</v>
      </c>
      <c r="B155" s="24" t="s">
        <v>393</v>
      </c>
      <c r="C155" s="24">
        <v>6816.943</v>
      </c>
      <c r="D155" s="24">
        <v>7533.377</v>
      </c>
      <c r="E155" s="24">
        <v>0</v>
      </c>
      <c r="F155" s="24">
        <v>0</v>
      </c>
      <c r="G155" s="24">
        <v>1</v>
      </c>
      <c r="H155" s="19">
        <v>0</v>
      </c>
      <c r="I155" s="19">
        <v>0</v>
      </c>
      <c r="J155" s="19">
        <v>0</v>
      </c>
      <c r="K155" s="21">
        <v>2</v>
      </c>
      <c r="L155" s="21">
        <v>0</v>
      </c>
      <c r="M155" s="21">
        <v>0</v>
      </c>
      <c r="N155" s="21">
        <v>0</v>
      </c>
      <c r="O155" s="21">
        <v>0</v>
      </c>
      <c r="P155" s="21">
        <v>5.841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4">
        <v>76</v>
      </c>
      <c r="B156" s="24" t="s">
        <v>394</v>
      </c>
      <c r="C156" s="24">
        <v>5374.042</v>
      </c>
      <c r="D156" s="24">
        <v>5941.373</v>
      </c>
      <c r="E156" s="24">
        <v>0</v>
      </c>
      <c r="F156" s="24">
        <v>0</v>
      </c>
      <c r="G156" s="24">
        <v>1</v>
      </c>
      <c r="H156" s="19">
        <v>0</v>
      </c>
      <c r="I156" s="19">
        <v>0</v>
      </c>
      <c r="J156" s="19">
        <v>0</v>
      </c>
      <c r="K156" s="21">
        <v>4</v>
      </c>
      <c r="L156" s="21">
        <v>0</v>
      </c>
      <c r="M156" s="21">
        <v>0</v>
      </c>
      <c r="N156" s="21">
        <v>0</v>
      </c>
      <c r="O156" s="21">
        <v>0</v>
      </c>
      <c r="P156" s="21">
        <v>5.451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4">
        <v>107</v>
      </c>
      <c r="B157" s="24" t="s">
        <v>395</v>
      </c>
      <c r="C157" s="24">
        <v>5235.276</v>
      </c>
      <c r="D157" s="24">
        <v>5959.375</v>
      </c>
      <c r="E157" s="24">
        <v>0</v>
      </c>
      <c r="F157" s="24">
        <v>0</v>
      </c>
      <c r="G157" s="24">
        <v>1</v>
      </c>
      <c r="H157" s="19">
        <v>0</v>
      </c>
      <c r="I157" s="19">
        <v>0</v>
      </c>
      <c r="J157" s="19">
        <v>0</v>
      </c>
      <c r="K157" s="21">
        <v>1</v>
      </c>
      <c r="L157" s="21">
        <v>0</v>
      </c>
      <c r="M157" s="21">
        <v>0</v>
      </c>
      <c r="N157" s="21">
        <v>-1</v>
      </c>
      <c r="O157" s="21">
        <v>0</v>
      </c>
      <c r="P157" s="21">
        <v>5.439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4">
        <v>110</v>
      </c>
      <c r="B158" s="24" t="s">
        <v>396</v>
      </c>
      <c r="C158" s="24">
        <v>4066.705</v>
      </c>
      <c r="D158" s="24">
        <v>4450.545</v>
      </c>
      <c r="E158" s="24">
        <v>0</v>
      </c>
      <c r="F158" s="24">
        <v>0</v>
      </c>
      <c r="G158" s="24">
        <v>1</v>
      </c>
      <c r="H158" s="19">
        <v>0</v>
      </c>
      <c r="I158" s="19">
        <v>0</v>
      </c>
      <c r="J158" s="19">
        <v>0</v>
      </c>
      <c r="K158" s="21">
        <v>2</v>
      </c>
      <c r="L158" s="21">
        <v>0</v>
      </c>
      <c r="M158" s="21">
        <v>1</v>
      </c>
      <c r="N158" s="21">
        <v>-1</v>
      </c>
      <c r="O158" s="21">
        <v>0</v>
      </c>
      <c r="P158" s="21">
        <v>4.124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4">
        <v>126</v>
      </c>
      <c r="B159" s="24" t="s">
        <v>397</v>
      </c>
      <c r="C159" s="24">
        <v>7758.544</v>
      </c>
      <c r="D159" s="24">
        <v>8517.779</v>
      </c>
      <c r="E159" s="24">
        <v>0</v>
      </c>
      <c r="F159" s="24">
        <v>0</v>
      </c>
      <c r="G159" s="24">
        <v>1</v>
      </c>
      <c r="H159" s="19">
        <v>0</v>
      </c>
      <c r="I159" s="19">
        <v>0</v>
      </c>
      <c r="J159" s="19">
        <v>0</v>
      </c>
      <c r="K159" s="21">
        <v>2</v>
      </c>
      <c r="L159" s="21">
        <v>0</v>
      </c>
      <c r="M159" s="21">
        <v>0</v>
      </c>
      <c r="N159" s="21">
        <v>0</v>
      </c>
      <c r="O159" s="21">
        <v>0</v>
      </c>
      <c r="P159" s="21">
        <v>9.799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4">
        <v>162</v>
      </c>
      <c r="B160" s="24" t="s">
        <v>398</v>
      </c>
      <c r="C160" s="24">
        <v>3408.064</v>
      </c>
      <c r="D160" s="24">
        <v>4078.956</v>
      </c>
      <c r="E160" s="24">
        <v>0</v>
      </c>
      <c r="F160" s="24">
        <v>0</v>
      </c>
      <c r="G160" s="24">
        <v>1</v>
      </c>
      <c r="H160" s="19">
        <v>0</v>
      </c>
      <c r="I160" s="19">
        <v>0</v>
      </c>
      <c r="J160" s="19">
        <v>0</v>
      </c>
      <c r="K160" s="21">
        <v>1</v>
      </c>
      <c r="L160" s="21">
        <v>0</v>
      </c>
      <c r="M160" s="21">
        <v>0</v>
      </c>
      <c r="N160" s="21">
        <v>-1</v>
      </c>
      <c r="O160" s="21">
        <v>0</v>
      </c>
      <c r="P160" s="21">
        <v>4.377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4">
        <v>849</v>
      </c>
      <c r="B161" s="24" t="s">
        <v>399</v>
      </c>
      <c r="C161" s="24">
        <v>9966.014</v>
      </c>
      <c r="D161" s="24">
        <v>12003.34</v>
      </c>
      <c r="E161" s="24">
        <v>0</v>
      </c>
      <c r="F161" s="24">
        <v>0</v>
      </c>
      <c r="G161" s="24">
        <v>1</v>
      </c>
      <c r="H161" s="19">
        <v>0</v>
      </c>
      <c r="I161" s="19">
        <v>0</v>
      </c>
      <c r="J161" s="19">
        <v>0</v>
      </c>
      <c r="K161" s="21">
        <v>1</v>
      </c>
      <c r="L161" s="21">
        <v>0</v>
      </c>
      <c r="M161" s="21">
        <v>0</v>
      </c>
      <c r="N161" s="21">
        <v>0</v>
      </c>
      <c r="O161" s="21">
        <v>0</v>
      </c>
      <c r="P161" s="21">
        <v>5.56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4">
        <v>911</v>
      </c>
      <c r="B162" s="24" t="s">
        <v>400</v>
      </c>
      <c r="C162" s="24">
        <v>6122.107</v>
      </c>
      <c r="D162" s="24">
        <v>6724.694</v>
      </c>
      <c r="E162" s="24">
        <v>0</v>
      </c>
      <c r="F162" s="24">
        <v>0</v>
      </c>
      <c r="G162" s="24">
        <v>1</v>
      </c>
      <c r="H162" s="19">
        <v>0</v>
      </c>
      <c r="I162" s="19">
        <v>0</v>
      </c>
      <c r="J162" s="19">
        <v>0</v>
      </c>
      <c r="K162" s="21">
        <v>2</v>
      </c>
      <c r="L162" s="21">
        <v>0</v>
      </c>
      <c r="M162" s="21">
        <v>0</v>
      </c>
      <c r="N162" s="21">
        <v>0</v>
      </c>
      <c r="O162" s="21">
        <v>0</v>
      </c>
      <c r="P162" s="21">
        <v>5.044</v>
      </c>
      <c r="Q162" s="21">
        <v>0</v>
      </c>
      <c r="R162" s="21">
        <v>-1</v>
      </c>
      <c r="S162" s="22"/>
      <c r="T162" s="22"/>
      <c r="U162" s="22"/>
      <c r="V162" s="22"/>
      <c r="W162" s="22"/>
    </row>
    <row r="163" ht="16.5" spans="1:23">
      <c r="A163" s="24">
        <v>914</v>
      </c>
      <c r="B163" s="24" t="s">
        <v>401</v>
      </c>
      <c r="C163" s="24">
        <v>6219.818</v>
      </c>
      <c r="D163" s="24">
        <v>6956.174</v>
      </c>
      <c r="E163" s="24">
        <v>0</v>
      </c>
      <c r="F163" s="24">
        <v>0</v>
      </c>
      <c r="G163" s="24">
        <v>1</v>
      </c>
      <c r="H163" s="19">
        <v>0</v>
      </c>
      <c r="I163" s="19">
        <v>0</v>
      </c>
      <c r="J163" s="19">
        <v>0</v>
      </c>
      <c r="K163" s="21">
        <v>2</v>
      </c>
      <c r="L163" s="21">
        <v>0</v>
      </c>
      <c r="M163" s="21">
        <v>0</v>
      </c>
      <c r="N163" s="21">
        <v>0</v>
      </c>
      <c r="O163" s="21">
        <v>0</v>
      </c>
      <c r="P163" s="21">
        <v>5.695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4">
        <v>931</v>
      </c>
      <c r="B164" s="24" t="s">
        <v>402</v>
      </c>
      <c r="C164" s="24">
        <v>5757.235</v>
      </c>
      <c r="D164" s="24">
        <v>6376.253</v>
      </c>
      <c r="E164" s="24">
        <v>0</v>
      </c>
      <c r="F164" s="24">
        <v>0</v>
      </c>
      <c r="G164" s="24">
        <v>1</v>
      </c>
      <c r="H164" s="19">
        <v>0</v>
      </c>
      <c r="I164" s="19">
        <v>0</v>
      </c>
      <c r="J164" s="19">
        <v>0</v>
      </c>
      <c r="K164" s="21">
        <v>2</v>
      </c>
      <c r="L164" s="21">
        <v>0</v>
      </c>
      <c r="M164" s="21">
        <v>0</v>
      </c>
      <c r="N164" s="21">
        <v>0</v>
      </c>
      <c r="O164" s="21">
        <v>0</v>
      </c>
      <c r="P164" s="21">
        <v>25.539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4">
        <v>934</v>
      </c>
      <c r="B165" s="24" t="s">
        <v>403</v>
      </c>
      <c r="C165" s="24">
        <v>5840.486</v>
      </c>
      <c r="D165" s="24">
        <v>6494.406</v>
      </c>
      <c r="E165" s="24">
        <v>0</v>
      </c>
      <c r="F165" s="24">
        <v>0</v>
      </c>
      <c r="G165" s="24">
        <v>1</v>
      </c>
      <c r="H165" s="19">
        <v>0</v>
      </c>
      <c r="I165" s="19">
        <v>0</v>
      </c>
      <c r="J165" s="19">
        <v>0</v>
      </c>
      <c r="K165" s="21">
        <v>2</v>
      </c>
      <c r="L165" s="21">
        <v>0</v>
      </c>
      <c r="M165" s="21">
        <v>0</v>
      </c>
      <c r="N165" s="21">
        <v>0</v>
      </c>
      <c r="O165" s="21">
        <v>0</v>
      </c>
      <c r="P165" s="21">
        <v>41.285</v>
      </c>
      <c r="Q165" s="21">
        <v>0</v>
      </c>
      <c r="R165" s="21">
        <v>1</v>
      </c>
      <c r="S165" s="22"/>
      <c r="T165" s="22"/>
      <c r="U165" s="22"/>
      <c r="V165" s="22"/>
      <c r="W165" s="22"/>
    </row>
    <row r="166" ht="16.5" spans="1:23">
      <c r="A166" s="24">
        <v>942</v>
      </c>
      <c r="B166" s="24" t="s">
        <v>404</v>
      </c>
      <c r="C166" s="24">
        <v>9652.716</v>
      </c>
      <c r="D166" s="24">
        <v>10511.603</v>
      </c>
      <c r="E166" s="24">
        <v>0</v>
      </c>
      <c r="F166" s="24">
        <v>0</v>
      </c>
      <c r="G166" s="24">
        <v>1</v>
      </c>
      <c r="H166" s="19">
        <v>0</v>
      </c>
      <c r="I166" s="19">
        <v>0</v>
      </c>
      <c r="J166" s="19">
        <v>0</v>
      </c>
      <c r="K166" s="21">
        <v>1</v>
      </c>
      <c r="L166" s="21">
        <v>0</v>
      </c>
      <c r="M166" s="21">
        <v>0</v>
      </c>
      <c r="N166" s="21">
        <v>0</v>
      </c>
      <c r="O166" s="21">
        <v>0</v>
      </c>
      <c r="P166" s="21">
        <v>8.336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4">
        <v>948</v>
      </c>
      <c r="B167" s="24" t="s">
        <v>405</v>
      </c>
      <c r="C167" s="24">
        <v>2447.306</v>
      </c>
      <c r="D167" s="24">
        <v>2857.257</v>
      </c>
      <c r="E167" s="24">
        <v>0</v>
      </c>
      <c r="F167" s="24">
        <v>0</v>
      </c>
      <c r="G167" s="24">
        <v>1</v>
      </c>
      <c r="H167" s="19">
        <v>0</v>
      </c>
      <c r="I167" s="19">
        <v>0</v>
      </c>
      <c r="J167" s="19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1">
        <v>5.057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4">
        <v>952</v>
      </c>
      <c r="B168" s="24" t="s">
        <v>406</v>
      </c>
      <c r="C168" s="24">
        <v>2342.119</v>
      </c>
      <c r="D168" s="24">
        <v>2813.962</v>
      </c>
      <c r="E168" s="24">
        <v>0</v>
      </c>
      <c r="F168" s="24">
        <v>0</v>
      </c>
      <c r="G168" s="24">
        <v>1</v>
      </c>
      <c r="H168" s="19">
        <v>0</v>
      </c>
      <c r="I168" s="19">
        <v>0</v>
      </c>
      <c r="J168" s="19">
        <v>0</v>
      </c>
      <c r="K168" s="21">
        <v>1</v>
      </c>
      <c r="L168" s="21">
        <v>0</v>
      </c>
      <c r="M168" s="21">
        <v>0</v>
      </c>
      <c r="N168" s="21">
        <v>0</v>
      </c>
      <c r="O168" s="21">
        <v>0</v>
      </c>
      <c r="P168" s="21">
        <v>-7.371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4">
        <v>974</v>
      </c>
      <c r="B169" s="24" t="s">
        <v>407</v>
      </c>
      <c r="C169" s="24">
        <v>6544.808</v>
      </c>
      <c r="D169" s="24">
        <v>7294.847</v>
      </c>
      <c r="E169" s="24">
        <v>0</v>
      </c>
      <c r="F169" s="24">
        <v>0</v>
      </c>
      <c r="G169" s="24">
        <v>1</v>
      </c>
      <c r="H169" s="19">
        <v>0</v>
      </c>
      <c r="I169" s="19">
        <v>0</v>
      </c>
      <c r="J169" s="19">
        <v>0</v>
      </c>
      <c r="K169" s="21">
        <v>2</v>
      </c>
      <c r="L169" s="21">
        <v>0</v>
      </c>
      <c r="M169" s="21">
        <v>0</v>
      </c>
      <c r="N169" s="21">
        <v>0</v>
      </c>
      <c r="O169" s="21">
        <v>0</v>
      </c>
      <c r="P169" s="21">
        <v>57.207</v>
      </c>
      <c r="Q169" s="21">
        <v>0</v>
      </c>
      <c r="R169" s="21">
        <v>1</v>
      </c>
      <c r="S169" s="22"/>
      <c r="T169" s="22"/>
      <c r="U169" s="22"/>
      <c r="V169" s="22"/>
      <c r="W169" s="22"/>
    </row>
    <row r="170" ht="16.5" spans="1:23">
      <c r="A170" s="24">
        <v>989</v>
      </c>
      <c r="B170" s="24" t="s">
        <v>9</v>
      </c>
      <c r="C170" s="24">
        <v>5199.72</v>
      </c>
      <c r="D170" s="24">
        <v>5774.05</v>
      </c>
      <c r="E170" s="24">
        <v>0</v>
      </c>
      <c r="F170" s="24">
        <v>0</v>
      </c>
      <c r="G170" s="24">
        <v>1</v>
      </c>
      <c r="H170" s="19">
        <v>0</v>
      </c>
      <c r="I170" s="19">
        <v>0</v>
      </c>
      <c r="J170" s="19">
        <v>0</v>
      </c>
      <c r="K170" s="21">
        <v>1</v>
      </c>
      <c r="L170" s="21">
        <v>0</v>
      </c>
      <c r="M170" s="21">
        <v>1</v>
      </c>
      <c r="N170" s="21">
        <v>-1</v>
      </c>
      <c r="O170" s="21">
        <v>0</v>
      </c>
      <c r="P170" s="21">
        <v>15.083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4">
        <v>992</v>
      </c>
      <c r="B171" s="24" t="s">
        <v>408</v>
      </c>
      <c r="C171" s="24">
        <v>5592.948</v>
      </c>
      <c r="D171" s="24">
        <v>6200.119</v>
      </c>
      <c r="E171" s="24">
        <v>0</v>
      </c>
      <c r="F171" s="24">
        <v>0</v>
      </c>
      <c r="G171" s="24">
        <v>1</v>
      </c>
      <c r="H171" s="19">
        <v>0</v>
      </c>
      <c r="I171" s="19">
        <v>0</v>
      </c>
      <c r="J171" s="19">
        <v>0</v>
      </c>
      <c r="K171" s="21">
        <v>2</v>
      </c>
      <c r="L171" s="21">
        <v>1</v>
      </c>
      <c r="M171" s="21">
        <v>0</v>
      </c>
      <c r="N171" s="21">
        <v>0</v>
      </c>
      <c r="O171" s="21">
        <v>0</v>
      </c>
      <c r="P171" s="21">
        <v>20.869</v>
      </c>
      <c r="Q171" s="21">
        <v>0</v>
      </c>
      <c r="R171" s="21">
        <v>1</v>
      </c>
      <c r="S171" s="22"/>
      <c r="T171" s="22"/>
      <c r="U171" s="22"/>
      <c r="V171" s="22"/>
      <c r="W171" s="22"/>
    </row>
    <row r="172" ht="16.5" spans="1:23">
      <c r="A172" s="24">
        <v>399003</v>
      </c>
      <c r="B172" s="24" t="s">
        <v>409</v>
      </c>
      <c r="C172" s="24">
        <v>7911.225</v>
      </c>
      <c r="D172" s="24">
        <v>8579.294</v>
      </c>
      <c r="E172" s="24">
        <v>0</v>
      </c>
      <c r="F172" s="24">
        <v>0</v>
      </c>
      <c r="G172" s="24">
        <v>1</v>
      </c>
      <c r="H172" s="19">
        <v>0</v>
      </c>
      <c r="I172" s="19">
        <v>0</v>
      </c>
      <c r="J172" s="19">
        <v>0</v>
      </c>
      <c r="K172" s="21">
        <v>4</v>
      </c>
      <c r="L172" s="21">
        <v>0</v>
      </c>
      <c r="M172" s="21">
        <v>-1</v>
      </c>
      <c r="N172" s="21">
        <v>1</v>
      </c>
      <c r="O172" s="21">
        <v>0</v>
      </c>
      <c r="P172" s="21">
        <v>-11.474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4">
        <v>399108</v>
      </c>
      <c r="B173" s="24" t="s">
        <v>101</v>
      </c>
      <c r="C173" s="24">
        <v>1212.096</v>
      </c>
      <c r="D173" s="24">
        <v>1301.93</v>
      </c>
      <c r="E173" s="24">
        <v>0</v>
      </c>
      <c r="F173" s="24">
        <v>0</v>
      </c>
      <c r="G173" s="24">
        <v>1</v>
      </c>
      <c r="H173" s="19">
        <v>0</v>
      </c>
      <c r="I173" s="19">
        <v>0</v>
      </c>
      <c r="J173" s="19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5.756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4">
        <v>399240</v>
      </c>
      <c r="B174" s="24" t="s">
        <v>410</v>
      </c>
      <c r="C174" s="24">
        <v>1508.372</v>
      </c>
      <c r="D174" s="24">
        <v>1721.225</v>
      </c>
      <c r="E174" s="24">
        <v>0</v>
      </c>
      <c r="F174" s="24">
        <v>0</v>
      </c>
      <c r="G174" s="24">
        <v>1</v>
      </c>
      <c r="H174" s="19">
        <v>0</v>
      </c>
      <c r="I174" s="19">
        <v>0</v>
      </c>
      <c r="J174" s="19">
        <v>0</v>
      </c>
      <c r="K174" s="21">
        <v>2</v>
      </c>
      <c r="L174" s="21">
        <v>0</v>
      </c>
      <c r="M174" s="21">
        <v>0</v>
      </c>
      <c r="N174" s="21">
        <v>0</v>
      </c>
      <c r="O174" s="21">
        <v>0</v>
      </c>
      <c r="P174" s="21">
        <v>49.633</v>
      </c>
      <c r="Q174" s="21">
        <v>0</v>
      </c>
      <c r="R174" s="21">
        <v>1</v>
      </c>
      <c r="S174" s="22"/>
      <c r="T174" s="22"/>
      <c r="U174" s="22"/>
      <c r="V174" s="22"/>
      <c r="W174" s="22"/>
    </row>
    <row r="175" ht="16.5" spans="1:23">
      <c r="A175" s="24">
        <v>399241</v>
      </c>
      <c r="B175" s="24" t="s">
        <v>383</v>
      </c>
      <c r="C175" s="24">
        <v>1146.608</v>
      </c>
      <c r="D175" s="24">
        <v>1348.96</v>
      </c>
      <c r="E175" s="24">
        <v>0</v>
      </c>
      <c r="F175" s="24">
        <v>0</v>
      </c>
      <c r="G175" s="24">
        <v>1</v>
      </c>
      <c r="H175" s="19">
        <v>0</v>
      </c>
      <c r="I175" s="19">
        <v>0</v>
      </c>
      <c r="J175" s="19">
        <v>0</v>
      </c>
      <c r="K175" s="21">
        <v>3</v>
      </c>
      <c r="L175" s="21">
        <v>0</v>
      </c>
      <c r="M175" s="21">
        <v>0</v>
      </c>
      <c r="N175" s="21">
        <v>0</v>
      </c>
      <c r="O175" s="21">
        <v>0</v>
      </c>
      <c r="P175" s="21">
        <v>14.349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4">
        <v>399286</v>
      </c>
      <c r="B176" s="24" t="s">
        <v>124</v>
      </c>
      <c r="C176" s="24">
        <v>3788.769</v>
      </c>
      <c r="D176" s="24">
        <v>4764.318</v>
      </c>
      <c r="E176" s="24">
        <v>0</v>
      </c>
      <c r="F176" s="24">
        <v>0</v>
      </c>
      <c r="G176" s="24">
        <v>1</v>
      </c>
      <c r="H176" s="19">
        <v>0</v>
      </c>
      <c r="I176" s="19">
        <v>0</v>
      </c>
      <c r="J176" s="19">
        <v>0</v>
      </c>
      <c r="K176" s="21">
        <v>3</v>
      </c>
      <c r="L176" s="21">
        <v>0</v>
      </c>
      <c r="M176" s="21">
        <v>0</v>
      </c>
      <c r="N176" s="21">
        <v>0</v>
      </c>
      <c r="O176" s="21">
        <v>0</v>
      </c>
      <c r="P176" s="21">
        <v>4.485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4">
        <v>399356</v>
      </c>
      <c r="B177" s="24" t="s">
        <v>118</v>
      </c>
      <c r="C177" s="24">
        <v>9644.696</v>
      </c>
      <c r="D177" s="24">
        <v>10800.835</v>
      </c>
      <c r="E177" s="24">
        <v>0</v>
      </c>
      <c r="F177" s="24">
        <v>0</v>
      </c>
      <c r="G177" s="24">
        <v>1</v>
      </c>
      <c r="H177" s="19">
        <v>0</v>
      </c>
      <c r="I177" s="19">
        <v>0</v>
      </c>
      <c r="J177" s="19">
        <v>0</v>
      </c>
      <c r="K177" s="21">
        <v>2</v>
      </c>
      <c r="L177" s="21">
        <v>0</v>
      </c>
      <c r="M177" s="21">
        <v>0</v>
      </c>
      <c r="N177" s="21">
        <v>0</v>
      </c>
      <c r="O177" s="21">
        <v>0</v>
      </c>
      <c r="P177" s="21">
        <v>56.623</v>
      </c>
      <c r="Q177" s="21">
        <v>0</v>
      </c>
      <c r="R177" s="21">
        <v>1</v>
      </c>
      <c r="S177" s="22"/>
      <c r="T177" s="22"/>
      <c r="U177" s="22"/>
      <c r="V177" s="22"/>
      <c r="W177" s="22"/>
    </row>
    <row r="178" ht="16.5" spans="1:23">
      <c r="A178" s="24">
        <v>399367</v>
      </c>
      <c r="B178" s="24" t="s">
        <v>411</v>
      </c>
      <c r="C178" s="24">
        <v>2415.509</v>
      </c>
      <c r="D178" s="24">
        <v>2823.94</v>
      </c>
      <c r="E178" s="24">
        <v>0</v>
      </c>
      <c r="F178" s="24">
        <v>0</v>
      </c>
      <c r="G178" s="24">
        <v>1</v>
      </c>
      <c r="H178" s="19">
        <v>0</v>
      </c>
      <c r="I178" s="19">
        <v>0</v>
      </c>
      <c r="J178" s="19">
        <v>0</v>
      </c>
      <c r="K178" s="21">
        <v>3</v>
      </c>
      <c r="L178" s="21">
        <v>0</v>
      </c>
      <c r="M178" s="21">
        <v>0</v>
      </c>
      <c r="N178" s="21">
        <v>0</v>
      </c>
      <c r="O178" s="21">
        <v>0</v>
      </c>
      <c r="P178" s="21">
        <v>3.152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4">
        <v>399384</v>
      </c>
      <c r="B179" s="24" t="s">
        <v>412</v>
      </c>
      <c r="C179" s="24">
        <v>3945.067</v>
      </c>
      <c r="D179" s="24">
        <v>4428.57</v>
      </c>
      <c r="E179" s="24">
        <v>0</v>
      </c>
      <c r="F179" s="24">
        <v>0</v>
      </c>
      <c r="G179" s="24">
        <v>1</v>
      </c>
      <c r="H179" s="19">
        <v>0</v>
      </c>
      <c r="I179" s="19">
        <v>0</v>
      </c>
      <c r="J179" s="19">
        <v>0</v>
      </c>
      <c r="K179" s="21">
        <v>3</v>
      </c>
      <c r="L179" s="21">
        <v>0</v>
      </c>
      <c r="M179" s="21">
        <v>0</v>
      </c>
      <c r="N179" s="21">
        <v>0</v>
      </c>
      <c r="O179" s="21">
        <v>0</v>
      </c>
      <c r="P179" s="21">
        <v>4.269</v>
      </c>
      <c r="Q179" s="21">
        <v>0</v>
      </c>
      <c r="R179" s="21">
        <v>1</v>
      </c>
      <c r="S179" s="22"/>
      <c r="T179" s="22"/>
      <c r="U179" s="22"/>
      <c r="V179" s="22"/>
      <c r="W179" s="22"/>
    </row>
    <row r="180" ht="16.5" spans="1:23">
      <c r="A180" s="24">
        <v>399387</v>
      </c>
      <c r="B180" s="24" t="s">
        <v>413</v>
      </c>
      <c r="C180" s="24">
        <v>5260.058</v>
      </c>
      <c r="D180" s="24">
        <v>5855.388</v>
      </c>
      <c r="E180" s="24">
        <v>0</v>
      </c>
      <c r="F180" s="24">
        <v>0</v>
      </c>
      <c r="G180" s="24">
        <v>1</v>
      </c>
      <c r="H180" s="19">
        <v>0</v>
      </c>
      <c r="I180" s="19">
        <v>0</v>
      </c>
      <c r="J180" s="19">
        <v>0</v>
      </c>
      <c r="K180" s="21">
        <v>1</v>
      </c>
      <c r="L180" s="21">
        <v>0</v>
      </c>
      <c r="M180" s="21">
        <v>1</v>
      </c>
      <c r="N180" s="21">
        <v>-1</v>
      </c>
      <c r="O180" s="21">
        <v>0</v>
      </c>
      <c r="P180" s="21">
        <v>2.362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4">
        <v>399393</v>
      </c>
      <c r="B181" s="24" t="s">
        <v>414</v>
      </c>
      <c r="C181" s="24">
        <v>2973.644</v>
      </c>
      <c r="D181" s="24">
        <v>3450.266</v>
      </c>
      <c r="E181" s="24">
        <v>0</v>
      </c>
      <c r="F181" s="24">
        <v>0</v>
      </c>
      <c r="G181" s="24">
        <v>1</v>
      </c>
      <c r="H181" s="19">
        <v>0</v>
      </c>
      <c r="I181" s="19">
        <v>0</v>
      </c>
      <c r="J181" s="19">
        <v>0</v>
      </c>
      <c r="K181" s="21">
        <v>1</v>
      </c>
      <c r="L181" s="21">
        <v>0</v>
      </c>
      <c r="M181" s="21">
        <v>0</v>
      </c>
      <c r="N181" s="21">
        <v>-1</v>
      </c>
      <c r="O181" s="21">
        <v>0</v>
      </c>
      <c r="P181" s="21">
        <v>11.084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4">
        <v>399420</v>
      </c>
      <c r="B182" s="24" t="s">
        <v>415</v>
      </c>
      <c r="C182" s="24">
        <v>1424.05</v>
      </c>
      <c r="D182" s="24">
        <v>1695.435</v>
      </c>
      <c r="E182" s="24">
        <v>0</v>
      </c>
      <c r="F182" s="24">
        <v>0</v>
      </c>
      <c r="G182" s="24">
        <v>1</v>
      </c>
      <c r="H182" s="19">
        <v>0</v>
      </c>
      <c r="I182" s="19">
        <v>0</v>
      </c>
      <c r="J182" s="19">
        <v>0</v>
      </c>
      <c r="K182" s="21">
        <v>1</v>
      </c>
      <c r="L182" s="21">
        <v>0</v>
      </c>
      <c r="M182" s="21">
        <v>0</v>
      </c>
      <c r="N182" s="21">
        <v>0</v>
      </c>
      <c r="O182" s="21">
        <v>0</v>
      </c>
      <c r="P182" s="21">
        <v>1.734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4">
        <v>399437</v>
      </c>
      <c r="B183" s="24" t="s">
        <v>416</v>
      </c>
      <c r="C183" s="24">
        <v>6211.337</v>
      </c>
      <c r="D183" s="24">
        <v>7243.44</v>
      </c>
      <c r="E183" s="24">
        <v>0</v>
      </c>
      <c r="F183" s="24">
        <v>0</v>
      </c>
      <c r="G183" s="24">
        <v>1</v>
      </c>
      <c r="H183" s="19">
        <v>0</v>
      </c>
      <c r="I183" s="19">
        <v>0</v>
      </c>
      <c r="J183" s="19">
        <v>0</v>
      </c>
      <c r="K183" s="21">
        <v>3</v>
      </c>
      <c r="L183" s="21">
        <v>0</v>
      </c>
      <c r="M183" s="21">
        <v>-1</v>
      </c>
      <c r="N183" s="21">
        <v>1</v>
      </c>
      <c r="O183" s="21">
        <v>0</v>
      </c>
      <c r="P183" s="21">
        <v>-10.998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4">
        <v>399555</v>
      </c>
      <c r="B184" s="24" t="s">
        <v>417</v>
      </c>
      <c r="C184" s="24">
        <v>5159.14</v>
      </c>
      <c r="D184" s="24">
        <v>5539.571</v>
      </c>
      <c r="E184" s="24">
        <v>0</v>
      </c>
      <c r="F184" s="24">
        <v>0</v>
      </c>
      <c r="G184" s="24">
        <v>1</v>
      </c>
      <c r="H184" s="19">
        <v>0</v>
      </c>
      <c r="I184" s="19">
        <v>0</v>
      </c>
      <c r="J184" s="19">
        <v>0</v>
      </c>
      <c r="K184" s="21">
        <v>1</v>
      </c>
      <c r="L184" s="21">
        <v>0</v>
      </c>
      <c r="M184" s="21">
        <v>0</v>
      </c>
      <c r="N184" s="21">
        <v>0</v>
      </c>
      <c r="O184" s="21">
        <v>0</v>
      </c>
      <c r="P184" s="21">
        <v>2.479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4">
        <v>399619</v>
      </c>
      <c r="B185" s="24" t="s">
        <v>418</v>
      </c>
      <c r="C185" s="24">
        <v>6847.631</v>
      </c>
      <c r="D185" s="24">
        <v>7542.821</v>
      </c>
      <c r="E185" s="24">
        <v>0</v>
      </c>
      <c r="F185" s="24">
        <v>0</v>
      </c>
      <c r="G185" s="24">
        <v>1</v>
      </c>
      <c r="H185" s="19">
        <v>0</v>
      </c>
      <c r="I185" s="19">
        <v>0</v>
      </c>
      <c r="J185" s="19">
        <v>0</v>
      </c>
      <c r="K185" s="21">
        <v>1</v>
      </c>
      <c r="L185" s="21">
        <v>0</v>
      </c>
      <c r="M185" s="21">
        <v>0</v>
      </c>
      <c r="N185" s="21">
        <v>0</v>
      </c>
      <c r="O185" s="21">
        <v>0</v>
      </c>
      <c r="P185" s="21">
        <v>8.101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4">
        <v>399637</v>
      </c>
      <c r="B186" s="24" t="s">
        <v>419</v>
      </c>
      <c r="C186" s="24">
        <v>1665.826</v>
      </c>
      <c r="D186" s="24">
        <v>1985.026</v>
      </c>
      <c r="E186" s="24">
        <v>0</v>
      </c>
      <c r="F186" s="24">
        <v>0</v>
      </c>
      <c r="G186" s="24">
        <v>1</v>
      </c>
      <c r="H186" s="19">
        <v>0</v>
      </c>
      <c r="I186" s="19">
        <v>0</v>
      </c>
      <c r="J186" s="19">
        <v>0</v>
      </c>
      <c r="K186" s="21">
        <v>0</v>
      </c>
      <c r="L186" s="21">
        <v>0</v>
      </c>
      <c r="M186" s="21">
        <v>0</v>
      </c>
      <c r="N186" s="21">
        <v>-1</v>
      </c>
      <c r="O186" s="21">
        <v>0</v>
      </c>
      <c r="P186" s="21">
        <v>29.847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4">
        <v>399686</v>
      </c>
      <c r="B187" s="24" t="s">
        <v>420</v>
      </c>
      <c r="C187" s="24">
        <v>2042.401</v>
      </c>
      <c r="D187" s="24">
        <v>2285.978</v>
      </c>
      <c r="E187" s="24">
        <v>0</v>
      </c>
      <c r="F187" s="24">
        <v>0</v>
      </c>
      <c r="G187" s="24">
        <v>1</v>
      </c>
      <c r="H187" s="19">
        <v>0</v>
      </c>
      <c r="I187" s="19">
        <v>0</v>
      </c>
      <c r="J187" s="19">
        <v>0</v>
      </c>
      <c r="K187" s="21">
        <v>1</v>
      </c>
      <c r="L187" s="21">
        <v>0</v>
      </c>
      <c r="M187" s="21">
        <v>0</v>
      </c>
      <c r="N187" s="21">
        <v>0</v>
      </c>
      <c r="O187" s="21">
        <v>0</v>
      </c>
      <c r="P187" s="21">
        <v>74.988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4">
        <v>399699</v>
      </c>
      <c r="B188" s="24" t="s">
        <v>421</v>
      </c>
      <c r="C188" s="24">
        <v>4044.987</v>
      </c>
      <c r="D188" s="24">
        <v>5127.131</v>
      </c>
      <c r="E188" s="24">
        <v>0</v>
      </c>
      <c r="F188" s="24">
        <v>0</v>
      </c>
      <c r="G188" s="24">
        <v>1</v>
      </c>
      <c r="H188" s="19">
        <v>0</v>
      </c>
      <c r="I188" s="19">
        <v>0</v>
      </c>
      <c r="J188" s="19">
        <v>0</v>
      </c>
      <c r="K188" s="21">
        <v>2</v>
      </c>
      <c r="L188" s="21">
        <v>0</v>
      </c>
      <c r="M188" s="21">
        <v>0</v>
      </c>
      <c r="N188" s="21">
        <v>0</v>
      </c>
      <c r="O188" s="21">
        <v>0</v>
      </c>
      <c r="P188" s="21">
        <v>28.595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4">
        <v>399707</v>
      </c>
      <c r="B189" s="24" t="s">
        <v>422</v>
      </c>
      <c r="C189" s="24">
        <v>6019.181</v>
      </c>
      <c r="D189" s="24">
        <v>6947.89</v>
      </c>
      <c r="E189" s="24">
        <v>0</v>
      </c>
      <c r="F189" s="24">
        <v>0</v>
      </c>
      <c r="G189" s="24">
        <v>1</v>
      </c>
      <c r="H189" s="19">
        <v>0</v>
      </c>
      <c r="I189" s="19">
        <v>0</v>
      </c>
      <c r="J189" s="19">
        <v>0</v>
      </c>
      <c r="K189" s="21">
        <v>1</v>
      </c>
      <c r="L189" s="21">
        <v>0</v>
      </c>
      <c r="M189" s="21">
        <v>0</v>
      </c>
      <c r="N189" s="21">
        <v>-1</v>
      </c>
      <c r="O189" s="21">
        <v>0</v>
      </c>
      <c r="P189" s="21">
        <v>1.419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4">
        <v>399805</v>
      </c>
      <c r="B190" s="24" t="s">
        <v>423</v>
      </c>
      <c r="C190" s="24">
        <v>3484.537</v>
      </c>
      <c r="D190" s="24">
        <v>4411.25</v>
      </c>
      <c r="E190" s="24">
        <v>0</v>
      </c>
      <c r="F190" s="24">
        <v>0</v>
      </c>
      <c r="G190" s="24">
        <v>1</v>
      </c>
      <c r="H190" s="19">
        <v>0</v>
      </c>
      <c r="I190" s="19">
        <v>0</v>
      </c>
      <c r="J190" s="19">
        <v>0</v>
      </c>
      <c r="K190" s="21">
        <v>2</v>
      </c>
      <c r="L190" s="21">
        <v>0</v>
      </c>
      <c r="M190" s="21">
        <v>0</v>
      </c>
      <c r="N190" s="21">
        <v>0</v>
      </c>
      <c r="O190" s="21">
        <v>0</v>
      </c>
      <c r="P190" s="21">
        <v>38.448</v>
      </c>
      <c r="Q190" s="21">
        <v>0</v>
      </c>
      <c r="R190" s="21">
        <v>1</v>
      </c>
      <c r="S190" s="22"/>
      <c r="T190" s="22"/>
      <c r="U190" s="22"/>
      <c r="V190" s="22"/>
      <c r="W190" s="22"/>
    </row>
    <row r="191" ht="16.5" spans="1:23">
      <c r="A191" s="24">
        <v>399812</v>
      </c>
      <c r="B191" s="24" t="s">
        <v>424</v>
      </c>
      <c r="C191" s="24">
        <v>6087.343</v>
      </c>
      <c r="D191" s="24">
        <v>6754.663</v>
      </c>
      <c r="E191" s="24">
        <v>0</v>
      </c>
      <c r="F191" s="24">
        <v>0</v>
      </c>
      <c r="G191" s="24">
        <v>1</v>
      </c>
      <c r="H191" s="19">
        <v>0</v>
      </c>
      <c r="I191" s="19">
        <v>0</v>
      </c>
      <c r="J191" s="19">
        <v>0</v>
      </c>
      <c r="K191" s="21">
        <v>1</v>
      </c>
      <c r="L191" s="21">
        <v>0</v>
      </c>
      <c r="M191" s="21">
        <v>0</v>
      </c>
      <c r="N191" s="21">
        <v>0</v>
      </c>
      <c r="O191" s="21">
        <v>0</v>
      </c>
      <c r="P191" s="21">
        <v>2.995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4">
        <v>399914</v>
      </c>
      <c r="B192" s="24" t="s">
        <v>425</v>
      </c>
      <c r="C192" s="24">
        <v>6219.818</v>
      </c>
      <c r="D192" s="24">
        <v>6956.173</v>
      </c>
      <c r="E192" s="24">
        <v>0</v>
      </c>
      <c r="F192" s="24">
        <v>0</v>
      </c>
      <c r="G192" s="24">
        <v>1</v>
      </c>
      <c r="H192" s="19">
        <v>0</v>
      </c>
      <c r="I192" s="19">
        <v>0</v>
      </c>
      <c r="J192" s="19">
        <v>0</v>
      </c>
      <c r="K192" s="21">
        <v>2</v>
      </c>
      <c r="L192" s="21">
        <v>0</v>
      </c>
      <c r="M192" s="21">
        <v>0</v>
      </c>
      <c r="N192" s="21">
        <v>-1</v>
      </c>
      <c r="O192" s="21">
        <v>0</v>
      </c>
      <c r="P192" s="21">
        <v>26.859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4">
        <v>399934</v>
      </c>
      <c r="B193" s="24" t="s">
        <v>403</v>
      </c>
      <c r="C193" s="24">
        <v>5840.486</v>
      </c>
      <c r="D193" s="24">
        <v>6494.406</v>
      </c>
      <c r="E193" s="24">
        <v>0</v>
      </c>
      <c r="F193" s="24">
        <v>0</v>
      </c>
      <c r="G193" s="24">
        <v>1</v>
      </c>
      <c r="H193" s="19">
        <v>0</v>
      </c>
      <c r="I193" s="19">
        <v>0</v>
      </c>
      <c r="J193" s="19">
        <v>0</v>
      </c>
      <c r="K193" s="21">
        <v>3</v>
      </c>
      <c r="L193" s="21">
        <v>0</v>
      </c>
      <c r="M193" s="21">
        <v>-1</v>
      </c>
      <c r="N193" s="21">
        <v>0</v>
      </c>
      <c r="O193" s="21">
        <v>0</v>
      </c>
      <c r="P193" s="21">
        <v>-11.674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4">
        <v>399965</v>
      </c>
      <c r="B194" s="24" t="s">
        <v>426</v>
      </c>
      <c r="C194" s="24">
        <v>2501.175</v>
      </c>
      <c r="D194" s="24">
        <v>2919.545</v>
      </c>
      <c r="E194" s="24">
        <v>0</v>
      </c>
      <c r="F194" s="24">
        <v>0</v>
      </c>
      <c r="G194" s="24">
        <v>1</v>
      </c>
      <c r="H194" s="19">
        <v>0</v>
      </c>
      <c r="I194" s="19">
        <v>0</v>
      </c>
      <c r="J194" s="19">
        <v>0</v>
      </c>
      <c r="K194" s="21">
        <v>1</v>
      </c>
      <c r="L194" s="21">
        <v>0</v>
      </c>
      <c r="M194" s="21">
        <v>0</v>
      </c>
      <c r="N194" s="21">
        <v>-1</v>
      </c>
      <c r="O194" s="21">
        <v>0</v>
      </c>
      <c r="P194" s="21">
        <v>56.789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4">
        <v>399966</v>
      </c>
      <c r="B195" s="24" t="s">
        <v>427</v>
      </c>
      <c r="C195" s="24">
        <v>5990.517</v>
      </c>
      <c r="D195" s="24">
        <v>7090.214</v>
      </c>
      <c r="E195" s="24">
        <v>0</v>
      </c>
      <c r="F195" s="24">
        <v>0</v>
      </c>
      <c r="G195" s="24">
        <v>1</v>
      </c>
      <c r="H195" s="19">
        <v>0</v>
      </c>
      <c r="I195" s="19">
        <v>0</v>
      </c>
      <c r="J195" s="19">
        <v>0</v>
      </c>
      <c r="K195" s="21">
        <v>2</v>
      </c>
      <c r="L195" s="21">
        <v>0</v>
      </c>
      <c r="M195" s="21">
        <v>0</v>
      </c>
      <c r="N195" s="21">
        <v>-1</v>
      </c>
      <c r="O195" s="21">
        <v>0</v>
      </c>
      <c r="P195" s="21">
        <v>6.078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4">
        <v>399975</v>
      </c>
      <c r="B196" s="24" t="s">
        <v>428</v>
      </c>
      <c r="C196" s="24">
        <v>784.262</v>
      </c>
      <c r="D196" s="24">
        <v>905.472</v>
      </c>
      <c r="E196" s="24">
        <v>0</v>
      </c>
      <c r="F196" s="24">
        <v>0</v>
      </c>
      <c r="G196" s="24">
        <v>1</v>
      </c>
      <c r="H196" s="19">
        <v>0</v>
      </c>
      <c r="I196" s="19">
        <v>0</v>
      </c>
      <c r="J196" s="19">
        <v>0</v>
      </c>
      <c r="K196" s="21">
        <v>1</v>
      </c>
      <c r="L196" s="21">
        <v>0</v>
      </c>
      <c r="M196" s="21">
        <v>0</v>
      </c>
      <c r="N196" s="21">
        <v>-1</v>
      </c>
      <c r="O196" s="21">
        <v>0</v>
      </c>
      <c r="P196" s="21">
        <v>3.526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4">
        <v>399983</v>
      </c>
      <c r="B197" s="24" t="s">
        <v>429</v>
      </c>
      <c r="C197" s="24">
        <v>1910.293</v>
      </c>
      <c r="D197" s="24">
        <v>2288.547</v>
      </c>
      <c r="E197" s="24">
        <v>0</v>
      </c>
      <c r="F197" s="24">
        <v>0</v>
      </c>
      <c r="G197" s="24">
        <v>1</v>
      </c>
      <c r="H197" s="19">
        <v>0</v>
      </c>
      <c r="I197" s="19">
        <v>0</v>
      </c>
      <c r="J197" s="19">
        <v>0</v>
      </c>
      <c r="K197" s="21">
        <v>2</v>
      </c>
      <c r="L197" s="21">
        <v>0</v>
      </c>
      <c r="M197" s="21">
        <v>0</v>
      </c>
      <c r="N197" s="21">
        <v>0</v>
      </c>
      <c r="O197" s="21">
        <v>0</v>
      </c>
      <c r="P197" s="21">
        <v>8.401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4">
        <v>399987</v>
      </c>
      <c r="B198" s="24" t="s">
        <v>430</v>
      </c>
      <c r="C198" s="24">
        <v>4719.165</v>
      </c>
      <c r="D198" s="24">
        <v>5503.29</v>
      </c>
      <c r="E198" s="24">
        <v>0</v>
      </c>
      <c r="F198" s="24">
        <v>0</v>
      </c>
      <c r="G198" s="24">
        <v>1</v>
      </c>
      <c r="H198" s="19">
        <v>0</v>
      </c>
      <c r="I198" s="19">
        <v>0</v>
      </c>
      <c r="J198" s="19">
        <v>0</v>
      </c>
      <c r="K198" s="21">
        <v>4</v>
      </c>
      <c r="L198" s="21">
        <v>0</v>
      </c>
      <c r="M198" s="21">
        <v>-1</v>
      </c>
      <c r="N198" s="21">
        <v>1</v>
      </c>
      <c r="O198" s="21">
        <v>0</v>
      </c>
      <c r="P198" s="21">
        <v>-5.975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4">
        <v>399997</v>
      </c>
      <c r="B199" s="24" t="s">
        <v>431</v>
      </c>
      <c r="C199" s="24">
        <v>8141.57</v>
      </c>
      <c r="D199" s="24">
        <v>9680.017</v>
      </c>
      <c r="E199" s="24">
        <v>0</v>
      </c>
      <c r="F199" s="24">
        <v>0</v>
      </c>
      <c r="G199" s="24">
        <v>1</v>
      </c>
      <c r="H199" s="19">
        <v>0</v>
      </c>
      <c r="I199" s="19">
        <v>0</v>
      </c>
      <c r="J199" s="19">
        <v>0</v>
      </c>
      <c r="K199" s="21">
        <v>0</v>
      </c>
      <c r="L199" s="21">
        <v>0</v>
      </c>
      <c r="M199" s="21">
        <v>0</v>
      </c>
      <c r="N199" s="21">
        <v>-1</v>
      </c>
      <c r="O199" s="21">
        <v>0</v>
      </c>
      <c r="P199" s="21">
        <v>3.062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4">
        <v>980023</v>
      </c>
      <c r="B200" s="24" t="s">
        <v>432</v>
      </c>
      <c r="C200" s="24">
        <v>2282.267</v>
      </c>
      <c r="D200" s="24">
        <v>2642.389</v>
      </c>
      <c r="E200" s="24">
        <v>0</v>
      </c>
      <c r="F200" s="24">
        <v>0</v>
      </c>
      <c r="G200" s="24">
        <v>1</v>
      </c>
      <c r="H200" s="19">
        <v>0</v>
      </c>
      <c r="I200" s="19">
        <v>0</v>
      </c>
      <c r="J200" s="19">
        <v>0</v>
      </c>
      <c r="K200" s="21">
        <v>0</v>
      </c>
      <c r="L200" s="21">
        <v>0</v>
      </c>
      <c r="M200" s="21">
        <v>1</v>
      </c>
      <c r="N200" s="21">
        <v>-1</v>
      </c>
      <c r="O200" s="21">
        <v>0</v>
      </c>
      <c r="P200" s="21">
        <v>6.573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4">
        <v>980028</v>
      </c>
      <c r="B201" s="24" t="s">
        <v>433</v>
      </c>
      <c r="C201" s="24">
        <v>11883.279</v>
      </c>
      <c r="D201" s="24">
        <v>12983.385</v>
      </c>
      <c r="E201" s="24">
        <v>0</v>
      </c>
      <c r="F201" s="24">
        <v>0</v>
      </c>
      <c r="G201" s="24">
        <v>1</v>
      </c>
      <c r="H201" s="19">
        <v>0</v>
      </c>
      <c r="I201" s="19">
        <v>0</v>
      </c>
      <c r="J201" s="19">
        <v>0</v>
      </c>
      <c r="K201" s="21">
        <v>4</v>
      </c>
      <c r="L201" s="21">
        <v>0</v>
      </c>
      <c r="M201" s="21">
        <v>-1</v>
      </c>
      <c r="N201" s="21">
        <v>1</v>
      </c>
      <c r="O201" s="21">
        <v>0</v>
      </c>
      <c r="P201" s="21">
        <v>-4.38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5"/>
      <c r="B202" s="25"/>
      <c r="C202" s="25"/>
      <c r="D202" s="25"/>
      <c r="E202" s="25"/>
      <c r="F202" s="25"/>
      <c r="G202" s="25"/>
      <c r="H202" s="26"/>
      <c r="I202" s="26"/>
      <c r="J202" s="26"/>
      <c r="K202" s="28"/>
      <c r="L202" s="28"/>
      <c r="M202" s="28"/>
      <c r="N202" s="28"/>
      <c r="O202" s="28"/>
      <c r="P202" s="28"/>
      <c r="Q202" s="28"/>
      <c r="R202" s="28"/>
      <c r="S202" s="22"/>
      <c r="T202" s="22"/>
      <c r="U202" s="22"/>
      <c r="V202" s="22"/>
      <c r="W202" s="22"/>
    </row>
    <row r="203" ht="16.5" spans="1:23">
      <c r="A203" s="25"/>
      <c r="B203" s="25"/>
      <c r="C203" s="25"/>
      <c r="D203" s="25"/>
      <c r="E203" s="25"/>
      <c r="F203" s="25"/>
      <c r="G203" s="25"/>
      <c r="H203" s="26"/>
      <c r="I203" s="26"/>
      <c r="J203" s="26"/>
      <c r="K203" s="28"/>
      <c r="L203" s="28"/>
      <c r="M203" s="28"/>
      <c r="N203" s="28"/>
      <c r="O203" s="28"/>
      <c r="P203" s="28"/>
      <c r="Q203" s="28"/>
      <c r="R203" s="28"/>
      <c r="S203" s="22"/>
      <c r="T203" s="22"/>
      <c r="U203" s="22"/>
      <c r="V203" s="22"/>
      <c r="W203" s="22"/>
    </row>
    <row r="204" ht="16.5" spans="1:2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9"/>
      <c r="L204" s="29"/>
      <c r="M204" s="29"/>
      <c r="N204" s="29"/>
      <c r="O204" s="29"/>
      <c r="P204" s="29"/>
      <c r="Q204" s="29"/>
      <c r="R204" s="29"/>
      <c r="S204" s="22"/>
      <c r="T204" s="22"/>
      <c r="U204" s="22"/>
      <c r="V204" s="22"/>
      <c r="W204" s="22"/>
    </row>
    <row r="205" ht="16.5" spans="1:2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9"/>
      <c r="L205" s="29"/>
      <c r="M205" s="29"/>
      <c r="N205" s="29"/>
      <c r="O205" s="29"/>
      <c r="P205" s="29"/>
      <c r="Q205" s="29"/>
      <c r="R205" s="29"/>
      <c r="S205" s="22"/>
      <c r="T205" s="22"/>
      <c r="U205" s="22"/>
      <c r="V205" s="22"/>
      <c r="W205" s="22"/>
    </row>
    <row r="206" ht="16.5" spans="1:2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9"/>
      <c r="L206" s="29"/>
      <c r="M206" s="29"/>
      <c r="N206" s="29"/>
      <c r="O206" s="29"/>
      <c r="P206" s="29"/>
      <c r="Q206" s="29"/>
      <c r="R206" s="29"/>
      <c r="S206" s="22"/>
      <c r="T206" s="22"/>
      <c r="U206" s="22"/>
      <c r="V206" s="22"/>
      <c r="W206" s="22"/>
    </row>
    <row r="207" ht="16.5" spans="1:2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9"/>
      <c r="L207" s="29"/>
      <c r="M207" s="29"/>
      <c r="N207" s="29"/>
      <c r="O207" s="29"/>
      <c r="P207" s="29"/>
      <c r="Q207" s="29"/>
      <c r="R207" s="29"/>
      <c r="S207" s="22"/>
      <c r="T207" s="22"/>
      <c r="U207" s="22"/>
      <c r="V207" s="22"/>
      <c r="W207" s="22"/>
    </row>
    <row r="208" ht="16.5" spans="1:2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9"/>
      <c r="L208" s="29"/>
      <c r="M208" s="29"/>
      <c r="N208" s="29"/>
      <c r="O208" s="29"/>
      <c r="P208" s="29"/>
      <c r="Q208" s="29"/>
      <c r="R208" s="29"/>
      <c r="S208" s="22"/>
      <c r="T208" s="22"/>
      <c r="U208" s="22"/>
      <c r="V208" s="22"/>
      <c r="W208" s="22"/>
    </row>
    <row r="209" ht="16.5" spans="1:2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9"/>
      <c r="L209" s="29"/>
      <c r="M209" s="29"/>
      <c r="N209" s="29"/>
      <c r="O209" s="29"/>
      <c r="P209" s="29"/>
      <c r="Q209" s="29"/>
      <c r="R209" s="29"/>
      <c r="S209" s="22"/>
      <c r="T209" s="22"/>
      <c r="U209" s="22"/>
      <c r="V209" s="22"/>
      <c r="W209" s="22"/>
    </row>
    <row r="210" ht="16.5" spans="1:2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9"/>
      <c r="L210" s="29"/>
      <c r="M210" s="29"/>
      <c r="N210" s="29"/>
      <c r="O210" s="29"/>
      <c r="P210" s="29"/>
      <c r="Q210" s="29"/>
      <c r="R210" s="29"/>
      <c r="S210" s="22"/>
      <c r="T210" s="22"/>
      <c r="U210" s="22"/>
      <c r="V210" s="22"/>
      <c r="W210" s="22"/>
    </row>
    <row r="211" ht="16.5" spans="1:2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9"/>
      <c r="L211" s="29"/>
      <c r="M211" s="29"/>
      <c r="N211" s="29"/>
      <c r="O211" s="29"/>
      <c r="P211" s="29"/>
      <c r="Q211" s="29"/>
      <c r="R211" s="29"/>
      <c r="S211" s="22"/>
      <c r="T211" s="22"/>
      <c r="U211" s="22"/>
      <c r="V211" s="22"/>
      <c r="W211" s="22"/>
    </row>
    <row r="212" ht="16.5" spans="1:2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9"/>
      <c r="L212" s="29"/>
      <c r="M212" s="29"/>
      <c r="N212" s="29"/>
      <c r="O212" s="29"/>
      <c r="P212" s="29"/>
      <c r="Q212" s="29"/>
      <c r="R212" s="29"/>
      <c r="S212" s="22"/>
      <c r="T212" s="22"/>
      <c r="U212" s="22"/>
      <c r="V212" s="22"/>
      <c r="W212" s="22"/>
    </row>
    <row r="213" ht="16.5" spans="1:2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9"/>
      <c r="L213" s="29"/>
      <c r="M213" s="29"/>
      <c r="N213" s="29"/>
      <c r="O213" s="29"/>
      <c r="P213" s="29"/>
      <c r="Q213" s="29"/>
      <c r="R213" s="29"/>
      <c r="S213" s="22"/>
      <c r="T213" s="22"/>
      <c r="U213" s="22"/>
      <c r="V213" s="22"/>
      <c r="W213" s="22"/>
    </row>
    <row r="214" ht="16.5" spans="1:2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9"/>
      <c r="L214" s="29"/>
      <c r="M214" s="29"/>
      <c r="N214" s="29"/>
      <c r="O214" s="29"/>
      <c r="P214" s="29"/>
      <c r="Q214" s="29"/>
      <c r="R214" s="29"/>
      <c r="S214" s="22"/>
      <c r="T214" s="22"/>
      <c r="U214" s="22"/>
      <c r="V214" s="22"/>
      <c r="W214" s="22"/>
    </row>
    <row r="215" ht="16.5" spans="1:2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9"/>
      <c r="L215" s="29"/>
      <c r="M215" s="29"/>
      <c r="N215" s="29"/>
      <c r="O215" s="29"/>
      <c r="P215" s="29"/>
      <c r="Q215" s="29"/>
      <c r="R215" s="29"/>
      <c r="S215" s="22"/>
      <c r="T215" s="22"/>
      <c r="U215" s="22"/>
      <c r="V215" s="22"/>
      <c r="W215" s="22"/>
    </row>
    <row r="216" ht="16.5" spans="1:2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9"/>
      <c r="L216" s="29"/>
      <c r="M216" s="29"/>
      <c r="N216" s="29"/>
      <c r="O216" s="29"/>
      <c r="P216" s="29"/>
      <c r="Q216" s="29"/>
      <c r="R216" s="29"/>
      <c r="S216" s="22"/>
      <c r="T216" s="22"/>
      <c r="U216" s="22"/>
      <c r="V216" s="22"/>
      <c r="W216" s="22"/>
    </row>
    <row r="217" ht="16.5" spans="1:2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9"/>
      <c r="L217" s="29"/>
      <c r="M217" s="29"/>
      <c r="N217" s="29"/>
      <c r="O217" s="29"/>
      <c r="P217" s="29"/>
      <c r="Q217" s="29"/>
      <c r="R217" s="29"/>
      <c r="S217" s="22"/>
      <c r="T217" s="22"/>
      <c r="U217" s="22"/>
      <c r="V217" s="22"/>
      <c r="W217" s="22"/>
    </row>
    <row r="218" ht="16.5" spans="1:2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9"/>
      <c r="L218" s="29"/>
      <c r="M218" s="29"/>
      <c r="N218" s="29"/>
      <c r="O218" s="29"/>
      <c r="P218" s="29"/>
      <c r="Q218" s="29"/>
      <c r="R218" s="29"/>
      <c r="S218" s="22"/>
      <c r="T218" s="22"/>
      <c r="U218" s="22"/>
      <c r="V218" s="22"/>
      <c r="W218" s="22"/>
    </row>
    <row r="219" ht="16.5" spans="1:2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9"/>
      <c r="L219" s="29"/>
      <c r="M219" s="29"/>
      <c r="N219" s="29"/>
      <c r="O219" s="29"/>
      <c r="P219" s="29"/>
      <c r="Q219" s="29"/>
      <c r="R219" s="29"/>
      <c r="S219" s="22"/>
      <c r="T219" s="22"/>
      <c r="U219" s="22"/>
      <c r="V219" s="22"/>
      <c r="W219" s="22"/>
    </row>
    <row r="220" ht="16.5" spans="1:2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9"/>
      <c r="L220" s="29"/>
      <c r="M220" s="29"/>
      <c r="N220" s="29"/>
      <c r="O220" s="29"/>
      <c r="P220" s="29"/>
      <c r="Q220" s="29"/>
      <c r="R220" s="29"/>
      <c r="S220" s="22"/>
      <c r="T220" s="22"/>
      <c r="U220" s="22"/>
      <c r="V220" s="22"/>
      <c r="W220" s="22"/>
    </row>
    <row r="221" ht="16.5" spans="1:2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9"/>
      <c r="L221" s="29"/>
      <c r="M221" s="29"/>
      <c r="N221" s="29"/>
      <c r="O221" s="29"/>
      <c r="P221" s="29"/>
      <c r="Q221" s="29"/>
      <c r="R221" s="29"/>
      <c r="S221" s="22"/>
      <c r="T221" s="22"/>
      <c r="U221" s="22"/>
      <c r="V221" s="22"/>
      <c r="W221" s="22"/>
    </row>
    <row r="222" ht="16.5" spans="1:2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9"/>
      <c r="L222" s="29"/>
      <c r="M222" s="29"/>
      <c r="N222" s="29"/>
      <c r="O222" s="29"/>
      <c r="P222" s="29"/>
      <c r="Q222" s="29"/>
      <c r="R222" s="29"/>
      <c r="S222" s="22"/>
      <c r="T222" s="22"/>
      <c r="U222" s="22"/>
      <c r="V222" s="22"/>
      <c r="W222" s="22"/>
    </row>
    <row r="223" ht="16.5" spans="1: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9"/>
      <c r="L223" s="29"/>
      <c r="M223" s="29"/>
      <c r="N223" s="29"/>
      <c r="O223" s="29"/>
      <c r="P223" s="29"/>
      <c r="Q223" s="29"/>
      <c r="R223" s="29"/>
      <c r="S223" s="22"/>
      <c r="T223" s="22"/>
      <c r="U223" s="22"/>
      <c r="V223" s="22"/>
      <c r="W223" s="22"/>
    </row>
    <row r="224" ht="16.5" spans="1:2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9"/>
      <c r="L224" s="29"/>
      <c r="M224" s="29"/>
      <c r="N224" s="29"/>
      <c r="O224" s="29"/>
      <c r="P224" s="29"/>
      <c r="Q224" s="29"/>
      <c r="R224" s="29"/>
      <c r="S224" s="22"/>
      <c r="T224" s="22"/>
      <c r="U224" s="22"/>
      <c r="V224" s="22"/>
      <c r="W224" s="22"/>
    </row>
    <row r="225" ht="16.5" spans="1:2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9"/>
      <c r="L225" s="29"/>
      <c r="M225" s="29"/>
      <c r="N225" s="29"/>
      <c r="O225" s="29"/>
      <c r="P225" s="29"/>
      <c r="Q225" s="29"/>
      <c r="R225" s="29"/>
      <c r="S225" s="22"/>
      <c r="T225" s="22"/>
      <c r="U225" s="22"/>
      <c r="V225" s="22"/>
      <c r="W225" s="22"/>
    </row>
    <row r="226" ht="16.5" spans="1:2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9"/>
      <c r="L226" s="29"/>
      <c r="M226" s="29"/>
      <c r="N226" s="29"/>
      <c r="O226" s="29"/>
      <c r="P226" s="29"/>
      <c r="Q226" s="29"/>
      <c r="R226" s="29"/>
      <c r="S226" s="22"/>
      <c r="T226" s="22"/>
      <c r="U226" s="22"/>
      <c r="V226" s="22"/>
      <c r="W226" s="22"/>
    </row>
    <row r="227" ht="16.5" spans="1:2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9"/>
      <c r="L227" s="29"/>
      <c r="M227" s="29"/>
      <c r="N227" s="29"/>
      <c r="O227" s="29"/>
      <c r="P227" s="29"/>
      <c r="Q227" s="29"/>
      <c r="R227" s="29"/>
      <c r="S227" s="22"/>
      <c r="T227" s="22"/>
      <c r="U227" s="22"/>
      <c r="V227" s="22"/>
      <c r="W227" s="22"/>
    </row>
    <row r="228" ht="16.5" spans="1:2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9"/>
      <c r="L228" s="29"/>
      <c r="M228" s="29"/>
      <c r="N228" s="29"/>
      <c r="O228" s="29"/>
      <c r="P228" s="29"/>
      <c r="Q228" s="29"/>
      <c r="R228" s="29"/>
      <c r="S228" s="22"/>
      <c r="T228" s="22"/>
      <c r="U228" s="22"/>
      <c r="V228" s="22"/>
      <c r="W228" s="22"/>
    </row>
    <row r="229" ht="16.5" spans="1:2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9"/>
      <c r="L229" s="29"/>
      <c r="M229" s="29"/>
      <c r="N229" s="29"/>
      <c r="O229" s="29"/>
      <c r="P229" s="29"/>
      <c r="Q229" s="29"/>
      <c r="R229" s="29"/>
      <c r="S229" s="22"/>
      <c r="T229" s="22"/>
      <c r="U229" s="22"/>
      <c r="V229" s="22"/>
      <c r="W229" s="22"/>
    </row>
    <row r="230" ht="16.5" spans="1:2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9"/>
      <c r="L230" s="29"/>
      <c r="M230" s="29"/>
      <c r="N230" s="29"/>
      <c r="O230" s="29"/>
      <c r="P230" s="29"/>
      <c r="Q230" s="29"/>
      <c r="R230" s="29"/>
      <c r="S230" s="22"/>
      <c r="T230" s="22"/>
      <c r="U230" s="22"/>
      <c r="V230" s="22"/>
      <c r="W230" s="22"/>
    </row>
    <row r="231" ht="16.5" spans="1:2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9"/>
      <c r="L231" s="29"/>
      <c r="M231" s="29"/>
      <c r="N231" s="29"/>
      <c r="O231" s="29"/>
      <c r="P231" s="29"/>
      <c r="Q231" s="29"/>
      <c r="R231" s="29"/>
      <c r="S231" s="22"/>
      <c r="T231" s="22"/>
      <c r="U231" s="22"/>
      <c r="V231" s="22"/>
      <c r="W231" s="22"/>
    </row>
    <row r="232" ht="16.5" spans="1:2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9"/>
      <c r="L232" s="29"/>
      <c r="M232" s="29"/>
      <c r="N232" s="29"/>
      <c r="O232" s="29"/>
      <c r="P232" s="29"/>
      <c r="Q232" s="29"/>
      <c r="R232" s="29"/>
      <c r="S232" s="22"/>
      <c r="T232" s="22"/>
      <c r="U232" s="22"/>
      <c r="V232" s="22"/>
      <c r="W232" s="22"/>
    </row>
    <row r="233" ht="16.5" spans="1:2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9"/>
      <c r="L233" s="29"/>
      <c r="M233" s="29"/>
      <c r="N233" s="29"/>
      <c r="O233" s="29"/>
      <c r="P233" s="29"/>
      <c r="Q233" s="29"/>
      <c r="R233" s="29"/>
      <c r="S233" s="22"/>
      <c r="T233" s="22"/>
      <c r="U233" s="22"/>
      <c r="V233" s="22"/>
      <c r="W233" s="22"/>
    </row>
    <row r="234" ht="16.5" spans="1:2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9"/>
      <c r="L234" s="29"/>
      <c r="M234" s="29"/>
      <c r="N234" s="29"/>
      <c r="O234" s="29"/>
      <c r="P234" s="29"/>
      <c r="Q234" s="29"/>
      <c r="R234" s="29"/>
      <c r="S234" s="22"/>
      <c r="T234" s="22"/>
      <c r="U234" s="22"/>
      <c r="V234" s="22"/>
      <c r="W234" s="22"/>
    </row>
    <row r="235" ht="16.5" spans="1:2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9"/>
      <c r="L235" s="29"/>
      <c r="M235" s="29"/>
      <c r="N235" s="29"/>
      <c r="O235" s="29"/>
      <c r="P235" s="29"/>
      <c r="Q235" s="29"/>
      <c r="R235" s="29"/>
      <c r="S235" s="22"/>
      <c r="T235" s="22"/>
      <c r="U235" s="22"/>
      <c r="V235" s="22"/>
      <c r="W235" s="22"/>
    </row>
    <row r="236" ht="16.5" spans="1:2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9"/>
      <c r="L236" s="29"/>
      <c r="M236" s="29"/>
      <c r="N236" s="29"/>
      <c r="O236" s="29"/>
      <c r="P236" s="29"/>
      <c r="Q236" s="29"/>
      <c r="R236" s="29"/>
      <c r="S236" s="22"/>
      <c r="T236" s="22"/>
      <c r="U236" s="22"/>
      <c r="V236" s="22"/>
      <c r="W236" s="22"/>
    </row>
    <row r="237" ht="16.5" spans="1:2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9"/>
      <c r="L237" s="29"/>
      <c r="M237" s="29"/>
      <c r="N237" s="29"/>
      <c r="O237" s="29"/>
      <c r="P237" s="29"/>
      <c r="Q237" s="29"/>
      <c r="R237" s="29"/>
      <c r="S237" s="22"/>
      <c r="T237" s="22"/>
      <c r="U237" s="22"/>
      <c r="V237" s="22"/>
      <c r="W237" s="22"/>
    </row>
    <row r="238" ht="16.5" spans="1:2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9"/>
      <c r="L238" s="29"/>
      <c r="M238" s="29"/>
      <c r="N238" s="29"/>
      <c r="O238" s="29"/>
      <c r="P238" s="29"/>
      <c r="Q238" s="29"/>
      <c r="R238" s="29"/>
      <c r="S238" s="22"/>
      <c r="T238" s="22"/>
      <c r="U238" s="22"/>
      <c r="V238" s="22"/>
      <c r="W238" s="22"/>
    </row>
    <row r="239" ht="16.5" spans="1:2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9"/>
      <c r="L239" s="29"/>
      <c r="M239" s="29"/>
      <c r="N239" s="29"/>
      <c r="O239" s="29"/>
      <c r="P239" s="29"/>
      <c r="Q239" s="29"/>
      <c r="R239" s="29"/>
      <c r="S239" s="22"/>
      <c r="T239" s="22"/>
      <c r="U239" s="22"/>
      <c r="V239" s="22"/>
      <c r="W239" s="22"/>
    </row>
    <row r="240" ht="16.5" spans="1:2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9"/>
      <c r="L240" s="29"/>
      <c r="M240" s="29"/>
      <c r="N240" s="29"/>
      <c r="O240" s="29"/>
      <c r="P240" s="29"/>
      <c r="Q240" s="29"/>
      <c r="R240" s="29"/>
      <c r="S240" s="22"/>
      <c r="T240" s="22"/>
      <c r="U240" s="22"/>
      <c r="V240" s="22"/>
      <c r="W240" s="22"/>
    </row>
    <row r="241" ht="16.5" spans="1:2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9"/>
      <c r="L241" s="29"/>
      <c r="M241" s="29"/>
      <c r="N241" s="29"/>
      <c r="O241" s="29"/>
      <c r="P241" s="29"/>
      <c r="Q241" s="29"/>
      <c r="R241" s="29"/>
      <c r="S241" s="22"/>
      <c r="T241" s="22"/>
      <c r="U241" s="22"/>
      <c r="V241" s="22"/>
      <c r="W241" s="22"/>
    </row>
    <row r="242" ht="16.5" spans="1:2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9"/>
      <c r="L242" s="29"/>
      <c r="M242" s="29"/>
      <c r="N242" s="29"/>
      <c r="O242" s="29"/>
      <c r="P242" s="29"/>
      <c r="Q242" s="29"/>
      <c r="R242" s="29"/>
      <c r="S242" s="22"/>
      <c r="T242" s="22"/>
      <c r="U242" s="22"/>
      <c r="V242" s="22"/>
      <c r="W242" s="22"/>
    </row>
    <row r="243" ht="16.5" spans="1:2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9"/>
      <c r="L243" s="29"/>
      <c r="M243" s="29"/>
      <c r="N243" s="29"/>
      <c r="O243" s="29"/>
      <c r="P243" s="29"/>
      <c r="Q243" s="29"/>
      <c r="R243" s="29"/>
      <c r="S243" s="22"/>
      <c r="T243" s="22"/>
      <c r="U243" s="22"/>
      <c r="V243" s="22"/>
      <c r="W243" s="22"/>
    </row>
    <row r="244" ht="16.5" spans="1:2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9"/>
      <c r="L244" s="29"/>
      <c r="M244" s="29"/>
      <c r="N244" s="29"/>
      <c r="O244" s="29"/>
      <c r="P244" s="29"/>
      <c r="Q244" s="29"/>
      <c r="R244" s="29"/>
      <c r="S244" s="22"/>
      <c r="T244" s="22"/>
      <c r="U244" s="22"/>
      <c r="V244" s="22"/>
      <c r="W244" s="22"/>
    </row>
    <row r="245" ht="16.5" spans="1:2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9"/>
      <c r="L245" s="29"/>
      <c r="M245" s="29"/>
      <c r="N245" s="29"/>
      <c r="O245" s="29"/>
      <c r="P245" s="29"/>
      <c r="Q245" s="29"/>
      <c r="R245" s="29"/>
      <c r="S245" s="22"/>
      <c r="T245" s="22"/>
      <c r="U245" s="22"/>
      <c r="V245" s="22"/>
      <c r="W245" s="22"/>
    </row>
    <row r="246" ht="16.5" spans="1:2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9"/>
      <c r="L246" s="29"/>
      <c r="M246" s="29"/>
      <c r="N246" s="29"/>
      <c r="O246" s="29"/>
      <c r="P246" s="29"/>
      <c r="Q246" s="29"/>
      <c r="R246" s="29"/>
      <c r="S246" s="22"/>
      <c r="T246" s="22"/>
      <c r="U246" s="22"/>
      <c r="V246" s="22"/>
      <c r="W246" s="22"/>
    </row>
    <row r="247" ht="16.5" spans="1:2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9"/>
      <c r="L247" s="29"/>
      <c r="M247" s="29"/>
      <c r="N247" s="29"/>
      <c r="O247" s="29"/>
      <c r="P247" s="29"/>
      <c r="Q247" s="29"/>
      <c r="R247" s="29"/>
      <c r="S247" s="22"/>
      <c r="T247" s="22"/>
      <c r="U247" s="22"/>
      <c r="V247" s="22"/>
      <c r="W247" s="22"/>
    </row>
    <row r="248" ht="16.5" spans="1:2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9"/>
      <c r="L248" s="29"/>
      <c r="M248" s="29"/>
      <c r="N248" s="29"/>
      <c r="O248" s="29"/>
      <c r="P248" s="29"/>
      <c r="Q248" s="29"/>
      <c r="R248" s="29"/>
      <c r="S248" s="22"/>
      <c r="T248" s="22"/>
      <c r="U248" s="22"/>
      <c r="V248" s="22"/>
      <c r="W248" s="22"/>
    </row>
    <row r="249" ht="16.5" spans="1:2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9"/>
      <c r="L249" s="29"/>
      <c r="M249" s="29"/>
      <c r="N249" s="29"/>
      <c r="O249" s="29"/>
      <c r="P249" s="29"/>
      <c r="Q249" s="29"/>
      <c r="R249" s="29"/>
      <c r="S249" s="22"/>
      <c r="T249" s="22"/>
      <c r="U249" s="22"/>
      <c r="V249" s="22"/>
      <c r="W249" s="22"/>
    </row>
    <row r="250" ht="16.5" spans="1:2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9"/>
      <c r="L250" s="29"/>
      <c r="M250" s="29"/>
      <c r="N250" s="29"/>
      <c r="O250" s="29"/>
      <c r="P250" s="29"/>
      <c r="Q250" s="29"/>
      <c r="R250" s="29"/>
      <c r="S250" s="22"/>
      <c r="T250" s="22"/>
      <c r="U250" s="22"/>
      <c r="V250" s="22"/>
      <c r="W250" s="22"/>
    </row>
    <row r="251" ht="16.5" spans="1:2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9"/>
      <c r="L251" s="29"/>
      <c r="M251" s="29"/>
      <c r="N251" s="29"/>
      <c r="O251" s="29"/>
      <c r="P251" s="29"/>
      <c r="Q251" s="29"/>
      <c r="R251" s="29"/>
      <c r="S251" s="22"/>
      <c r="T251" s="22"/>
      <c r="U251" s="22"/>
      <c r="V251" s="22"/>
      <c r="W251" s="22"/>
    </row>
    <row r="252" ht="16.5" spans="1:2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9"/>
      <c r="L252" s="29"/>
      <c r="M252" s="29"/>
      <c r="N252" s="29"/>
      <c r="O252" s="29"/>
      <c r="P252" s="29"/>
      <c r="Q252" s="29"/>
      <c r="R252" s="29"/>
      <c r="S252" s="22"/>
      <c r="T252" s="22"/>
      <c r="U252" s="22"/>
      <c r="V252" s="22"/>
      <c r="W252" s="22"/>
    </row>
    <row r="253" ht="16.5" spans="1:2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9"/>
      <c r="L253" s="29"/>
      <c r="M253" s="29"/>
      <c r="N253" s="29"/>
      <c r="O253" s="29"/>
      <c r="P253" s="29"/>
      <c r="Q253" s="29"/>
      <c r="R253" s="29"/>
      <c r="S253" s="22"/>
      <c r="T253" s="22"/>
      <c r="U253" s="22"/>
      <c r="V253" s="22"/>
      <c r="W253" s="22"/>
    </row>
    <row r="254" ht="16.5" spans="1:2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9"/>
      <c r="L254" s="29"/>
      <c r="M254" s="29"/>
      <c r="N254" s="29"/>
      <c r="O254" s="29"/>
      <c r="P254" s="29"/>
      <c r="Q254" s="29"/>
      <c r="R254" s="29"/>
      <c r="S254" s="22"/>
      <c r="T254" s="22"/>
      <c r="U254" s="22"/>
      <c r="V254" s="22"/>
      <c r="W254" s="22"/>
    </row>
    <row r="255" ht="16.5" spans="1:2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9"/>
      <c r="L255" s="29"/>
      <c r="M255" s="29"/>
      <c r="N255" s="29"/>
      <c r="O255" s="29"/>
      <c r="P255" s="29"/>
      <c r="Q255" s="29"/>
      <c r="R255" s="29"/>
      <c r="S255" s="22"/>
      <c r="T255" s="22"/>
      <c r="U255" s="22"/>
      <c r="V255" s="22"/>
      <c r="W255" s="22"/>
    </row>
    <row r="256" ht="16.5" spans="1:2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9"/>
      <c r="L256" s="29"/>
      <c r="M256" s="29"/>
      <c r="N256" s="29"/>
      <c r="O256" s="29"/>
      <c r="P256" s="29"/>
      <c r="Q256" s="29"/>
      <c r="R256" s="29"/>
      <c r="S256" s="22"/>
      <c r="T256" s="22"/>
      <c r="U256" s="22"/>
      <c r="V256" s="22"/>
      <c r="W256" s="22"/>
    </row>
    <row r="257" ht="16.5" spans="1:2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9"/>
      <c r="L257" s="29"/>
      <c r="M257" s="29"/>
      <c r="N257" s="29"/>
      <c r="O257" s="29"/>
      <c r="P257" s="29"/>
      <c r="Q257" s="29"/>
      <c r="R257" s="29"/>
      <c r="S257" s="22"/>
      <c r="T257" s="22"/>
      <c r="U257" s="22"/>
      <c r="V257" s="22"/>
      <c r="W257" s="22"/>
    </row>
    <row r="258" ht="16.5" spans="1:2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9"/>
      <c r="L258" s="29"/>
      <c r="M258" s="29"/>
      <c r="N258" s="29"/>
      <c r="O258" s="29"/>
      <c r="P258" s="29"/>
      <c r="Q258" s="29"/>
      <c r="R258" s="29"/>
      <c r="S258" s="22"/>
      <c r="T258" s="22"/>
      <c r="U258" s="22"/>
      <c r="V258" s="22"/>
      <c r="W258" s="22"/>
    </row>
    <row r="259" ht="16.5" spans="1:2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9"/>
      <c r="L259" s="29"/>
      <c r="M259" s="29"/>
      <c r="N259" s="29"/>
      <c r="O259" s="29"/>
      <c r="P259" s="29"/>
      <c r="Q259" s="29"/>
      <c r="R259" s="29"/>
      <c r="S259" s="22"/>
      <c r="T259" s="22"/>
      <c r="U259" s="22"/>
      <c r="V259" s="22"/>
      <c r="W259" s="22"/>
    </row>
    <row r="260" ht="16.5" spans="1:2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9"/>
      <c r="L260" s="29"/>
      <c r="M260" s="29"/>
      <c r="N260" s="29"/>
      <c r="O260" s="29"/>
      <c r="P260" s="29"/>
      <c r="Q260" s="29"/>
      <c r="R260" s="29"/>
      <c r="S260" s="22"/>
      <c r="T260" s="22"/>
      <c r="U260" s="22"/>
      <c r="V260" s="22"/>
      <c r="W260" s="22"/>
    </row>
    <row r="261" ht="16.5" spans="1:2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9"/>
      <c r="L261" s="29"/>
      <c r="M261" s="29"/>
      <c r="N261" s="29"/>
      <c r="O261" s="29"/>
      <c r="P261" s="29"/>
      <c r="Q261" s="29"/>
      <c r="R261" s="29"/>
      <c r="S261" s="22"/>
      <c r="T261" s="22"/>
      <c r="U261" s="22"/>
      <c r="V261" s="22"/>
      <c r="W261" s="22"/>
    </row>
    <row r="262" ht="16.5" spans="1:2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9"/>
      <c r="L262" s="29"/>
      <c r="M262" s="29"/>
      <c r="N262" s="29"/>
      <c r="O262" s="29"/>
      <c r="P262" s="29"/>
      <c r="Q262" s="29"/>
      <c r="R262" s="29"/>
      <c r="S262" s="22"/>
      <c r="T262" s="22"/>
      <c r="U262" s="22"/>
      <c r="V262" s="22"/>
      <c r="W262" s="22"/>
    </row>
    <row r="263" ht="16.5" spans="1:2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9"/>
      <c r="L263" s="29"/>
      <c r="M263" s="29"/>
      <c r="N263" s="29"/>
      <c r="O263" s="29"/>
      <c r="P263" s="29"/>
      <c r="Q263" s="29"/>
      <c r="R263" s="29"/>
      <c r="S263" s="22"/>
      <c r="T263" s="22"/>
      <c r="U263" s="22"/>
      <c r="V263" s="22"/>
      <c r="W263" s="22"/>
    </row>
    <row r="264" ht="16.5" spans="1:2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9"/>
      <c r="L264" s="29"/>
      <c r="M264" s="29"/>
      <c r="N264" s="29"/>
      <c r="O264" s="29"/>
      <c r="P264" s="29"/>
      <c r="Q264" s="29"/>
      <c r="R264" s="29"/>
      <c r="S264" s="22"/>
      <c r="T264" s="22"/>
      <c r="U264" s="22"/>
      <c r="V264" s="22"/>
      <c r="W264" s="22"/>
    </row>
    <row r="265" ht="16.5" spans="1:2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9"/>
      <c r="L265" s="29"/>
      <c r="M265" s="29"/>
      <c r="N265" s="29"/>
      <c r="O265" s="29"/>
      <c r="P265" s="29"/>
      <c r="Q265" s="29"/>
      <c r="R265" s="29"/>
      <c r="S265" s="22"/>
      <c r="T265" s="22"/>
      <c r="U265" s="22"/>
      <c r="V265" s="22"/>
      <c r="W265" s="22"/>
    </row>
    <row r="266" ht="16.5" spans="1:2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9"/>
      <c r="L266" s="29"/>
      <c r="M266" s="29"/>
      <c r="N266" s="29"/>
      <c r="O266" s="29"/>
      <c r="P266" s="29"/>
      <c r="Q266" s="29"/>
      <c r="R266" s="29"/>
      <c r="S266" s="22"/>
      <c r="T266" s="22"/>
      <c r="U266" s="22"/>
      <c r="V266" s="22"/>
      <c r="W266" s="22"/>
    </row>
    <row r="267" ht="16.5" spans="1:2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9"/>
      <c r="L267" s="29"/>
      <c r="M267" s="29"/>
      <c r="N267" s="29"/>
      <c r="O267" s="29"/>
      <c r="P267" s="29"/>
      <c r="Q267" s="29"/>
      <c r="R267" s="29"/>
      <c r="S267" s="22"/>
      <c r="T267" s="22"/>
      <c r="U267" s="22"/>
      <c r="V267" s="22"/>
      <c r="W267" s="22"/>
    </row>
    <row r="268" ht="16.5" spans="1:2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9"/>
      <c r="L268" s="29"/>
      <c r="M268" s="29"/>
      <c r="N268" s="29"/>
      <c r="O268" s="29"/>
      <c r="P268" s="29"/>
      <c r="Q268" s="29"/>
      <c r="R268" s="29"/>
      <c r="S268" s="22"/>
      <c r="T268" s="22"/>
      <c r="U268" s="22"/>
      <c r="V268" s="22"/>
      <c r="W268" s="22"/>
    </row>
    <row r="269" ht="16.5" spans="1:2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9"/>
      <c r="L269" s="29"/>
      <c r="M269" s="29"/>
      <c r="N269" s="29"/>
      <c r="O269" s="29"/>
      <c r="P269" s="29"/>
      <c r="Q269" s="29"/>
      <c r="R269" s="29"/>
      <c r="S269" s="22"/>
      <c r="T269" s="22"/>
      <c r="U269" s="22"/>
      <c r="V269" s="22"/>
      <c r="W269" s="22"/>
    </row>
    <row r="270" ht="16.5" spans="1:2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9"/>
      <c r="L270" s="29"/>
      <c r="M270" s="29"/>
      <c r="N270" s="29"/>
      <c r="O270" s="29"/>
      <c r="P270" s="29"/>
      <c r="Q270" s="29"/>
      <c r="R270" s="29"/>
      <c r="S270" s="22"/>
      <c r="T270" s="22"/>
      <c r="U270" s="22"/>
      <c r="V270" s="22"/>
      <c r="W270" s="22"/>
    </row>
    <row r="271" ht="16.5" spans="1:2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9"/>
      <c r="L271" s="29"/>
      <c r="M271" s="29"/>
      <c r="N271" s="29"/>
      <c r="O271" s="29"/>
      <c r="P271" s="29"/>
      <c r="Q271" s="29"/>
      <c r="R271" s="29"/>
      <c r="S271" s="22"/>
      <c r="T271" s="22"/>
      <c r="U271" s="22"/>
      <c r="V271" s="22"/>
      <c r="W271" s="22"/>
    </row>
    <row r="272" ht="16.5" spans="1:2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9"/>
      <c r="L272" s="29"/>
      <c r="M272" s="29"/>
      <c r="N272" s="29"/>
      <c r="O272" s="29"/>
      <c r="P272" s="29"/>
      <c r="Q272" s="29"/>
      <c r="R272" s="29"/>
      <c r="S272" s="22"/>
      <c r="T272" s="22"/>
      <c r="U272" s="22"/>
      <c r="V272" s="22"/>
      <c r="W272" s="22"/>
    </row>
    <row r="273" ht="16.5" spans="1:2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9"/>
      <c r="L273" s="29"/>
      <c r="M273" s="29"/>
      <c r="N273" s="29"/>
      <c r="O273" s="29"/>
      <c r="P273" s="29"/>
      <c r="Q273" s="29"/>
      <c r="R273" s="29"/>
      <c r="S273" s="22"/>
      <c r="T273" s="22"/>
      <c r="U273" s="22"/>
      <c r="V273" s="22"/>
      <c r="W273" s="22"/>
    </row>
    <row r="274" ht="16.5" spans="1:2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9"/>
      <c r="L274" s="29"/>
      <c r="M274" s="29"/>
      <c r="N274" s="29"/>
      <c r="O274" s="29"/>
      <c r="P274" s="29"/>
      <c r="Q274" s="29"/>
      <c r="R274" s="29"/>
      <c r="S274" s="22"/>
      <c r="T274" s="22"/>
      <c r="U274" s="22"/>
      <c r="V274" s="22"/>
      <c r="W274" s="22"/>
    </row>
    <row r="275" ht="16.5" spans="1:2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9"/>
      <c r="L275" s="29"/>
      <c r="M275" s="29"/>
      <c r="N275" s="29"/>
      <c r="O275" s="29"/>
      <c r="P275" s="29"/>
      <c r="Q275" s="29"/>
      <c r="R275" s="29"/>
      <c r="S275" s="22"/>
      <c r="T275" s="22"/>
      <c r="U275" s="22"/>
      <c r="V275" s="22"/>
      <c r="W275" s="22"/>
    </row>
    <row r="276" ht="16.5" spans="1:2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9"/>
      <c r="L276" s="29"/>
      <c r="M276" s="29"/>
      <c r="N276" s="29"/>
      <c r="O276" s="29"/>
      <c r="P276" s="29"/>
      <c r="Q276" s="29"/>
      <c r="R276" s="29"/>
      <c r="S276" s="22"/>
      <c r="T276" s="22"/>
      <c r="U276" s="22"/>
      <c r="V276" s="22"/>
      <c r="W276" s="22"/>
    </row>
    <row r="277" ht="16.5" spans="1:2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9"/>
      <c r="L277" s="29"/>
      <c r="M277" s="29"/>
      <c r="N277" s="29"/>
      <c r="O277" s="29"/>
      <c r="P277" s="29"/>
      <c r="Q277" s="29"/>
      <c r="R277" s="29"/>
      <c r="S277" s="22"/>
      <c r="T277" s="22"/>
      <c r="U277" s="22"/>
      <c r="V277" s="22"/>
      <c r="W277" s="22"/>
    </row>
    <row r="278" ht="16.5" spans="1:2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9"/>
      <c r="L278" s="29"/>
      <c r="M278" s="29"/>
      <c r="N278" s="29"/>
      <c r="O278" s="29"/>
      <c r="P278" s="29"/>
      <c r="Q278" s="29"/>
      <c r="R278" s="29"/>
      <c r="S278" s="22"/>
      <c r="T278" s="22"/>
      <c r="U278" s="22"/>
      <c r="V278" s="22"/>
      <c r="W278" s="22"/>
    </row>
    <row r="279" ht="16.5" spans="1:2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9"/>
      <c r="L279" s="29"/>
      <c r="M279" s="29"/>
      <c r="N279" s="29"/>
      <c r="O279" s="29"/>
      <c r="P279" s="29"/>
      <c r="Q279" s="29"/>
      <c r="R279" s="29"/>
      <c r="S279" s="22"/>
      <c r="T279" s="22"/>
      <c r="U279" s="22"/>
      <c r="V279" s="22"/>
      <c r="W279" s="22"/>
    </row>
    <row r="280" ht="16.5" spans="1:2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9"/>
      <c r="L280" s="29"/>
      <c r="M280" s="29"/>
      <c r="N280" s="29"/>
      <c r="O280" s="29"/>
      <c r="P280" s="29"/>
      <c r="Q280" s="29"/>
      <c r="R280" s="29"/>
      <c r="S280" s="22"/>
      <c r="T280" s="22"/>
      <c r="U280" s="22"/>
      <c r="V280" s="22"/>
      <c r="W280" s="22"/>
    </row>
    <row r="281" ht="16.5" spans="1:2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9"/>
      <c r="L281" s="29"/>
      <c r="M281" s="29"/>
      <c r="N281" s="29"/>
      <c r="O281" s="29"/>
      <c r="P281" s="29"/>
      <c r="Q281" s="29"/>
      <c r="R281" s="29"/>
      <c r="S281" s="22"/>
      <c r="T281" s="22"/>
      <c r="U281" s="22"/>
      <c r="V281" s="22"/>
      <c r="W281" s="22"/>
    </row>
    <row r="282" ht="16.5" spans="1:2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9"/>
      <c r="L282" s="29"/>
      <c r="M282" s="29"/>
      <c r="N282" s="29"/>
      <c r="O282" s="29"/>
      <c r="P282" s="29"/>
      <c r="Q282" s="29"/>
      <c r="R282" s="29"/>
      <c r="S282" s="22"/>
      <c r="T282" s="22"/>
      <c r="U282" s="22"/>
      <c r="V282" s="22"/>
      <c r="W282" s="22"/>
    </row>
    <row r="283" ht="16.5" spans="1:2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9"/>
      <c r="L283" s="29"/>
      <c r="M283" s="29"/>
      <c r="N283" s="29"/>
      <c r="O283" s="29"/>
      <c r="P283" s="29"/>
      <c r="Q283" s="29"/>
      <c r="R283" s="29"/>
      <c r="S283" s="22"/>
      <c r="T283" s="22"/>
      <c r="U283" s="22"/>
      <c r="V283" s="22"/>
      <c r="W283" s="22"/>
    </row>
    <row r="284" ht="16.5" spans="1:2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9"/>
      <c r="L284" s="29"/>
      <c r="M284" s="29"/>
      <c r="N284" s="29"/>
      <c r="O284" s="29"/>
      <c r="P284" s="29"/>
      <c r="Q284" s="29"/>
      <c r="R284" s="29"/>
      <c r="S284" s="22"/>
      <c r="T284" s="22"/>
      <c r="U284" s="22"/>
      <c r="V284" s="22"/>
      <c r="W284" s="22"/>
    </row>
    <row r="285" ht="16.5" spans="1:2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9"/>
      <c r="L285" s="29"/>
      <c r="M285" s="29"/>
      <c r="N285" s="29"/>
      <c r="O285" s="29"/>
      <c r="P285" s="29"/>
      <c r="Q285" s="29"/>
      <c r="R285" s="29"/>
      <c r="S285" s="22"/>
      <c r="T285" s="22"/>
      <c r="U285" s="22"/>
      <c r="V285" s="22"/>
      <c r="W285" s="22"/>
    </row>
    <row r="286" ht="16.5" spans="1:2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9"/>
      <c r="L286" s="29"/>
      <c r="M286" s="29"/>
      <c r="N286" s="29"/>
      <c r="O286" s="29"/>
      <c r="P286" s="29"/>
      <c r="Q286" s="29"/>
      <c r="R286" s="29"/>
      <c r="S286" s="22"/>
      <c r="T286" s="22"/>
      <c r="U286" s="22"/>
      <c r="V286" s="22"/>
      <c r="W286" s="22"/>
    </row>
    <row r="287" ht="16.5" spans="1:2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9"/>
      <c r="L287" s="29"/>
      <c r="M287" s="29"/>
      <c r="N287" s="29"/>
      <c r="O287" s="29"/>
      <c r="P287" s="29"/>
      <c r="Q287" s="29"/>
      <c r="R287" s="29"/>
      <c r="S287" s="22"/>
      <c r="T287" s="22"/>
      <c r="U287" s="22"/>
      <c r="V287" s="22"/>
      <c r="W287" s="22"/>
    </row>
    <row r="288" ht="16.5" spans="1:2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9"/>
      <c r="L288" s="29"/>
      <c r="M288" s="29"/>
      <c r="N288" s="29"/>
      <c r="O288" s="29"/>
      <c r="P288" s="29"/>
      <c r="Q288" s="29"/>
      <c r="R288" s="29"/>
      <c r="S288" s="22"/>
      <c r="T288" s="22"/>
      <c r="U288" s="22"/>
      <c r="V288" s="22"/>
      <c r="W288" s="22"/>
    </row>
    <row r="289" ht="16.5" spans="1:2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9"/>
      <c r="L289" s="29"/>
      <c r="M289" s="29"/>
      <c r="N289" s="29"/>
      <c r="O289" s="29"/>
      <c r="P289" s="29"/>
      <c r="Q289" s="29"/>
      <c r="R289" s="29"/>
      <c r="S289" s="22"/>
      <c r="T289" s="22"/>
      <c r="U289" s="22"/>
      <c r="V289" s="22"/>
      <c r="W289" s="22"/>
    </row>
    <row r="290" ht="16.5" spans="1:2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9"/>
      <c r="L290" s="29"/>
      <c r="M290" s="29"/>
      <c r="N290" s="29"/>
      <c r="O290" s="29"/>
      <c r="P290" s="29"/>
      <c r="Q290" s="29"/>
      <c r="R290" s="29"/>
      <c r="S290" s="22"/>
      <c r="T290" s="22"/>
      <c r="U290" s="22"/>
      <c r="V290" s="22"/>
      <c r="W290" s="22"/>
    </row>
    <row r="291" ht="16.5" spans="1:2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9"/>
      <c r="L291" s="29"/>
      <c r="M291" s="29"/>
      <c r="N291" s="29"/>
      <c r="O291" s="29"/>
      <c r="P291" s="29"/>
      <c r="Q291" s="29"/>
      <c r="R291" s="29"/>
      <c r="S291" s="22"/>
      <c r="T291" s="22"/>
      <c r="U291" s="22"/>
      <c r="V291" s="22"/>
      <c r="W291" s="22"/>
    </row>
    <row r="292" ht="16.5" spans="1:2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9"/>
      <c r="L292" s="29"/>
      <c r="M292" s="29"/>
      <c r="N292" s="29"/>
      <c r="O292" s="29"/>
      <c r="P292" s="29"/>
      <c r="Q292" s="29"/>
      <c r="R292" s="29"/>
      <c r="S292" s="22"/>
      <c r="T292" s="22"/>
      <c r="U292" s="22"/>
      <c r="V292" s="22"/>
      <c r="W292" s="22"/>
    </row>
    <row r="293" ht="16.5" spans="1:2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9"/>
      <c r="L293" s="29"/>
      <c r="M293" s="29"/>
      <c r="N293" s="29"/>
      <c r="O293" s="29"/>
      <c r="P293" s="29"/>
      <c r="Q293" s="29"/>
      <c r="R293" s="29"/>
      <c r="S293" s="22"/>
      <c r="T293" s="22"/>
      <c r="U293" s="22"/>
      <c r="V293" s="22"/>
      <c r="W293" s="22"/>
    </row>
    <row r="294" ht="16.5" spans="1:2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9"/>
      <c r="L294" s="29"/>
      <c r="M294" s="29"/>
      <c r="N294" s="29"/>
      <c r="O294" s="29"/>
      <c r="P294" s="29"/>
      <c r="Q294" s="29"/>
      <c r="R294" s="29"/>
      <c r="S294" s="22"/>
      <c r="T294" s="22"/>
      <c r="U294" s="22"/>
      <c r="V294" s="22"/>
      <c r="W294" s="22"/>
    </row>
    <row r="295" ht="16.5" spans="1:2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9"/>
      <c r="L295" s="29"/>
      <c r="M295" s="29"/>
      <c r="N295" s="29"/>
      <c r="O295" s="29"/>
      <c r="P295" s="29"/>
      <c r="Q295" s="29"/>
      <c r="R295" s="29"/>
      <c r="S295" s="22"/>
      <c r="T295" s="22"/>
      <c r="U295" s="22"/>
      <c r="V295" s="22"/>
      <c r="W295" s="22"/>
    </row>
    <row r="296" ht="16.5" spans="1:2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9"/>
      <c r="L296" s="29"/>
      <c r="M296" s="29"/>
      <c r="N296" s="29"/>
      <c r="O296" s="29"/>
      <c r="P296" s="29"/>
      <c r="Q296" s="29"/>
      <c r="R296" s="29"/>
      <c r="S296" s="22"/>
      <c r="T296" s="22"/>
      <c r="U296" s="22"/>
      <c r="V296" s="22"/>
      <c r="W296" s="22"/>
    </row>
    <row r="297" ht="16.5" spans="1:2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9"/>
      <c r="L297" s="29"/>
      <c r="M297" s="29"/>
      <c r="N297" s="29"/>
      <c r="O297" s="29"/>
      <c r="P297" s="29"/>
      <c r="Q297" s="29"/>
      <c r="R297" s="29"/>
      <c r="S297" s="22"/>
      <c r="T297" s="22"/>
      <c r="U297" s="22"/>
      <c r="V297" s="22"/>
      <c r="W297" s="22"/>
    </row>
    <row r="298" ht="16.5" spans="1:2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9"/>
      <c r="L298" s="29"/>
      <c r="M298" s="29"/>
      <c r="N298" s="29"/>
      <c r="O298" s="29"/>
      <c r="P298" s="29"/>
      <c r="Q298" s="29"/>
      <c r="R298" s="29"/>
      <c r="S298" s="22"/>
      <c r="T298" s="22"/>
      <c r="U298" s="22"/>
      <c r="V298" s="22"/>
      <c r="W298" s="22"/>
    </row>
    <row r="299" ht="16.5" spans="1:2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9"/>
      <c r="L299" s="29"/>
      <c r="M299" s="29"/>
      <c r="N299" s="29"/>
      <c r="O299" s="29"/>
      <c r="P299" s="29"/>
      <c r="Q299" s="29"/>
      <c r="R299" s="29"/>
      <c r="S299" s="22"/>
      <c r="T299" s="22"/>
      <c r="U299" s="22"/>
      <c r="V299" s="22"/>
      <c r="W299" s="22"/>
    </row>
    <row r="300" ht="16.5" spans="1:2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9"/>
      <c r="L300" s="29"/>
      <c r="M300" s="29"/>
      <c r="N300" s="29"/>
      <c r="O300" s="29"/>
      <c r="P300" s="29"/>
      <c r="Q300" s="29"/>
      <c r="R300" s="29"/>
      <c r="S300" s="22"/>
      <c r="T300" s="22"/>
      <c r="U300" s="22"/>
      <c r="V300" s="22"/>
      <c r="W300" s="22"/>
    </row>
    <row r="301" ht="16.5" spans="1:2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9"/>
      <c r="L301" s="29"/>
      <c r="M301" s="29"/>
      <c r="N301" s="29"/>
      <c r="O301" s="29"/>
      <c r="P301" s="29"/>
      <c r="Q301" s="29"/>
      <c r="R301" s="29"/>
      <c r="S301" s="22"/>
      <c r="T301" s="22"/>
      <c r="U301" s="22"/>
      <c r="V301" s="22"/>
      <c r="W301" s="22"/>
    </row>
    <row r="302" ht="16.5" spans="1:2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9"/>
      <c r="L302" s="29"/>
      <c r="M302" s="29"/>
      <c r="N302" s="29"/>
      <c r="O302" s="29"/>
      <c r="P302" s="29"/>
      <c r="Q302" s="29"/>
      <c r="R302" s="29"/>
      <c r="S302" s="22"/>
      <c r="T302" s="22"/>
      <c r="U302" s="22"/>
      <c r="V302" s="22"/>
      <c r="W302" s="22"/>
    </row>
    <row r="303" ht="16.5" spans="1:2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9"/>
      <c r="L303" s="29"/>
      <c r="M303" s="29"/>
      <c r="N303" s="29"/>
      <c r="O303" s="29"/>
      <c r="P303" s="29"/>
      <c r="Q303" s="29"/>
      <c r="R303" s="29"/>
      <c r="S303" s="22"/>
      <c r="T303" s="22"/>
      <c r="U303" s="22"/>
      <c r="V303" s="22"/>
      <c r="W303" s="22"/>
    </row>
    <row r="304" ht="16.5" spans="1:2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9"/>
      <c r="L304" s="29"/>
      <c r="M304" s="29"/>
      <c r="N304" s="29"/>
      <c r="O304" s="29"/>
      <c r="P304" s="29"/>
      <c r="Q304" s="29"/>
      <c r="R304" s="29"/>
      <c r="S304" s="22"/>
      <c r="T304" s="22"/>
      <c r="U304" s="22"/>
      <c r="V304" s="22"/>
      <c r="W304" s="22"/>
    </row>
    <row r="305" ht="16.5" spans="1:2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9"/>
      <c r="L305" s="29"/>
      <c r="M305" s="29"/>
      <c r="N305" s="29"/>
      <c r="O305" s="29"/>
      <c r="P305" s="29"/>
      <c r="Q305" s="29"/>
      <c r="R305" s="29"/>
      <c r="S305" s="22"/>
      <c r="T305" s="22"/>
      <c r="U305" s="22"/>
      <c r="V305" s="22"/>
      <c r="W305" s="22"/>
    </row>
    <row r="306" ht="16.5" spans="1:2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9"/>
      <c r="L306" s="29"/>
      <c r="M306" s="29"/>
      <c r="N306" s="29"/>
      <c r="O306" s="29"/>
      <c r="P306" s="29"/>
      <c r="Q306" s="29"/>
      <c r="R306" s="29"/>
      <c r="S306" s="22"/>
      <c r="T306" s="22"/>
      <c r="U306" s="22"/>
      <c r="V306" s="22"/>
      <c r="W306" s="22"/>
    </row>
    <row r="307" ht="16.5" spans="1:2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9"/>
      <c r="L307" s="29"/>
      <c r="M307" s="29"/>
      <c r="N307" s="29"/>
      <c r="O307" s="29"/>
      <c r="P307" s="29"/>
      <c r="Q307" s="29"/>
      <c r="R307" s="29"/>
      <c r="S307" s="22"/>
      <c r="T307" s="22"/>
      <c r="U307" s="22"/>
      <c r="V307" s="22"/>
      <c r="W307" s="22"/>
    </row>
    <row r="308" ht="16.5" spans="1:2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9"/>
      <c r="L308" s="29"/>
      <c r="M308" s="29"/>
      <c r="N308" s="29"/>
      <c r="O308" s="29"/>
      <c r="P308" s="29"/>
      <c r="Q308" s="29"/>
      <c r="R308" s="29"/>
      <c r="S308" s="22"/>
      <c r="T308" s="22"/>
      <c r="U308" s="22"/>
      <c r="V308" s="22"/>
      <c r="W308" s="22"/>
    </row>
    <row r="309" ht="16.5" spans="1:2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9"/>
      <c r="L309" s="29"/>
      <c r="M309" s="29"/>
      <c r="N309" s="29"/>
      <c r="O309" s="29"/>
      <c r="P309" s="29"/>
      <c r="Q309" s="29"/>
      <c r="R309" s="29"/>
      <c r="S309" s="22"/>
      <c r="T309" s="22"/>
      <c r="U309" s="22"/>
      <c r="V309" s="22"/>
      <c r="W309" s="22"/>
    </row>
    <row r="310" ht="16.5" spans="1:2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9"/>
      <c r="L310" s="29"/>
      <c r="M310" s="29"/>
      <c r="N310" s="29"/>
      <c r="O310" s="29"/>
      <c r="P310" s="29"/>
      <c r="Q310" s="29"/>
      <c r="R310" s="29"/>
      <c r="S310" s="22"/>
      <c r="T310" s="22"/>
      <c r="U310" s="22"/>
      <c r="V310" s="22"/>
      <c r="W310" s="22"/>
    </row>
    <row r="311" ht="16.5" spans="1:2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9"/>
      <c r="L311" s="29"/>
      <c r="M311" s="29"/>
      <c r="N311" s="29"/>
      <c r="O311" s="29"/>
      <c r="P311" s="29"/>
      <c r="Q311" s="29"/>
      <c r="R311" s="29"/>
      <c r="S311" s="22"/>
      <c r="T311" s="22"/>
      <c r="U311" s="22"/>
      <c r="V311" s="22"/>
      <c r="W311" s="22"/>
    </row>
    <row r="312" ht="16.5" spans="1:2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9"/>
      <c r="L312" s="29"/>
      <c r="M312" s="29"/>
      <c r="N312" s="29"/>
      <c r="O312" s="29"/>
      <c r="P312" s="29"/>
      <c r="Q312" s="29"/>
      <c r="R312" s="29"/>
      <c r="S312" s="22"/>
      <c r="T312" s="22"/>
      <c r="U312" s="22"/>
      <c r="V312" s="22"/>
      <c r="W312" s="22"/>
    </row>
    <row r="313" ht="16.5" spans="1:2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9"/>
      <c r="L313" s="29"/>
      <c r="M313" s="29"/>
      <c r="N313" s="29"/>
      <c r="O313" s="29"/>
      <c r="P313" s="29"/>
      <c r="Q313" s="29"/>
      <c r="R313" s="29"/>
      <c r="S313" s="22"/>
      <c r="T313" s="22"/>
      <c r="U313" s="22"/>
      <c r="V313" s="22"/>
      <c r="W313" s="22"/>
    </row>
    <row r="314" ht="16.5" spans="1:2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9"/>
      <c r="L314" s="29"/>
      <c r="M314" s="29"/>
      <c r="N314" s="29"/>
      <c r="O314" s="29"/>
      <c r="P314" s="29"/>
      <c r="Q314" s="29"/>
      <c r="R314" s="29"/>
      <c r="S314" s="22"/>
      <c r="T314" s="22"/>
      <c r="U314" s="22"/>
      <c r="V314" s="22"/>
      <c r="W314" s="22"/>
    </row>
    <row r="315" ht="16.5" spans="1:2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9"/>
      <c r="L315" s="29"/>
      <c r="M315" s="29"/>
      <c r="N315" s="29"/>
      <c r="O315" s="29"/>
      <c r="P315" s="29"/>
      <c r="Q315" s="29"/>
      <c r="R315" s="29"/>
      <c r="S315" s="22"/>
      <c r="T315" s="22"/>
      <c r="U315" s="22"/>
      <c r="V315" s="22"/>
      <c r="W315" s="22"/>
    </row>
    <row r="316" ht="16.5" spans="1:2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9"/>
      <c r="L316" s="29"/>
      <c r="M316" s="29"/>
      <c r="N316" s="29"/>
      <c r="O316" s="29"/>
      <c r="P316" s="29"/>
      <c r="Q316" s="29"/>
      <c r="R316" s="29"/>
      <c r="S316" s="22"/>
      <c r="T316" s="22"/>
      <c r="U316" s="22"/>
      <c r="V316" s="22"/>
      <c r="W316" s="22"/>
    </row>
    <row r="317" ht="16.5" spans="1:2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9"/>
      <c r="L317" s="29"/>
      <c r="M317" s="29"/>
      <c r="N317" s="29"/>
      <c r="O317" s="29"/>
      <c r="P317" s="29"/>
      <c r="Q317" s="29"/>
      <c r="R317" s="29"/>
      <c r="S317" s="22"/>
      <c r="T317" s="22"/>
      <c r="U317" s="22"/>
      <c r="V317" s="22"/>
      <c r="W317" s="22"/>
    </row>
    <row r="318" ht="16.5" spans="1:2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9"/>
      <c r="L318" s="29"/>
      <c r="M318" s="29"/>
      <c r="N318" s="29"/>
      <c r="O318" s="29"/>
      <c r="P318" s="29"/>
      <c r="Q318" s="29"/>
      <c r="R318" s="29"/>
      <c r="S318" s="22"/>
      <c r="T318" s="22"/>
      <c r="U318" s="22"/>
      <c r="V318" s="22"/>
      <c r="W318" s="22"/>
    </row>
    <row r="319" ht="16.5" spans="1:2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9"/>
      <c r="L319" s="29"/>
      <c r="M319" s="29"/>
      <c r="N319" s="29"/>
      <c r="O319" s="29"/>
      <c r="P319" s="29"/>
      <c r="Q319" s="29"/>
      <c r="R319" s="29"/>
      <c r="S319" s="22"/>
      <c r="T319" s="22"/>
      <c r="U319" s="22"/>
      <c r="V319" s="22"/>
      <c r="W319" s="22"/>
    </row>
    <row r="320" ht="16.5" spans="1:2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9"/>
      <c r="L320" s="29"/>
      <c r="M320" s="29"/>
      <c r="N320" s="29"/>
      <c r="O320" s="29"/>
      <c r="P320" s="29"/>
      <c r="Q320" s="29"/>
      <c r="R320" s="29"/>
      <c r="S320" s="22"/>
      <c r="T320" s="22"/>
      <c r="U320" s="22"/>
      <c r="V320" s="22"/>
      <c r="W320" s="22"/>
    </row>
    <row r="321" ht="16.5" spans="1:2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9"/>
      <c r="L321" s="29"/>
      <c r="M321" s="29"/>
      <c r="N321" s="29"/>
      <c r="O321" s="29"/>
      <c r="P321" s="29"/>
      <c r="Q321" s="29"/>
      <c r="R321" s="29"/>
      <c r="S321" s="22"/>
      <c r="T321" s="22"/>
      <c r="U321" s="22"/>
      <c r="V321" s="22"/>
      <c r="W321" s="22"/>
    </row>
    <row r="322" ht="16.5" spans="1:2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9"/>
      <c r="L322" s="29"/>
      <c r="M322" s="29"/>
      <c r="N322" s="29"/>
      <c r="O322" s="29"/>
      <c r="P322" s="29"/>
      <c r="Q322" s="29"/>
      <c r="R322" s="29"/>
      <c r="S322" s="22"/>
      <c r="T322" s="22"/>
      <c r="U322" s="22"/>
      <c r="V322" s="22"/>
      <c r="W322" s="22"/>
    </row>
    <row r="323" ht="16.5" spans="1: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9"/>
      <c r="L323" s="29"/>
      <c r="M323" s="29"/>
      <c r="N323" s="29"/>
      <c r="O323" s="29"/>
      <c r="P323" s="29"/>
      <c r="Q323" s="29"/>
      <c r="R323" s="29"/>
      <c r="S323" s="22"/>
      <c r="T323" s="22"/>
      <c r="U323" s="22"/>
      <c r="V323" s="22"/>
      <c r="W323" s="22"/>
    </row>
    <row r="324" ht="16.5" spans="1:2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9"/>
      <c r="L324" s="29"/>
      <c r="M324" s="29"/>
      <c r="N324" s="29"/>
      <c r="O324" s="29"/>
      <c r="P324" s="29"/>
      <c r="Q324" s="29"/>
      <c r="R324" s="29"/>
      <c r="S324" s="22"/>
      <c r="T324" s="22"/>
      <c r="U324" s="22"/>
      <c r="V324" s="22"/>
      <c r="W324" s="22"/>
    </row>
    <row r="325" ht="16.5" spans="1:2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9"/>
      <c r="L325" s="29"/>
      <c r="M325" s="29"/>
      <c r="N325" s="29"/>
      <c r="O325" s="29"/>
      <c r="P325" s="29"/>
      <c r="Q325" s="29"/>
      <c r="R325" s="29"/>
      <c r="S325" s="22"/>
      <c r="T325" s="22"/>
      <c r="U325" s="22"/>
      <c r="V325" s="22"/>
      <c r="W325" s="22"/>
    </row>
    <row r="326" ht="16.5" spans="1:2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9"/>
      <c r="L326" s="29"/>
      <c r="M326" s="29"/>
      <c r="N326" s="29"/>
      <c r="O326" s="29"/>
      <c r="P326" s="29"/>
      <c r="Q326" s="29"/>
      <c r="R326" s="29"/>
      <c r="S326" s="22"/>
      <c r="T326" s="22"/>
      <c r="U326" s="22"/>
      <c r="V326" s="22"/>
      <c r="W326" s="22"/>
    </row>
    <row r="327" ht="16.5" spans="1:2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9"/>
      <c r="L327" s="29"/>
      <c r="M327" s="29"/>
      <c r="N327" s="29"/>
      <c r="O327" s="29"/>
      <c r="P327" s="29"/>
      <c r="Q327" s="29"/>
      <c r="R327" s="29"/>
      <c r="S327" s="22"/>
      <c r="T327" s="22"/>
      <c r="U327" s="22"/>
      <c r="V327" s="22"/>
      <c r="W327" s="22"/>
    </row>
    <row r="328" ht="16.5" spans="1:2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9"/>
      <c r="L328" s="29"/>
      <c r="M328" s="29"/>
      <c r="N328" s="29"/>
      <c r="O328" s="29"/>
      <c r="P328" s="29"/>
      <c r="Q328" s="29"/>
      <c r="R328" s="29"/>
      <c r="S328" s="22"/>
      <c r="T328" s="22"/>
      <c r="U328" s="22"/>
      <c r="V328" s="22"/>
      <c r="W328" s="22"/>
    </row>
    <row r="329" ht="16.5" spans="1:2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9"/>
      <c r="L329" s="29"/>
      <c r="M329" s="29"/>
      <c r="N329" s="29"/>
      <c r="O329" s="29"/>
      <c r="P329" s="29"/>
      <c r="Q329" s="29"/>
      <c r="R329" s="29"/>
      <c r="S329" s="22"/>
      <c r="T329" s="22"/>
      <c r="U329" s="22"/>
      <c r="V329" s="22"/>
      <c r="W329" s="22"/>
    </row>
    <row r="330" ht="16.5" spans="1:2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9"/>
      <c r="L330" s="29"/>
      <c r="M330" s="29"/>
      <c r="N330" s="29"/>
      <c r="O330" s="29"/>
      <c r="P330" s="29"/>
      <c r="Q330" s="29"/>
      <c r="R330" s="29"/>
      <c r="S330" s="22"/>
      <c r="T330" s="22"/>
      <c r="U330" s="22"/>
      <c r="V330" s="22"/>
      <c r="W330" s="22"/>
    </row>
    <row r="331" ht="16.5" spans="1:2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9"/>
      <c r="L331" s="29"/>
      <c r="M331" s="29"/>
      <c r="N331" s="29"/>
      <c r="O331" s="29"/>
      <c r="P331" s="29"/>
      <c r="Q331" s="29"/>
      <c r="R331" s="29"/>
      <c r="S331" s="22"/>
      <c r="T331" s="22"/>
      <c r="U331" s="22"/>
      <c r="V331" s="22"/>
      <c r="W331" s="22"/>
    </row>
    <row r="332" ht="16.5" spans="1:2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9"/>
      <c r="L332" s="29"/>
      <c r="M332" s="29"/>
      <c r="N332" s="29"/>
      <c r="O332" s="29"/>
      <c r="P332" s="29"/>
      <c r="Q332" s="29"/>
      <c r="R332" s="29"/>
      <c r="S332" s="22"/>
      <c r="T332" s="22"/>
      <c r="U332" s="22"/>
      <c r="V332" s="22"/>
      <c r="W332" s="22"/>
    </row>
    <row r="333" ht="16.5" spans="1:2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9"/>
      <c r="L333" s="29"/>
      <c r="M333" s="29"/>
      <c r="N333" s="29"/>
      <c r="O333" s="29"/>
      <c r="P333" s="29"/>
      <c r="Q333" s="29"/>
      <c r="R333" s="29"/>
      <c r="S333" s="22"/>
      <c r="T333" s="22"/>
      <c r="U333" s="22"/>
      <c r="V333" s="22"/>
      <c r="W333" s="22"/>
    </row>
    <row r="334" ht="16.5" spans="1:2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9"/>
      <c r="L334" s="29"/>
      <c r="M334" s="29"/>
      <c r="N334" s="29"/>
      <c r="O334" s="29"/>
      <c r="P334" s="29"/>
      <c r="Q334" s="29"/>
      <c r="R334" s="29"/>
      <c r="S334" s="22"/>
      <c r="T334" s="22"/>
      <c r="U334" s="22"/>
      <c r="V334" s="22"/>
      <c r="W334" s="22"/>
    </row>
    <row r="335" ht="16.5" spans="1:2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9"/>
      <c r="L335" s="29"/>
      <c r="M335" s="29"/>
      <c r="N335" s="29"/>
      <c r="O335" s="29"/>
      <c r="P335" s="29"/>
      <c r="Q335" s="29"/>
      <c r="R335" s="29"/>
      <c r="S335" s="22"/>
      <c r="T335" s="22"/>
      <c r="U335" s="22"/>
      <c r="V335" s="22"/>
      <c r="W335" s="22"/>
    </row>
    <row r="336" ht="16.5" spans="1:2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9"/>
      <c r="L336" s="29"/>
      <c r="M336" s="29"/>
      <c r="N336" s="29"/>
      <c r="O336" s="29"/>
      <c r="P336" s="29"/>
      <c r="Q336" s="29"/>
      <c r="R336" s="29"/>
      <c r="S336" s="22"/>
      <c r="T336" s="22"/>
      <c r="U336" s="22"/>
      <c r="V336" s="22"/>
      <c r="W336" s="22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9"/>
      <c r="L337" s="29"/>
      <c r="M337" s="29"/>
      <c r="N337" s="29"/>
      <c r="O337" s="29"/>
      <c r="P337" s="29"/>
      <c r="Q337" s="29"/>
      <c r="R337" s="29"/>
      <c r="S337" s="22"/>
      <c r="T337" s="22"/>
      <c r="U337" s="22"/>
      <c r="V337" s="22"/>
      <c r="W337" s="22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9"/>
      <c r="L338" s="29"/>
      <c r="M338" s="29"/>
      <c r="N338" s="29"/>
      <c r="O338" s="29"/>
      <c r="P338" s="29"/>
      <c r="Q338" s="29"/>
      <c r="R338" s="29"/>
      <c r="S338" s="22"/>
      <c r="T338" s="22"/>
      <c r="U338" s="22"/>
      <c r="V338" s="22"/>
      <c r="W338" s="22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9"/>
      <c r="L339" s="29"/>
      <c r="M339" s="29"/>
      <c r="N339" s="29"/>
      <c r="O339" s="29"/>
      <c r="P339" s="29"/>
      <c r="Q339" s="29"/>
      <c r="R339" s="29"/>
      <c r="S339" s="22"/>
      <c r="T339" s="22"/>
      <c r="U339" s="22"/>
      <c r="V339" s="22"/>
      <c r="W339" s="22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9"/>
      <c r="L340" s="29"/>
      <c r="M340" s="29"/>
      <c r="N340" s="29"/>
      <c r="O340" s="29"/>
      <c r="P340" s="29"/>
      <c r="Q340" s="29"/>
      <c r="R340" s="29"/>
      <c r="S340" s="22"/>
      <c r="T340" s="22"/>
      <c r="U340" s="22"/>
      <c r="V340" s="22"/>
      <c r="W340" s="22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9"/>
      <c r="L341" s="29"/>
      <c r="M341" s="29"/>
      <c r="N341" s="29"/>
      <c r="O341" s="29"/>
      <c r="P341" s="29"/>
      <c r="Q341" s="29"/>
      <c r="R341" s="29"/>
      <c r="S341" s="22"/>
      <c r="T341" s="22"/>
      <c r="U341" s="22"/>
      <c r="V341" s="22"/>
      <c r="W341" s="22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9"/>
      <c r="L342" s="29"/>
      <c r="M342" s="29"/>
      <c r="N342" s="29"/>
      <c r="O342" s="29"/>
      <c r="P342" s="29"/>
      <c r="Q342" s="29"/>
      <c r="R342" s="29"/>
      <c r="S342" s="22"/>
      <c r="T342" s="22"/>
      <c r="U342" s="22"/>
      <c r="V342" s="22"/>
      <c r="W342" s="22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9"/>
      <c r="L343" s="29"/>
      <c r="M343" s="29"/>
      <c r="N343" s="29"/>
      <c r="O343" s="29"/>
      <c r="P343" s="29"/>
      <c r="Q343" s="29"/>
      <c r="R343" s="29"/>
      <c r="S343" s="22"/>
      <c r="T343" s="22"/>
      <c r="U343" s="22"/>
      <c r="V343" s="22"/>
      <c r="W343" s="22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9"/>
      <c r="L344" s="29"/>
      <c r="M344" s="29"/>
      <c r="N344" s="29"/>
      <c r="O344" s="29"/>
      <c r="P344" s="29"/>
      <c r="Q344" s="29"/>
      <c r="R344" s="29"/>
      <c r="S344" s="22"/>
      <c r="T344" s="22"/>
      <c r="U344" s="22"/>
      <c r="V344" s="22"/>
      <c r="W344" s="22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9"/>
      <c r="L345" s="29"/>
      <c r="M345" s="29"/>
      <c r="N345" s="29"/>
      <c r="O345" s="29"/>
      <c r="P345" s="29"/>
      <c r="Q345" s="29"/>
      <c r="R345" s="29"/>
      <c r="S345" s="22"/>
      <c r="T345" s="22"/>
      <c r="U345" s="22"/>
      <c r="V345" s="22"/>
      <c r="W345" s="22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9"/>
      <c r="L346" s="29"/>
      <c r="M346" s="29"/>
      <c r="N346" s="29"/>
      <c r="O346" s="29"/>
      <c r="P346" s="29"/>
      <c r="Q346" s="29"/>
      <c r="R346" s="29"/>
      <c r="S346" s="22"/>
      <c r="T346" s="22"/>
      <c r="U346" s="22"/>
      <c r="V346" s="22"/>
      <c r="W346" s="22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9"/>
      <c r="L347" s="29"/>
      <c r="M347" s="29"/>
      <c r="N347" s="29"/>
      <c r="O347" s="29"/>
      <c r="P347" s="29"/>
      <c r="Q347" s="29"/>
      <c r="R347" s="29"/>
      <c r="S347" s="22"/>
      <c r="T347" s="22"/>
      <c r="U347" s="22"/>
      <c r="V347" s="22"/>
      <c r="W347" s="22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9"/>
      <c r="L348" s="29"/>
      <c r="M348" s="29"/>
      <c r="N348" s="29"/>
      <c r="O348" s="29"/>
      <c r="P348" s="29"/>
      <c r="Q348" s="29"/>
      <c r="R348" s="29"/>
      <c r="S348" s="22"/>
      <c r="T348" s="22"/>
      <c r="U348" s="22"/>
      <c r="V348" s="22"/>
      <c r="W348" s="22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9"/>
      <c r="L349" s="29"/>
      <c r="M349" s="29"/>
      <c r="N349" s="29"/>
      <c r="O349" s="29"/>
      <c r="P349" s="29"/>
      <c r="Q349" s="29"/>
      <c r="R349" s="29"/>
      <c r="S349" s="22"/>
      <c r="T349" s="22"/>
      <c r="U349" s="22"/>
      <c r="V349" s="22"/>
      <c r="W349" s="22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9"/>
      <c r="L350" s="29"/>
      <c r="M350" s="29"/>
      <c r="N350" s="29"/>
      <c r="O350" s="29"/>
      <c r="P350" s="29"/>
      <c r="Q350" s="29"/>
      <c r="R350" s="29"/>
      <c r="S350" s="22"/>
      <c r="T350" s="22"/>
      <c r="U350" s="22"/>
      <c r="V350" s="22"/>
      <c r="W350" s="22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9"/>
      <c r="L351" s="29"/>
      <c r="M351" s="29"/>
      <c r="N351" s="29"/>
      <c r="O351" s="29"/>
      <c r="P351" s="29"/>
      <c r="Q351" s="29"/>
      <c r="R351" s="29"/>
      <c r="S351" s="22"/>
      <c r="T351" s="22"/>
      <c r="U351" s="22"/>
      <c r="V351" s="22"/>
      <c r="W351" s="22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9"/>
      <c r="L352" s="29"/>
      <c r="M352" s="29"/>
      <c r="N352" s="29"/>
      <c r="O352" s="29"/>
      <c r="P352" s="29"/>
      <c r="Q352" s="29"/>
      <c r="R352" s="29"/>
      <c r="S352" s="22"/>
      <c r="T352" s="22"/>
      <c r="U352" s="22"/>
      <c r="V352" s="22"/>
      <c r="W352" s="22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9"/>
      <c r="L353" s="29"/>
      <c r="M353" s="29"/>
      <c r="N353" s="29"/>
      <c r="O353" s="29"/>
      <c r="P353" s="29"/>
      <c r="Q353" s="29"/>
      <c r="R353" s="29"/>
      <c r="S353" s="22"/>
      <c r="T353" s="22"/>
      <c r="U353" s="22"/>
      <c r="V353" s="22"/>
      <c r="W353" s="22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9"/>
      <c r="L354" s="29"/>
      <c r="M354" s="29"/>
      <c r="N354" s="29"/>
      <c r="O354" s="29"/>
      <c r="P354" s="29"/>
      <c r="Q354" s="29"/>
      <c r="R354" s="29"/>
      <c r="S354" s="22"/>
      <c r="T354" s="22"/>
      <c r="U354" s="22"/>
      <c r="V354" s="22"/>
      <c r="W354" s="22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9"/>
      <c r="L355" s="29"/>
      <c r="M355" s="29"/>
      <c r="N355" s="29"/>
      <c r="O355" s="29"/>
      <c r="P355" s="29"/>
      <c r="Q355" s="29"/>
      <c r="R355" s="29"/>
      <c r="S355" s="22"/>
      <c r="T355" s="22"/>
      <c r="U355" s="22"/>
      <c r="V355" s="22"/>
      <c r="W355" s="22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9"/>
      <c r="L356" s="29"/>
      <c r="M356" s="29"/>
      <c r="N356" s="29"/>
      <c r="O356" s="29"/>
      <c r="P356" s="29"/>
      <c r="Q356" s="29"/>
      <c r="R356" s="29"/>
      <c r="S356" s="22"/>
      <c r="T356" s="22"/>
      <c r="U356" s="22"/>
      <c r="V356" s="22"/>
      <c r="W356" s="22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9"/>
      <c r="L357" s="29"/>
      <c r="M357" s="29"/>
      <c r="N357" s="29"/>
      <c r="O357" s="29"/>
      <c r="P357" s="29"/>
      <c r="Q357" s="29"/>
      <c r="R357" s="29"/>
      <c r="S357" s="22"/>
      <c r="T357" s="22"/>
      <c r="U357" s="22"/>
      <c r="V357" s="22"/>
      <c r="W357" s="22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9"/>
      <c r="L358" s="29"/>
      <c r="M358" s="29"/>
      <c r="N358" s="29"/>
      <c r="O358" s="29"/>
      <c r="P358" s="29"/>
      <c r="Q358" s="29"/>
      <c r="R358" s="29"/>
      <c r="S358" s="22"/>
      <c r="T358" s="22"/>
      <c r="U358" s="22"/>
      <c r="V358" s="22"/>
      <c r="W358" s="22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9"/>
      <c r="L359" s="29"/>
      <c r="M359" s="29"/>
      <c r="N359" s="29"/>
      <c r="O359" s="29"/>
      <c r="P359" s="29"/>
      <c r="Q359" s="29"/>
      <c r="R359" s="29"/>
      <c r="S359" s="22"/>
      <c r="T359" s="22"/>
      <c r="U359" s="22"/>
      <c r="V359" s="22"/>
      <c r="W359" s="22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9"/>
      <c r="L360" s="29"/>
      <c r="M360" s="29"/>
      <c r="N360" s="29"/>
      <c r="O360" s="29"/>
      <c r="P360" s="29"/>
      <c r="Q360" s="29"/>
      <c r="R360" s="29"/>
      <c r="S360" s="22"/>
      <c r="T360" s="22"/>
      <c r="U360" s="22"/>
      <c r="V360" s="22"/>
      <c r="W360" s="22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9"/>
      <c r="L361" s="29"/>
      <c r="M361" s="29"/>
      <c r="N361" s="29"/>
      <c r="O361" s="29"/>
      <c r="P361" s="29"/>
      <c r="Q361" s="29"/>
      <c r="R361" s="29"/>
      <c r="S361" s="22"/>
      <c r="T361" s="22"/>
      <c r="U361" s="22"/>
      <c r="V361" s="22"/>
      <c r="W361" s="22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9"/>
      <c r="L362" s="29"/>
      <c r="M362" s="29"/>
      <c r="N362" s="29"/>
      <c r="O362" s="29"/>
      <c r="P362" s="29"/>
      <c r="Q362" s="29"/>
      <c r="R362" s="29"/>
      <c r="S362" s="22"/>
      <c r="T362" s="22"/>
      <c r="U362" s="22"/>
      <c r="V362" s="22"/>
      <c r="W362" s="22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9"/>
      <c r="L363" s="29"/>
      <c r="M363" s="29"/>
      <c r="N363" s="29"/>
      <c r="O363" s="29"/>
      <c r="P363" s="29"/>
      <c r="Q363" s="29"/>
      <c r="R363" s="29"/>
      <c r="S363" s="22"/>
      <c r="T363" s="22"/>
      <c r="U363" s="22"/>
      <c r="V363" s="22"/>
      <c r="W363" s="22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9"/>
      <c r="L364" s="29"/>
      <c r="M364" s="29"/>
      <c r="N364" s="29"/>
      <c r="O364" s="29"/>
      <c r="P364" s="29"/>
      <c r="Q364" s="29"/>
      <c r="R364" s="29"/>
      <c r="S364" s="22"/>
      <c r="T364" s="22"/>
      <c r="U364" s="22"/>
      <c r="V364" s="22"/>
      <c r="W364" s="22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9"/>
      <c r="L365" s="29"/>
      <c r="M365" s="29"/>
      <c r="N365" s="29"/>
      <c r="O365" s="29"/>
      <c r="P365" s="29"/>
      <c r="Q365" s="29"/>
      <c r="R365" s="29"/>
      <c r="S365" s="22"/>
      <c r="T365" s="22"/>
      <c r="U365" s="22"/>
      <c r="V365" s="22"/>
      <c r="W365" s="22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9"/>
      <c r="L366" s="29"/>
      <c r="M366" s="29"/>
      <c r="N366" s="29"/>
      <c r="O366" s="29"/>
      <c r="P366" s="29"/>
      <c r="Q366" s="29"/>
      <c r="R366" s="29"/>
      <c r="S366" s="22"/>
      <c r="T366" s="22"/>
      <c r="U366" s="22"/>
      <c r="V366" s="22"/>
      <c r="W366" s="22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9"/>
      <c r="L367" s="29"/>
      <c r="M367" s="29"/>
      <c r="N367" s="29"/>
      <c r="O367" s="29"/>
      <c r="P367" s="29"/>
      <c r="Q367" s="29"/>
      <c r="R367" s="29"/>
      <c r="S367" s="22"/>
      <c r="T367" s="22"/>
      <c r="U367" s="22"/>
      <c r="V367" s="22"/>
      <c r="W367" s="22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9"/>
      <c r="L368" s="29"/>
      <c r="M368" s="29"/>
      <c r="N368" s="29"/>
      <c r="O368" s="29"/>
      <c r="P368" s="29"/>
      <c r="Q368" s="29"/>
      <c r="R368" s="29"/>
      <c r="S368" s="22"/>
      <c r="T368" s="22"/>
      <c r="U368" s="22"/>
      <c r="V368" s="22"/>
      <c r="W368" s="22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9"/>
      <c r="L369" s="29"/>
      <c r="M369" s="29"/>
      <c r="N369" s="29"/>
      <c r="O369" s="29"/>
      <c r="P369" s="29"/>
      <c r="Q369" s="29"/>
      <c r="R369" s="29"/>
      <c r="S369" s="22"/>
      <c r="T369" s="22"/>
      <c r="U369" s="22"/>
      <c r="V369" s="22"/>
      <c r="W369" s="22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9"/>
      <c r="L370" s="29"/>
      <c r="M370" s="29"/>
      <c r="N370" s="29"/>
      <c r="O370" s="29"/>
      <c r="P370" s="29"/>
      <c r="Q370" s="29"/>
      <c r="R370" s="29"/>
      <c r="S370" s="22"/>
      <c r="T370" s="22"/>
      <c r="U370" s="22"/>
      <c r="V370" s="22"/>
      <c r="W370" s="22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9"/>
      <c r="L371" s="29"/>
      <c r="M371" s="29"/>
      <c r="N371" s="29"/>
      <c r="O371" s="29"/>
      <c r="P371" s="29"/>
      <c r="Q371" s="29"/>
      <c r="R371" s="29"/>
      <c r="S371" s="22"/>
      <c r="T371" s="22"/>
      <c r="U371" s="22"/>
      <c r="V371" s="22"/>
      <c r="W371" s="22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9"/>
      <c r="L372" s="29"/>
      <c r="M372" s="29"/>
      <c r="N372" s="29"/>
      <c r="O372" s="29"/>
      <c r="P372" s="29"/>
      <c r="Q372" s="29"/>
      <c r="R372" s="29"/>
      <c r="S372" s="22"/>
      <c r="T372" s="22"/>
      <c r="U372" s="22"/>
      <c r="V372" s="22"/>
      <c r="W372" s="22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9"/>
      <c r="L373" s="29"/>
      <c r="M373" s="29"/>
      <c r="N373" s="29"/>
      <c r="O373" s="29"/>
      <c r="P373" s="29"/>
      <c r="Q373" s="29"/>
      <c r="R373" s="29"/>
      <c r="S373" s="22"/>
      <c r="T373" s="22"/>
      <c r="U373" s="22"/>
      <c r="V373" s="22"/>
      <c r="W373" s="22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9"/>
      <c r="L374" s="29"/>
      <c r="M374" s="29"/>
      <c r="N374" s="29"/>
      <c r="O374" s="29"/>
      <c r="P374" s="29"/>
      <c r="Q374" s="29"/>
      <c r="R374" s="29"/>
      <c r="S374" s="22"/>
      <c r="T374" s="22"/>
      <c r="U374" s="22"/>
      <c r="V374" s="22"/>
      <c r="W374" s="22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9"/>
      <c r="L375" s="29"/>
      <c r="M375" s="29"/>
      <c r="N375" s="29"/>
      <c r="O375" s="29"/>
      <c r="P375" s="29"/>
      <c r="Q375" s="29"/>
      <c r="R375" s="29"/>
      <c r="S375" s="22"/>
      <c r="T375" s="22"/>
      <c r="U375" s="22"/>
      <c r="V375" s="22"/>
      <c r="W375" s="22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9"/>
      <c r="L376" s="29"/>
      <c r="M376" s="29"/>
      <c r="N376" s="29"/>
      <c r="O376" s="29"/>
      <c r="P376" s="29"/>
      <c r="Q376" s="29"/>
      <c r="R376" s="29"/>
      <c r="S376" s="22"/>
      <c r="T376" s="22"/>
      <c r="U376" s="22"/>
      <c r="V376" s="22"/>
      <c r="W376" s="22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9"/>
      <c r="L377" s="29"/>
      <c r="M377" s="29"/>
      <c r="N377" s="29"/>
      <c r="O377" s="29"/>
      <c r="P377" s="29"/>
      <c r="Q377" s="29"/>
      <c r="R377" s="29"/>
      <c r="S377" s="22"/>
      <c r="T377" s="22"/>
      <c r="U377" s="22"/>
      <c r="V377" s="22"/>
      <c r="W377" s="22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9"/>
      <c r="L378" s="29"/>
      <c r="M378" s="29"/>
      <c r="N378" s="29"/>
      <c r="O378" s="29"/>
      <c r="P378" s="29"/>
      <c r="Q378" s="29"/>
      <c r="R378" s="29"/>
      <c r="S378" s="22"/>
      <c r="T378" s="22"/>
      <c r="U378" s="22"/>
      <c r="V378" s="22"/>
      <c r="W378" s="22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9"/>
      <c r="L379" s="29"/>
      <c r="M379" s="29"/>
      <c r="N379" s="29"/>
      <c r="O379" s="29"/>
      <c r="P379" s="29"/>
      <c r="Q379" s="29"/>
      <c r="R379" s="29"/>
      <c r="S379" s="22"/>
      <c r="T379" s="22"/>
      <c r="U379" s="22"/>
      <c r="V379" s="22"/>
      <c r="W379" s="22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9"/>
      <c r="L380" s="29"/>
      <c r="M380" s="29"/>
      <c r="N380" s="29"/>
      <c r="O380" s="29"/>
      <c r="P380" s="29"/>
      <c r="Q380" s="29"/>
      <c r="R380" s="29"/>
      <c r="S380" s="22"/>
      <c r="T380" s="22"/>
      <c r="U380" s="22"/>
      <c r="V380" s="22"/>
      <c r="W380" s="22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9"/>
      <c r="L381" s="29"/>
      <c r="M381" s="29"/>
      <c r="N381" s="29"/>
      <c r="O381" s="29"/>
      <c r="P381" s="29"/>
      <c r="Q381" s="29"/>
      <c r="R381" s="29"/>
      <c r="S381" s="22"/>
      <c r="T381" s="22"/>
      <c r="U381" s="22"/>
      <c r="V381" s="22"/>
      <c r="W381" s="22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9"/>
      <c r="L382" s="29"/>
      <c r="M382" s="29"/>
      <c r="N382" s="29"/>
      <c r="O382" s="29"/>
      <c r="P382" s="29"/>
      <c r="Q382" s="29"/>
      <c r="R382" s="29"/>
      <c r="S382" s="22"/>
      <c r="T382" s="22"/>
      <c r="U382" s="22"/>
      <c r="V382" s="22"/>
      <c r="W382" s="22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9"/>
      <c r="L383" s="29"/>
      <c r="M383" s="29"/>
      <c r="N383" s="29"/>
      <c r="O383" s="29"/>
      <c r="P383" s="29"/>
      <c r="Q383" s="29"/>
      <c r="R383" s="29"/>
      <c r="S383" s="22"/>
      <c r="T383" s="22"/>
      <c r="U383" s="22"/>
      <c r="V383" s="22"/>
      <c r="W383" s="22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9"/>
      <c r="L384" s="29"/>
      <c r="M384" s="29"/>
      <c r="N384" s="29"/>
      <c r="O384" s="29"/>
      <c r="P384" s="29"/>
      <c r="Q384" s="29"/>
      <c r="R384" s="29"/>
      <c r="S384" s="22"/>
      <c r="T384" s="22"/>
      <c r="U384" s="22"/>
      <c r="V384" s="22"/>
      <c r="W384" s="22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9"/>
      <c r="L385" s="29"/>
      <c r="M385" s="29"/>
      <c r="N385" s="29"/>
      <c r="O385" s="29"/>
      <c r="P385" s="29"/>
      <c r="Q385" s="29"/>
      <c r="R385" s="29"/>
      <c r="S385" s="22"/>
      <c r="T385" s="22"/>
      <c r="U385" s="22"/>
      <c r="V385" s="22"/>
      <c r="W385" s="22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9"/>
      <c r="L386" s="29"/>
      <c r="M386" s="29"/>
      <c r="N386" s="29"/>
      <c r="O386" s="29"/>
      <c r="P386" s="29"/>
      <c r="Q386" s="29"/>
      <c r="R386" s="29"/>
      <c r="S386" s="22"/>
      <c r="T386" s="22"/>
      <c r="U386" s="22"/>
      <c r="V386" s="22"/>
      <c r="W386" s="22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9"/>
      <c r="L387" s="29"/>
      <c r="M387" s="29"/>
      <c r="N387" s="29"/>
      <c r="O387" s="29"/>
      <c r="P387" s="29"/>
      <c r="Q387" s="29"/>
      <c r="R387" s="29"/>
      <c r="S387" s="22"/>
      <c r="T387" s="22"/>
      <c r="U387" s="22"/>
      <c r="V387" s="22"/>
      <c r="W387" s="22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9"/>
      <c r="L388" s="29"/>
      <c r="M388" s="29"/>
      <c r="N388" s="29"/>
      <c r="O388" s="29"/>
      <c r="P388" s="29"/>
      <c r="Q388" s="29"/>
      <c r="R388" s="29"/>
      <c r="S388" s="22"/>
      <c r="T388" s="22"/>
      <c r="U388" s="22"/>
      <c r="V388" s="22"/>
      <c r="W388" s="22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9"/>
      <c r="L389" s="29"/>
      <c r="M389" s="29"/>
      <c r="N389" s="29"/>
      <c r="O389" s="29"/>
      <c r="P389" s="29"/>
      <c r="Q389" s="29"/>
      <c r="R389" s="29"/>
      <c r="S389" s="22"/>
      <c r="T389" s="22"/>
      <c r="U389" s="22"/>
      <c r="V389" s="22"/>
      <c r="W389" s="22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9"/>
      <c r="L390" s="29"/>
      <c r="M390" s="29"/>
      <c r="N390" s="29"/>
      <c r="O390" s="29"/>
      <c r="P390" s="29"/>
      <c r="Q390" s="29"/>
      <c r="R390" s="29"/>
      <c r="S390" s="22"/>
      <c r="T390" s="22"/>
      <c r="U390" s="22"/>
      <c r="V390" s="22"/>
      <c r="W390" s="22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9"/>
      <c r="L391" s="29"/>
      <c r="M391" s="29"/>
      <c r="N391" s="29"/>
      <c r="O391" s="29"/>
      <c r="P391" s="29"/>
      <c r="Q391" s="29"/>
      <c r="R391" s="29"/>
      <c r="S391" s="22"/>
      <c r="T391" s="22"/>
      <c r="U391" s="22"/>
      <c r="V391" s="22"/>
      <c r="W391" s="22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9"/>
      <c r="L392" s="29"/>
      <c r="M392" s="29"/>
      <c r="N392" s="29"/>
      <c r="O392" s="29"/>
      <c r="P392" s="29"/>
      <c r="Q392" s="29"/>
      <c r="R392" s="29"/>
      <c r="S392" s="22"/>
      <c r="T392" s="22"/>
      <c r="U392" s="22"/>
      <c r="V392" s="22"/>
      <c r="W392" s="22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9"/>
      <c r="L393" s="29"/>
      <c r="M393" s="29"/>
      <c r="N393" s="29"/>
      <c r="O393" s="29"/>
      <c r="P393" s="29"/>
      <c r="Q393" s="29"/>
      <c r="R393" s="29"/>
      <c r="S393" s="22"/>
      <c r="T393" s="22"/>
      <c r="U393" s="22"/>
      <c r="V393" s="22"/>
      <c r="W393" s="22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9"/>
      <c r="L394" s="29"/>
      <c r="M394" s="29"/>
      <c r="N394" s="29"/>
      <c r="O394" s="29"/>
      <c r="P394" s="29"/>
      <c r="Q394" s="29"/>
      <c r="R394" s="29"/>
      <c r="S394" s="22"/>
      <c r="T394" s="22"/>
      <c r="U394" s="22"/>
      <c r="V394" s="22"/>
      <c r="W394" s="22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9"/>
      <c r="L395" s="29"/>
      <c r="M395" s="29"/>
      <c r="N395" s="29"/>
      <c r="O395" s="29"/>
      <c r="P395" s="29"/>
      <c r="Q395" s="29"/>
      <c r="R395" s="29"/>
      <c r="S395" s="22"/>
      <c r="T395" s="22"/>
      <c r="U395" s="22"/>
      <c r="V395" s="22"/>
      <c r="W395" s="22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9"/>
      <c r="L396" s="29"/>
      <c r="M396" s="29"/>
      <c r="N396" s="29"/>
      <c r="O396" s="29"/>
      <c r="P396" s="29"/>
      <c r="Q396" s="29"/>
      <c r="R396" s="29"/>
      <c r="S396" s="22"/>
      <c r="T396" s="22"/>
      <c r="U396" s="22"/>
      <c r="V396" s="22"/>
      <c r="W396" s="22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9"/>
      <c r="L397" s="29"/>
      <c r="M397" s="29"/>
      <c r="N397" s="29"/>
      <c r="O397" s="29"/>
      <c r="P397" s="29"/>
      <c r="Q397" s="29"/>
      <c r="R397" s="29"/>
      <c r="S397" s="22"/>
      <c r="T397" s="22"/>
      <c r="U397" s="22"/>
      <c r="V397" s="22"/>
      <c r="W397" s="22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9"/>
      <c r="L398" s="29"/>
      <c r="M398" s="29"/>
      <c r="N398" s="29"/>
      <c r="O398" s="29"/>
      <c r="P398" s="29"/>
      <c r="Q398" s="29"/>
      <c r="R398" s="29"/>
      <c r="S398" s="22"/>
      <c r="T398" s="22"/>
      <c r="U398" s="22"/>
      <c r="V398" s="22"/>
      <c r="W398" s="22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9"/>
      <c r="L399" s="29"/>
      <c r="M399" s="29"/>
      <c r="N399" s="29"/>
      <c r="O399" s="29"/>
      <c r="P399" s="29"/>
      <c r="Q399" s="29"/>
      <c r="R399" s="29"/>
      <c r="S399" s="22"/>
      <c r="T399" s="22"/>
      <c r="U399" s="22"/>
      <c r="V399" s="22"/>
      <c r="W399" s="22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9"/>
      <c r="L400" s="29"/>
      <c r="M400" s="29"/>
      <c r="N400" s="29"/>
      <c r="O400" s="29"/>
      <c r="P400" s="29"/>
      <c r="Q400" s="29"/>
      <c r="R400" s="29"/>
      <c r="S400" s="22"/>
      <c r="T400" s="22"/>
      <c r="U400" s="22"/>
      <c r="V400" s="22"/>
      <c r="W400" s="22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9"/>
      <c r="L401" s="29"/>
      <c r="M401" s="29"/>
      <c r="N401" s="29"/>
      <c r="O401" s="29"/>
      <c r="P401" s="29"/>
      <c r="Q401" s="29"/>
      <c r="R401" s="29"/>
      <c r="S401" s="22"/>
      <c r="T401" s="22"/>
      <c r="U401" s="22"/>
      <c r="V401" s="22"/>
      <c r="W401" s="22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9"/>
      <c r="L402" s="29"/>
      <c r="M402" s="29"/>
      <c r="N402" s="29"/>
      <c r="O402" s="29"/>
      <c r="P402" s="29"/>
      <c r="Q402" s="29"/>
      <c r="R402" s="29"/>
      <c r="S402" s="22"/>
      <c r="T402" s="22"/>
      <c r="U402" s="22"/>
      <c r="V402" s="22"/>
      <c r="W402" s="22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9"/>
      <c r="L403" s="29"/>
      <c r="M403" s="29"/>
      <c r="N403" s="29"/>
      <c r="O403" s="29"/>
      <c r="P403" s="29"/>
      <c r="Q403" s="29"/>
      <c r="R403" s="29"/>
      <c r="S403" s="22"/>
      <c r="T403" s="22"/>
      <c r="U403" s="22"/>
      <c r="V403" s="22"/>
      <c r="W403" s="22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9"/>
      <c r="L404" s="29"/>
      <c r="M404" s="29"/>
      <c r="N404" s="29"/>
      <c r="O404" s="29"/>
      <c r="P404" s="29"/>
      <c r="Q404" s="29"/>
      <c r="R404" s="29"/>
      <c r="S404" s="22"/>
      <c r="T404" s="22"/>
      <c r="U404" s="22"/>
      <c r="V404" s="22"/>
      <c r="W404" s="22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9"/>
      <c r="L405" s="29"/>
      <c r="M405" s="29"/>
      <c r="N405" s="29"/>
      <c r="O405" s="29"/>
      <c r="P405" s="29"/>
      <c r="Q405" s="29"/>
      <c r="R405" s="29"/>
      <c r="S405" s="22"/>
      <c r="T405" s="22"/>
      <c r="U405" s="22"/>
      <c r="V405" s="22"/>
      <c r="W405" s="22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9"/>
      <c r="L406" s="29"/>
      <c r="M406" s="29"/>
      <c r="N406" s="29"/>
      <c r="O406" s="29"/>
      <c r="P406" s="29"/>
      <c r="Q406" s="29"/>
      <c r="R406" s="29"/>
      <c r="S406" s="22"/>
      <c r="T406" s="22"/>
      <c r="U406" s="22"/>
      <c r="V406" s="22"/>
      <c r="W406" s="22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9"/>
      <c r="L407" s="29"/>
      <c r="M407" s="29"/>
      <c r="N407" s="29"/>
      <c r="O407" s="29"/>
      <c r="P407" s="29"/>
      <c r="Q407" s="29"/>
      <c r="R407" s="29"/>
      <c r="S407" s="22"/>
      <c r="T407" s="22"/>
      <c r="U407" s="22"/>
      <c r="V407" s="22"/>
      <c r="W407" s="22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9"/>
      <c r="L408" s="29"/>
      <c r="M408" s="29"/>
      <c r="N408" s="29"/>
      <c r="O408" s="29"/>
      <c r="P408" s="29"/>
      <c r="Q408" s="29"/>
      <c r="R408" s="29"/>
      <c r="S408" s="22"/>
      <c r="T408" s="22"/>
      <c r="U408" s="22"/>
      <c r="V408" s="22"/>
      <c r="W408" s="22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9"/>
      <c r="L409" s="29"/>
      <c r="M409" s="29"/>
      <c r="N409" s="29"/>
      <c r="O409" s="29"/>
      <c r="P409" s="29"/>
      <c r="Q409" s="29"/>
      <c r="R409" s="29"/>
      <c r="S409" s="22"/>
      <c r="T409" s="22"/>
      <c r="U409" s="22"/>
      <c r="V409" s="22"/>
      <c r="W409" s="22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9"/>
      <c r="L410" s="29"/>
      <c r="M410" s="29"/>
      <c r="N410" s="29"/>
      <c r="O410" s="29"/>
      <c r="P410" s="29"/>
      <c r="Q410" s="29"/>
      <c r="R410" s="29"/>
      <c r="S410" s="22"/>
      <c r="T410" s="22"/>
      <c r="U410" s="22"/>
      <c r="V410" s="22"/>
      <c r="W410" s="22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9"/>
      <c r="L411" s="29"/>
      <c r="M411" s="29"/>
      <c r="N411" s="29"/>
      <c r="O411" s="29"/>
      <c r="P411" s="29"/>
      <c r="Q411" s="29"/>
      <c r="R411" s="29"/>
      <c r="S411" s="22"/>
      <c r="T411" s="22"/>
      <c r="U411" s="22"/>
      <c r="V411" s="22"/>
      <c r="W411" s="22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9"/>
      <c r="L412" s="29"/>
      <c r="M412" s="29"/>
      <c r="N412" s="29"/>
      <c r="O412" s="29"/>
      <c r="P412" s="29"/>
      <c r="Q412" s="29"/>
      <c r="R412" s="29"/>
      <c r="S412" s="22"/>
      <c r="T412" s="22"/>
      <c r="U412" s="22"/>
      <c r="V412" s="22"/>
      <c r="W412" s="22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9"/>
      <c r="L413" s="29"/>
      <c r="M413" s="29"/>
      <c r="N413" s="29"/>
      <c r="O413" s="29"/>
      <c r="P413" s="29"/>
      <c r="Q413" s="29"/>
      <c r="R413" s="29"/>
      <c r="S413" s="22"/>
      <c r="T413" s="22"/>
      <c r="U413" s="22"/>
      <c r="V413" s="22"/>
      <c r="W413" s="22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9"/>
      <c r="L414" s="29"/>
      <c r="M414" s="29"/>
      <c r="N414" s="29"/>
      <c r="O414" s="29"/>
      <c r="P414" s="29"/>
      <c r="Q414" s="29"/>
      <c r="R414" s="29"/>
      <c r="S414" s="22"/>
      <c r="T414" s="22"/>
      <c r="U414" s="22"/>
      <c r="V414" s="22"/>
      <c r="W414" s="22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9"/>
      <c r="L415" s="29"/>
      <c r="M415" s="29"/>
      <c r="N415" s="29"/>
      <c r="O415" s="29"/>
      <c r="P415" s="29"/>
      <c r="Q415" s="29"/>
      <c r="R415" s="29"/>
      <c r="S415" s="22"/>
      <c r="T415" s="22"/>
      <c r="U415" s="22"/>
      <c r="V415" s="22"/>
      <c r="W415" s="22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9"/>
      <c r="L416" s="29"/>
      <c r="M416" s="29"/>
      <c r="N416" s="29"/>
      <c r="O416" s="29"/>
      <c r="P416" s="29"/>
      <c r="Q416" s="29"/>
      <c r="R416" s="29"/>
      <c r="S416" s="22"/>
      <c r="T416" s="22"/>
      <c r="U416" s="22"/>
      <c r="V416" s="22"/>
      <c r="W416" s="22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9"/>
      <c r="L417" s="29"/>
      <c r="M417" s="29"/>
      <c r="N417" s="29"/>
      <c r="O417" s="29"/>
      <c r="P417" s="29"/>
      <c r="Q417" s="29"/>
      <c r="R417" s="29"/>
      <c r="S417" s="22"/>
      <c r="T417" s="22"/>
      <c r="U417" s="22"/>
      <c r="V417" s="22"/>
      <c r="W417" s="22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9"/>
      <c r="L418" s="29"/>
      <c r="M418" s="29"/>
      <c r="N418" s="29"/>
      <c r="O418" s="29"/>
      <c r="P418" s="29"/>
      <c r="Q418" s="29"/>
      <c r="R418" s="29"/>
      <c r="S418" s="22"/>
      <c r="T418" s="22"/>
      <c r="U418" s="22"/>
      <c r="V418" s="22"/>
      <c r="W418" s="22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9"/>
      <c r="L419" s="29"/>
      <c r="M419" s="29"/>
      <c r="N419" s="29"/>
      <c r="O419" s="29"/>
      <c r="P419" s="29"/>
      <c r="Q419" s="29"/>
      <c r="R419" s="29"/>
      <c r="S419" s="22"/>
      <c r="T419" s="22"/>
      <c r="U419" s="22"/>
      <c r="V419" s="22"/>
      <c r="W419" s="22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9"/>
      <c r="L420" s="29"/>
      <c r="M420" s="29"/>
      <c r="N420" s="29"/>
      <c r="O420" s="29"/>
      <c r="P420" s="29"/>
      <c r="Q420" s="29"/>
      <c r="R420" s="29"/>
      <c r="S420" s="22"/>
      <c r="T420" s="22"/>
      <c r="U420" s="22"/>
      <c r="V420" s="22"/>
      <c r="W420" s="22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9"/>
      <c r="L421" s="29"/>
      <c r="M421" s="29"/>
      <c r="N421" s="29"/>
      <c r="O421" s="29"/>
      <c r="P421" s="29"/>
      <c r="Q421" s="29"/>
      <c r="R421" s="29"/>
      <c r="S421" s="22"/>
      <c r="T421" s="22"/>
      <c r="U421" s="22"/>
      <c r="V421" s="22"/>
      <c r="W421" s="22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9"/>
      <c r="L422" s="29"/>
      <c r="M422" s="29"/>
      <c r="N422" s="29"/>
      <c r="O422" s="29"/>
      <c r="P422" s="29"/>
      <c r="Q422" s="29"/>
      <c r="R422" s="29"/>
      <c r="S422" s="22"/>
      <c r="T422" s="22"/>
      <c r="U422" s="22"/>
      <c r="V422" s="22"/>
      <c r="W422" s="22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9"/>
      <c r="L423" s="29"/>
      <c r="M423" s="29"/>
      <c r="N423" s="29"/>
      <c r="O423" s="29"/>
      <c r="P423" s="29"/>
      <c r="Q423" s="29"/>
      <c r="R423" s="29"/>
      <c r="S423" s="22"/>
      <c r="T423" s="22"/>
      <c r="U423" s="22"/>
      <c r="V423" s="22"/>
      <c r="W423" s="22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9"/>
      <c r="L424" s="29"/>
      <c r="M424" s="29"/>
      <c r="N424" s="29"/>
      <c r="O424" s="29"/>
      <c r="P424" s="29"/>
      <c r="Q424" s="29"/>
      <c r="R424" s="29"/>
      <c r="S424" s="22"/>
      <c r="T424" s="22"/>
      <c r="U424" s="22"/>
      <c r="V424" s="22"/>
      <c r="W424" s="22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9"/>
      <c r="L425" s="29"/>
      <c r="M425" s="29"/>
      <c r="N425" s="29"/>
      <c r="O425" s="29"/>
      <c r="P425" s="29"/>
      <c r="Q425" s="29"/>
      <c r="R425" s="29"/>
      <c r="S425" s="22"/>
      <c r="T425" s="22"/>
      <c r="U425" s="22"/>
      <c r="V425" s="22"/>
      <c r="W425" s="22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9"/>
      <c r="L426" s="29"/>
      <c r="M426" s="29"/>
      <c r="N426" s="29"/>
      <c r="O426" s="29"/>
      <c r="P426" s="29"/>
      <c r="Q426" s="29"/>
      <c r="R426" s="29"/>
      <c r="S426" s="22"/>
      <c r="T426" s="22"/>
      <c r="U426" s="22"/>
      <c r="V426" s="22"/>
      <c r="W426" s="22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9"/>
      <c r="L427" s="29"/>
      <c r="M427" s="29"/>
      <c r="N427" s="29"/>
      <c r="O427" s="29"/>
      <c r="P427" s="29"/>
      <c r="Q427" s="29"/>
      <c r="R427" s="29"/>
      <c r="S427" s="22"/>
      <c r="T427" s="22"/>
      <c r="U427" s="22"/>
      <c r="V427" s="22"/>
      <c r="W427" s="22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9"/>
      <c r="L428" s="29"/>
      <c r="M428" s="29"/>
      <c r="N428" s="29"/>
      <c r="O428" s="29"/>
      <c r="P428" s="29"/>
      <c r="Q428" s="29"/>
      <c r="R428" s="29"/>
      <c r="S428" s="22"/>
      <c r="T428" s="22"/>
      <c r="U428" s="22"/>
      <c r="V428" s="22"/>
      <c r="W428" s="22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9"/>
      <c r="L429" s="29"/>
      <c r="M429" s="29"/>
      <c r="N429" s="29"/>
      <c r="O429" s="29"/>
      <c r="P429" s="29"/>
      <c r="Q429" s="29"/>
      <c r="R429" s="29"/>
      <c r="S429" s="22"/>
      <c r="T429" s="22"/>
      <c r="U429" s="22"/>
      <c r="V429" s="22"/>
      <c r="W429" s="22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9"/>
      <c r="L430" s="29"/>
      <c r="M430" s="29"/>
      <c r="N430" s="29"/>
      <c r="O430" s="29"/>
      <c r="P430" s="29"/>
      <c r="Q430" s="29"/>
      <c r="R430" s="29"/>
      <c r="S430" s="22"/>
      <c r="T430" s="22"/>
      <c r="U430" s="22"/>
      <c r="V430" s="22"/>
      <c r="W430" s="22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9"/>
      <c r="L431" s="29"/>
      <c r="M431" s="29"/>
      <c r="N431" s="29"/>
      <c r="O431" s="29"/>
      <c r="P431" s="29"/>
      <c r="Q431" s="29"/>
      <c r="R431" s="29"/>
      <c r="S431" s="22"/>
      <c r="T431" s="22"/>
      <c r="U431" s="22"/>
      <c r="V431" s="22"/>
      <c r="W431" s="22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9"/>
      <c r="L432" s="29"/>
      <c r="M432" s="29"/>
      <c r="N432" s="29"/>
      <c r="O432" s="29"/>
      <c r="P432" s="29"/>
      <c r="Q432" s="29"/>
      <c r="R432" s="29"/>
      <c r="S432" s="22"/>
      <c r="T432" s="22"/>
      <c r="U432" s="22"/>
      <c r="V432" s="22"/>
      <c r="W432" s="22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9"/>
      <c r="L433" s="29"/>
      <c r="M433" s="29"/>
      <c r="N433" s="29"/>
      <c r="O433" s="29"/>
      <c r="P433" s="29"/>
      <c r="Q433" s="29"/>
      <c r="R433" s="29"/>
      <c r="S433" s="22"/>
      <c r="T433" s="22"/>
      <c r="U433" s="22"/>
      <c r="V433" s="22"/>
      <c r="W433" s="22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9"/>
      <c r="L434" s="29"/>
      <c r="M434" s="29"/>
      <c r="N434" s="29"/>
      <c r="O434" s="29"/>
      <c r="P434" s="29"/>
      <c r="Q434" s="29"/>
      <c r="R434" s="29"/>
      <c r="S434" s="22"/>
      <c r="T434" s="22"/>
      <c r="U434" s="22"/>
      <c r="V434" s="22"/>
      <c r="W434" s="22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9"/>
      <c r="L435" s="29"/>
      <c r="M435" s="29"/>
      <c r="N435" s="29"/>
      <c r="O435" s="29"/>
      <c r="P435" s="29"/>
      <c r="Q435" s="29"/>
      <c r="R435" s="29"/>
      <c r="S435" s="22"/>
      <c r="T435" s="22"/>
      <c r="U435" s="22"/>
      <c r="V435" s="22"/>
      <c r="W435" s="22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9"/>
      <c r="L436" s="29"/>
      <c r="M436" s="29"/>
      <c r="N436" s="29"/>
      <c r="O436" s="29"/>
      <c r="P436" s="29"/>
      <c r="Q436" s="29"/>
      <c r="R436" s="29"/>
      <c r="S436" s="22"/>
      <c r="T436" s="22"/>
      <c r="U436" s="22"/>
      <c r="V436" s="22"/>
      <c r="W436" s="22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9"/>
      <c r="L437" s="29"/>
      <c r="M437" s="29"/>
      <c r="N437" s="29"/>
      <c r="O437" s="29"/>
      <c r="P437" s="29"/>
      <c r="Q437" s="29"/>
      <c r="R437" s="29"/>
      <c r="S437" s="22"/>
      <c r="T437" s="22"/>
      <c r="U437" s="22"/>
      <c r="V437" s="22"/>
      <c r="W437" s="22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9"/>
      <c r="L438" s="29"/>
      <c r="M438" s="29"/>
      <c r="N438" s="29"/>
      <c r="O438" s="29"/>
      <c r="P438" s="29"/>
      <c r="Q438" s="29"/>
      <c r="R438" s="29"/>
      <c r="S438" s="22"/>
      <c r="T438" s="22"/>
      <c r="U438" s="22"/>
      <c r="V438" s="22"/>
      <c r="W438" s="22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9"/>
      <c r="L439" s="29"/>
      <c r="M439" s="29"/>
      <c r="N439" s="29"/>
      <c r="O439" s="29"/>
      <c r="P439" s="29"/>
      <c r="Q439" s="29"/>
      <c r="R439" s="29"/>
      <c r="S439" s="22"/>
      <c r="T439" s="22"/>
      <c r="U439" s="22"/>
      <c r="V439" s="22"/>
      <c r="W439" s="22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9"/>
      <c r="L440" s="29"/>
      <c r="M440" s="29"/>
      <c r="N440" s="29"/>
      <c r="O440" s="29"/>
      <c r="P440" s="29"/>
      <c r="Q440" s="29"/>
      <c r="R440" s="29"/>
      <c r="S440" s="22"/>
      <c r="T440" s="22"/>
      <c r="U440" s="22"/>
      <c r="V440" s="22"/>
      <c r="W440" s="22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9"/>
      <c r="L441" s="29"/>
      <c r="M441" s="29"/>
      <c r="N441" s="29"/>
      <c r="O441" s="29"/>
      <c r="P441" s="29"/>
      <c r="Q441" s="29"/>
      <c r="R441" s="29"/>
      <c r="S441" s="22"/>
      <c r="T441" s="22"/>
      <c r="U441" s="22"/>
      <c r="V441" s="22"/>
      <c r="W441" s="22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9"/>
      <c r="L442" s="29"/>
      <c r="M442" s="29"/>
      <c r="N442" s="29"/>
      <c r="O442" s="29"/>
      <c r="P442" s="29"/>
      <c r="Q442" s="29"/>
      <c r="R442" s="29"/>
      <c r="S442" s="22"/>
      <c r="T442" s="22"/>
      <c r="U442" s="22"/>
      <c r="V442" s="22"/>
      <c r="W442" s="22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9"/>
      <c r="L443" s="29"/>
      <c r="M443" s="29"/>
      <c r="N443" s="29"/>
      <c r="O443" s="29"/>
      <c r="P443" s="29"/>
      <c r="Q443" s="29"/>
      <c r="R443" s="29"/>
      <c r="S443" s="22"/>
      <c r="T443" s="22"/>
      <c r="U443" s="22"/>
      <c r="V443" s="22"/>
      <c r="W443" s="22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9"/>
      <c r="L444" s="29"/>
      <c r="M444" s="29"/>
      <c r="N444" s="29"/>
      <c r="O444" s="29"/>
      <c r="P444" s="29"/>
      <c r="Q444" s="29"/>
      <c r="R444" s="29"/>
      <c r="S444" s="22"/>
      <c r="T444" s="22"/>
      <c r="U444" s="22"/>
      <c r="V444" s="22"/>
      <c r="W444" s="22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9"/>
      <c r="L445" s="29"/>
      <c r="M445" s="29"/>
      <c r="N445" s="29"/>
      <c r="O445" s="29"/>
      <c r="P445" s="29"/>
      <c r="Q445" s="29"/>
      <c r="R445" s="29"/>
      <c r="S445" s="22"/>
      <c r="T445" s="22"/>
      <c r="U445" s="22"/>
      <c r="V445" s="22"/>
      <c r="W445" s="22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9"/>
      <c r="L446" s="29"/>
      <c r="M446" s="29"/>
      <c r="N446" s="29"/>
      <c r="O446" s="29"/>
      <c r="P446" s="29"/>
      <c r="Q446" s="29"/>
      <c r="R446" s="29"/>
      <c r="S446" s="22"/>
      <c r="T446" s="22"/>
      <c r="U446" s="22"/>
      <c r="V446" s="22"/>
      <c r="W446" s="22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9"/>
      <c r="L447" s="29"/>
      <c r="M447" s="29"/>
      <c r="N447" s="29"/>
      <c r="O447" s="29"/>
      <c r="P447" s="29"/>
      <c r="Q447" s="29"/>
      <c r="R447" s="29"/>
      <c r="S447" s="22"/>
      <c r="T447" s="22"/>
      <c r="U447" s="22"/>
      <c r="V447" s="22"/>
      <c r="W447" s="22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9"/>
      <c r="L448" s="29"/>
      <c r="M448" s="29"/>
      <c r="N448" s="29"/>
      <c r="O448" s="29"/>
      <c r="P448" s="29"/>
      <c r="Q448" s="29"/>
      <c r="R448" s="29"/>
      <c r="S448" s="22"/>
      <c r="T448" s="22"/>
      <c r="U448" s="22"/>
      <c r="V448" s="22"/>
      <c r="W448" s="22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9"/>
      <c r="L449" s="29"/>
      <c r="M449" s="29"/>
      <c r="N449" s="29"/>
      <c r="O449" s="29"/>
      <c r="P449" s="29"/>
      <c r="Q449" s="29"/>
      <c r="R449" s="29"/>
      <c r="S449" s="22"/>
      <c r="T449" s="22"/>
      <c r="U449" s="22"/>
      <c r="V449" s="22"/>
      <c r="W449" s="22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9"/>
      <c r="L450" s="29"/>
      <c r="M450" s="29"/>
      <c r="N450" s="29"/>
      <c r="O450" s="29"/>
      <c r="P450" s="29"/>
      <c r="Q450" s="29"/>
      <c r="R450" s="29"/>
      <c r="S450" s="22"/>
      <c r="T450" s="22"/>
      <c r="U450" s="22"/>
      <c r="V450" s="22"/>
      <c r="W450" s="22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9"/>
      <c r="L451" s="29"/>
      <c r="M451" s="29"/>
      <c r="N451" s="29"/>
      <c r="O451" s="29"/>
      <c r="P451" s="29"/>
      <c r="Q451" s="29"/>
      <c r="R451" s="29"/>
      <c r="S451" s="22"/>
      <c r="T451" s="22"/>
      <c r="U451" s="22"/>
      <c r="V451" s="22"/>
      <c r="W451" s="22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9"/>
      <c r="L452" s="29"/>
      <c r="M452" s="29"/>
      <c r="N452" s="29"/>
      <c r="O452" s="29"/>
      <c r="P452" s="29"/>
      <c r="Q452" s="29"/>
      <c r="R452" s="29"/>
      <c r="S452" s="22"/>
      <c r="T452" s="22"/>
      <c r="U452" s="22"/>
      <c r="V452" s="22"/>
      <c r="W452" s="22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9"/>
      <c r="L453" s="29"/>
      <c r="M453" s="29"/>
      <c r="N453" s="29"/>
      <c r="O453" s="29"/>
      <c r="P453" s="29"/>
      <c r="Q453" s="29"/>
      <c r="R453" s="29"/>
      <c r="S453" s="22"/>
      <c r="T453" s="22"/>
      <c r="U453" s="22"/>
      <c r="V453" s="22"/>
      <c r="W453" s="22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9"/>
      <c r="L454" s="29"/>
      <c r="M454" s="29"/>
      <c r="N454" s="29"/>
      <c r="O454" s="29"/>
      <c r="P454" s="29"/>
      <c r="Q454" s="29"/>
      <c r="R454" s="29"/>
      <c r="S454" s="22"/>
      <c r="T454" s="22"/>
      <c r="U454" s="22"/>
      <c r="V454" s="22"/>
      <c r="W454" s="22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9"/>
      <c r="L455" s="29"/>
      <c r="M455" s="29"/>
      <c r="N455" s="29"/>
      <c r="O455" s="29"/>
      <c r="P455" s="29"/>
      <c r="Q455" s="29"/>
      <c r="R455" s="29"/>
      <c r="S455" s="22"/>
      <c r="T455" s="22"/>
      <c r="U455" s="22"/>
      <c r="V455" s="22"/>
      <c r="W455" s="22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9"/>
      <c r="L456" s="29"/>
      <c r="M456" s="29"/>
      <c r="N456" s="29"/>
      <c r="O456" s="29"/>
      <c r="P456" s="29"/>
      <c r="Q456" s="29"/>
      <c r="R456" s="29"/>
      <c r="S456" s="22"/>
      <c r="T456" s="22"/>
      <c r="U456" s="22"/>
      <c r="V456" s="22"/>
      <c r="W456" s="22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9"/>
      <c r="L457" s="29"/>
      <c r="M457" s="29"/>
      <c r="N457" s="29"/>
      <c r="O457" s="29"/>
      <c r="P457" s="29"/>
      <c r="Q457" s="29"/>
      <c r="R457" s="29"/>
      <c r="S457" s="22"/>
      <c r="T457" s="22"/>
      <c r="U457" s="22"/>
      <c r="V457" s="22"/>
      <c r="W457" s="22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9"/>
      <c r="L458" s="29"/>
      <c r="M458" s="29"/>
      <c r="N458" s="29"/>
      <c r="O458" s="29"/>
      <c r="P458" s="29"/>
      <c r="Q458" s="29"/>
      <c r="R458" s="29"/>
      <c r="S458" s="22"/>
      <c r="T458" s="22"/>
      <c r="U458" s="22"/>
      <c r="V458" s="22"/>
      <c r="W458" s="22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9"/>
      <c r="L459" s="29"/>
      <c r="M459" s="29"/>
      <c r="N459" s="29"/>
      <c r="O459" s="29"/>
      <c r="P459" s="29"/>
      <c r="Q459" s="29"/>
      <c r="R459" s="29"/>
      <c r="S459" s="22"/>
      <c r="T459" s="22"/>
      <c r="U459" s="22"/>
      <c r="V459" s="22"/>
      <c r="W459" s="22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9"/>
      <c r="L460" s="29"/>
      <c r="M460" s="29"/>
      <c r="N460" s="29"/>
      <c r="O460" s="29"/>
      <c r="P460" s="29"/>
      <c r="Q460" s="29"/>
      <c r="R460" s="29"/>
      <c r="S460" s="22"/>
      <c r="T460" s="22"/>
      <c r="U460" s="22"/>
      <c r="V460" s="22"/>
      <c r="W460" s="22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9"/>
      <c r="L461" s="29"/>
      <c r="M461" s="29"/>
      <c r="N461" s="29"/>
      <c r="O461" s="29"/>
      <c r="P461" s="29"/>
      <c r="Q461" s="29"/>
      <c r="R461" s="29"/>
      <c r="S461" s="22"/>
      <c r="T461" s="22"/>
      <c r="U461" s="22"/>
      <c r="V461" s="22"/>
      <c r="W461" s="22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9"/>
      <c r="L462" s="29"/>
      <c r="M462" s="29"/>
      <c r="N462" s="29"/>
      <c r="O462" s="29"/>
      <c r="P462" s="29"/>
      <c r="Q462" s="29"/>
      <c r="R462" s="29"/>
      <c r="S462" s="22"/>
      <c r="T462" s="22"/>
      <c r="U462" s="22"/>
      <c r="V462" s="22"/>
      <c r="W462" s="22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9"/>
      <c r="L463" s="29"/>
      <c r="M463" s="29"/>
      <c r="N463" s="29"/>
      <c r="O463" s="29"/>
      <c r="P463" s="29"/>
      <c r="Q463" s="29"/>
      <c r="R463" s="29"/>
      <c r="S463" s="22"/>
      <c r="T463" s="22"/>
      <c r="U463" s="22"/>
      <c r="V463" s="22"/>
      <c r="W463" s="22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9"/>
      <c r="L464" s="29"/>
      <c r="M464" s="29"/>
      <c r="N464" s="29"/>
      <c r="O464" s="29"/>
      <c r="P464" s="29"/>
      <c r="Q464" s="29"/>
      <c r="R464" s="29"/>
      <c r="S464" s="22"/>
      <c r="T464" s="22"/>
      <c r="U464" s="22"/>
      <c r="V464" s="22"/>
      <c r="W464" s="22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9"/>
      <c r="L465" s="29"/>
      <c r="M465" s="29"/>
      <c r="N465" s="29"/>
      <c r="O465" s="29"/>
      <c r="P465" s="29"/>
      <c r="Q465" s="29"/>
      <c r="R465" s="29"/>
      <c r="S465" s="22"/>
      <c r="T465" s="22"/>
      <c r="U465" s="22"/>
      <c r="V465" s="22"/>
      <c r="W465" s="22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9"/>
      <c r="L466" s="29"/>
      <c r="M466" s="29"/>
      <c r="N466" s="29"/>
      <c r="O466" s="29"/>
      <c r="P466" s="29"/>
      <c r="Q466" s="29"/>
      <c r="R466" s="29"/>
      <c r="S466" s="22"/>
      <c r="T466" s="22"/>
      <c r="U466" s="22"/>
      <c r="V466" s="22"/>
      <c r="W466" s="22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9"/>
      <c r="L467" s="29"/>
      <c r="M467" s="29"/>
      <c r="N467" s="29"/>
      <c r="O467" s="29"/>
      <c r="P467" s="29"/>
      <c r="Q467" s="29"/>
      <c r="R467" s="29"/>
      <c r="S467" s="22"/>
      <c r="T467" s="22"/>
      <c r="U467" s="22"/>
      <c r="V467" s="22"/>
      <c r="W467" s="22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9"/>
      <c r="L468" s="29"/>
      <c r="M468" s="29"/>
      <c r="N468" s="29"/>
      <c r="O468" s="29"/>
      <c r="P468" s="29"/>
      <c r="Q468" s="29"/>
      <c r="R468" s="29"/>
      <c r="S468" s="22"/>
      <c r="T468" s="22"/>
      <c r="U468" s="22"/>
      <c r="V468" s="22"/>
      <c r="W468" s="22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9"/>
      <c r="L469" s="29"/>
      <c r="M469" s="29"/>
      <c r="N469" s="29"/>
      <c r="O469" s="29"/>
      <c r="P469" s="29"/>
      <c r="Q469" s="29"/>
      <c r="R469" s="29"/>
      <c r="S469" s="22"/>
      <c r="T469" s="22"/>
      <c r="U469" s="22"/>
      <c r="V469" s="22"/>
      <c r="W469" s="22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9"/>
      <c r="L470" s="29"/>
      <c r="M470" s="29"/>
      <c r="N470" s="29"/>
      <c r="O470" s="29"/>
      <c r="P470" s="29"/>
      <c r="Q470" s="29"/>
      <c r="R470" s="29"/>
      <c r="S470" s="22"/>
      <c r="T470" s="22"/>
      <c r="U470" s="22"/>
      <c r="V470" s="22"/>
      <c r="W470" s="22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9"/>
      <c r="L471" s="29"/>
      <c r="M471" s="29"/>
      <c r="N471" s="29"/>
      <c r="O471" s="29"/>
      <c r="P471" s="29"/>
      <c r="Q471" s="29"/>
      <c r="R471" s="29"/>
      <c r="S471" s="22"/>
      <c r="T471" s="22"/>
      <c r="U471" s="22"/>
      <c r="V471" s="22"/>
      <c r="W471" s="22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9"/>
      <c r="L472" s="29"/>
      <c r="M472" s="29"/>
      <c r="N472" s="29"/>
      <c r="O472" s="29"/>
      <c r="P472" s="29"/>
      <c r="Q472" s="29"/>
      <c r="R472" s="29"/>
      <c r="S472" s="22"/>
      <c r="T472" s="22"/>
      <c r="U472" s="22"/>
      <c r="V472" s="22"/>
      <c r="W472" s="22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9"/>
      <c r="L473" s="29"/>
      <c r="M473" s="29"/>
      <c r="N473" s="29"/>
      <c r="O473" s="29"/>
      <c r="P473" s="29"/>
      <c r="Q473" s="29"/>
      <c r="R473" s="29"/>
      <c r="S473" s="22"/>
      <c r="T473" s="22"/>
      <c r="U473" s="22"/>
      <c r="V473" s="22"/>
      <c r="W473" s="22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9"/>
      <c r="L474" s="29"/>
      <c r="M474" s="29"/>
      <c r="N474" s="29"/>
      <c r="O474" s="29"/>
      <c r="P474" s="29"/>
      <c r="Q474" s="29"/>
      <c r="R474" s="29"/>
      <c r="S474" s="22"/>
      <c r="T474" s="22"/>
      <c r="U474" s="22"/>
      <c r="V474" s="22"/>
      <c r="W474" s="22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9"/>
      <c r="L475" s="29"/>
      <c r="M475" s="29"/>
      <c r="N475" s="29"/>
      <c r="O475" s="29"/>
      <c r="P475" s="29"/>
      <c r="Q475" s="29"/>
      <c r="R475" s="29"/>
      <c r="S475" s="22"/>
      <c r="T475" s="22"/>
      <c r="U475" s="22"/>
      <c r="V475" s="22"/>
      <c r="W475" s="22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9"/>
      <c r="L476" s="29"/>
      <c r="M476" s="29"/>
      <c r="N476" s="29"/>
      <c r="O476" s="29"/>
      <c r="P476" s="29"/>
      <c r="Q476" s="29"/>
      <c r="R476" s="29"/>
      <c r="S476" s="22"/>
      <c r="T476" s="22"/>
      <c r="U476" s="22"/>
      <c r="V476" s="22"/>
      <c r="W476" s="22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9"/>
      <c r="L477" s="29"/>
      <c r="M477" s="29"/>
      <c r="N477" s="29"/>
      <c r="O477" s="29"/>
      <c r="P477" s="29"/>
      <c r="Q477" s="29"/>
      <c r="R477" s="29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9"/>
      <c r="L478" s="29"/>
      <c r="M478" s="29"/>
      <c r="N478" s="29"/>
      <c r="O478" s="29"/>
      <c r="P478" s="29"/>
      <c r="Q478" s="29"/>
      <c r="R478" s="29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9"/>
      <c r="L479" s="29"/>
      <c r="M479" s="29"/>
      <c r="N479" s="29"/>
      <c r="O479" s="29"/>
      <c r="P479" s="29"/>
      <c r="Q479" s="29"/>
      <c r="R479" s="29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9"/>
      <c r="L480" s="29"/>
      <c r="M480" s="29"/>
      <c r="N480" s="29"/>
      <c r="O480" s="29"/>
      <c r="P480" s="29"/>
      <c r="Q480" s="29"/>
      <c r="R480" s="29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9"/>
      <c r="L481" s="29"/>
      <c r="M481" s="29"/>
      <c r="N481" s="29"/>
      <c r="O481" s="29"/>
      <c r="P481" s="29"/>
      <c r="Q481" s="29"/>
      <c r="R481" s="29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9"/>
      <c r="L482" s="29"/>
      <c r="M482" s="29"/>
      <c r="N482" s="29"/>
      <c r="O482" s="29"/>
      <c r="P482" s="29"/>
      <c r="Q482" s="29"/>
      <c r="R482" s="29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9"/>
      <c r="L483" s="29"/>
      <c r="M483" s="29"/>
      <c r="N483" s="29"/>
      <c r="O483" s="29"/>
      <c r="P483" s="29"/>
      <c r="Q483" s="29"/>
      <c r="R483" s="29"/>
      <c r="S483" s="22"/>
      <c r="T483" s="22"/>
      <c r="U483" s="22"/>
      <c r="V483" s="22"/>
      <c r="W483" s="22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9"/>
      <c r="L484" s="29"/>
      <c r="M484" s="29"/>
      <c r="N484" s="29"/>
      <c r="O484" s="29"/>
      <c r="P484" s="29"/>
      <c r="Q484" s="29"/>
      <c r="R484" s="29"/>
      <c r="S484" s="22"/>
      <c r="T484" s="22"/>
      <c r="U484" s="22"/>
      <c r="V484" s="22"/>
      <c r="W484" s="22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9"/>
      <c r="L485" s="29"/>
      <c r="M485" s="29"/>
      <c r="N485" s="29"/>
      <c r="O485" s="29"/>
      <c r="P485" s="29"/>
      <c r="Q485" s="29"/>
      <c r="R485" s="29"/>
      <c r="S485" s="22"/>
      <c r="T485" s="22"/>
      <c r="U485" s="22"/>
      <c r="V485" s="22"/>
      <c r="W485" s="22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9"/>
      <c r="L486" s="29"/>
      <c r="M486" s="29"/>
      <c r="N486" s="29"/>
      <c r="O486" s="29"/>
      <c r="P486" s="29"/>
      <c r="Q486" s="29"/>
      <c r="R486" s="29"/>
      <c r="S486" s="22"/>
      <c r="T486" s="22"/>
      <c r="U486" s="22"/>
      <c r="V486" s="22"/>
      <c r="W486" s="22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9"/>
      <c r="L487" s="29"/>
      <c r="M487" s="29"/>
      <c r="N487" s="29"/>
      <c r="O487" s="29"/>
      <c r="P487" s="29"/>
      <c r="Q487" s="29"/>
      <c r="R487" s="29"/>
      <c r="S487" s="22"/>
      <c r="T487" s="22"/>
      <c r="U487" s="22"/>
      <c r="V487" s="22"/>
      <c r="W487" s="22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9"/>
      <c r="L488" s="29"/>
      <c r="M488" s="29"/>
      <c r="N488" s="29"/>
      <c r="O488" s="29"/>
      <c r="P488" s="29"/>
      <c r="Q488" s="29"/>
      <c r="R488" s="29"/>
      <c r="S488" s="22"/>
      <c r="T488" s="22"/>
      <c r="U488" s="22"/>
      <c r="V488" s="22"/>
      <c r="W488" s="22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9"/>
      <c r="L489" s="29"/>
      <c r="M489" s="29"/>
      <c r="N489" s="29"/>
      <c r="O489" s="29"/>
      <c r="P489" s="29"/>
      <c r="Q489" s="29"/>
      <c r="R489" s="29"/>
      <c r="S489" s="22"/>
      <c r="T489" s="22"/>
      <c r="U489" s="22"/>
      <c r="V489" s="22"/>
      <c r="W489" s="22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9"/>
      <c r="L490" s="29"/>
      <c r="M490" s="29"/>
      <c r="N490" s="29"/>
      <c r="O490" s="29"/>
      <c r="P490" s="29"/>
      <c r="Q490" s="29"/>
      <c r="R490" s="29"/>
      <c r="S490" s="22"/>
      <c r="T490" s="22"/>
      <c r="U490" s="22"/>
      <c r="V490" s="22"/>
      <c r="W490" s="22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9"/>
      <c r="L491" s="29"/>
      <c r="M491" s="29"/>
      <c r="N491" s="29"/>
      <c r="O491" s="29"/>
      <c r="P491" s="29"/>
      <c r="Q491" s="29"/>
      <c r="R491" s="29"/>
      <c r="S491" s="22"/>
      <c r="T491" s="22"/>
      <c r="U491" s="22"/>
      <c r="V491" s="22"/>
      <c r="W491" s="22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9"/>
      <c r="L492" s="29"/>
      <c r="M492" s="29"/>
      <c r="N492" s="29"/>
      <c r="O492" s="29"/>
      <c r="P492" s="29"/>
      <c r="Q492" s="29"/>
      <c r="R492" s="29"/>
      <c r="S492" s="22"/>
      <c r="T492" s="22"/>
      <c r="U492" s="22"/>
      <c r="V492" s="22"/>
      <c r="W492" s="22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9"/>
      <c r="L493" s="29"/>
      <c r="M493" s="29"/>
      <c r="N493" s="29"/>
      <c r="O493" s="29"/>
      <c r="P493" s="29"/>
      <c r="Q493" s="29"/>
      <c r="R493" s="29"/>
      <c r="S493" s="22"/>
      <c r="T493" s="22"/>
      <c r="U493" s="22"/>
      <c r="V493" s="22"/>
      <c r="W493" s="22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9"/>
      <c r="L494" s="29"/>
      <c r="M494" s="29"/>
      <c r="N494" s="29"/>
      <c r="O494" s="29"/>
      <c r="P494" s="29"/>
      <c r="Q494" s="29"/>
      <c r="R494" s="29"/>
      <c r="S494" s="22"/>
      <c r="T494" s="22"/>
      <c r="U494" s="22"/>
      <c r="V494" s="22"/>
      <c r="W494" s="22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9"/>
      <c r="L495" s="29"/>
      <c r="M495" s="29"/>
      <c r="N495" s="29"/>
      <c r="O495" s="29"/>
      <c r="P495" s="29"/>
      <c r="Q495" s="29"/>
      <c r="R495" s="29"/>
      <c r="S495" s="22"/>
      <c r="T495" s="22"/>
      <c r="U495" s="22"/>
      <c r="V495" s="22"/>
      <c r="W495" s="22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9"/>
      <c r="L496" s="29"/>
      <c r="M496" s="29"/>
      <c r="N496" s="29"/>
      <c r="O496" s="29"/>
      <c r="P496" s="29"/>
      <c r="Q496" s="29"/>
      <c r="R496" s="29"/>
      <c r="S496" s="22"/>
      <c r="T496" s="22"/>
      <c r="U496" s="22"/>
      <c r="V496" s="22"/>
      <c r="W496" s="22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9"/>
      <c r="L497" s="29"/>
      <c r="M497" s="29"/>
      <c r="N497" s="29"/>
      <c r="O497" s="29"/>
      <c r="P497" s="29"/>
      <c r="Q497" s="29"/>
      <c r="R497" s="29"/>
      <c r="S497" s="22"/>
      <c r="T497" s="22"/>
      <c r="U497" s="22"/>
      <c r="V497" s="22"/>
      <c r="W497" s="22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9"/>
      <c r="L498" s="29"/>
      <c r="M498" s="29"/>
      <c r="N498" s="29"/>
      <c r="O498" s="29"/>
      <c r="P498" s="29"/>
      <c r="Q498" s="29"/>
      <c r="R498" s="29"/>
      <c r="S498" s="22"/>
      <c r="T498" s="22"/>
      <c r="U498" s="22"/>
      <c r="V498" s="22"/>
      <c r="W498" s="22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9"/>
      <c r="L499" s="29"/>
      <c r="M499" s="29"/>
      <c r="N499" s="29"/>
      <c r="O499" s="29"/>
      <c r="P499" s="29"/>
      <c r="Q499" s="29"/>
      <c r="R499" s="29"/>
      <c r="S499" s="22"/>
      <c r="T499" s="22"/>
      <c r="U499" s="22"/>
      <c r="V499" s="22"/>
      <c r="W499" s="22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9"/>
      <c r="L500" s="29"/>
      <c r="M500" s="29"/>
      <c r="N500" s="29"/>
      <c r="O500" s="29"/>
      <c r="P500" s="29"/>
      <c r="Q500" s="29"/>
      <c r="R500" s="29"/>
      <c r="S500" s="22"/>
      <c r="T500" s="22"/>
      <c r="U500" s="22"/>
      <c r="V500" s="22"/>
      <c r="W500" s="22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9"/>
      <c r="L501" s="29"/>
      <c r="M501" s="29"/>
      <c r="N501" s="29"/>
      <c r="O501" s="29"/>
      <c r="P501" s="29"/>
      <c r="Q501" s="29"/>
      <c r="R501" s="29"/>
      <c r="S501" s="22"/>
      <c r="T501" s="22"/>
      <c r="U501" s="22"/>
      <c r="V501" s="22"/>
      <c r="W501" s="22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9"/>
      <c r="L502" s="29"/>
      <c r="M502" s="29"/>
      <c r="N502" s="29"/>
      <c r="O502" s="29"/>
      <c r="P502" s="29"/>
      <c r="Q502" s="29"/>
      <c r="R502" s="29"/>
      <c r="S502" s="22"/>
      <c r="T502" s="22"/>
      <c r="U502" s="22"/>
      <c r="V502" s="22"/>
      <c r="W502" s="22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9"/>
      <c r="L503" s="29"/>
      <c r="M503" s="29"/>
      <c r="N503" s="29"/>
      <c r="O503" s="29"/>
      <c r="P503" s="29"/>
      <c r="Q503" s="29"/>
      <c r="R503" s="29"/>
      <c r="S503" s="22"/>
      <c r="T503" s="22"/>
      <c r="U503" s="22"/>
      <c r="V503" s="22"/>
      <c r="W503" s="22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9"/>
      <c r="L504" s="29"/>
      <c r="M504" s="29"/>
      <c r="N504" s="29"/>
      <c r="O504" s="29"/>
      <c r="P504" s="29"/>
      <c r="Q504" s="29"/>
      <c r="R504" s="29"/>
      <c r="S504" s="22"/>
      <c r="T504" s="22"/>
      <c r="U504" s="22"/>
      <c r="V504" s="22"/>
      <c r="W504" s="22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9"/>
      <c r="L505" s="29"/>
      <c r="M505" s="29"/>
      <c r="N505" s="29"/>
      <c r="O505" s="29"/>
      <c r="P505" s="29"/>
      <c r="Q505" s="29"/>
      <c r="R505" s="29"/>
      <c r="S505" s="22"/>
      <c r="T505" s="22"/>
      <c r="U505" s="22"/>
      <c r="V505" s="22"/>
      <c r="W505" s="22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9"/>
      <c r="L506" s="29"/>
      <c r="M506" s="29"/>
      <c r="N506" s="29"/>
      <c r="O506" s="29"/>
      <c r="P506" s="29"/>
      <c r="Q506" s="29"/>
      <c r="R506" s="29"/>
      <c r="S506" s="22"/>
      <c r="T506" s="22"/>
      <c r="U506" s="22"/>
      <c r="V506" s="22"/>
      <c r="W506" s="22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9"/>
      <c r="L507" s="29"/>
      <c r="M507" s="29"/>
      <c r="N507" s="29"/>
      <c r="O507" s="29"/>
      <c r="P507" s="29"/>
      <c r="Q507" s="29"/>
      <c r="R507" s="29"/>
      <c r="S507" s="22"/>
      <c r="T507" s="22"/>
      <c r="U507" s="22"/>
      <c r="V507" s="22"/>
      <c r="W507" s="22"/>
    </row>
    <row r="508" ht="16.5" spans="1:2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1"/>
      <c r="L508" s="31"/>
      <c r="M508" s="31"/>
      <c r="N508" s="31"/>
      <c r="O508" s="31"/>
      <c r="P508" s="31"/>
      <c r="Q508" s="31"/>
      <c r="R508" s="31"/>
      <c r="S508" s="22"/>
      <c r="T508" s="22"/>
      <c r="U508" s="22"/>
      <c r="V508" s="22"/>
      <c r="W508" s="22"/>
    </row>
    <row r="509" ht="16.5" spans="1:2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1"/>
      <c r="L509" s="31"/>
      <c r="M509" s="31"/>
      <c r="N509" s="31"/>
      <c r="O509" s="31"/>
      <c r="P509" s="31"/>
      <c r="Q509" s="31"/>
      <c r="R509" s="31"/>
      <c r="S509" s="22"/>
      <c r="T509" s="22"/>
      <c r="U509" s="22"/>
      <c r="V509" s="22"/>
      <c r="W509" s="22"/>
    </row>
    <row r="510" ht="16.5" spans="1:2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1"/>
      <c r="L510" s="31"/>
      <c r="M510" s="31"/>
      <c r="N510" s="31"/>
      <c r="O510" s="31"/>
      <c r="P510" s="31"/>
      <c r="Q510" s="31"/>
      <c r="R510" s="31"/>
      <c r="S510" s="22"/>
      <c r="T510" s="22"/>
      <c r="U510" s="22"/>
      <c r="V510" s="22"/>
      <c r="W510" s="22"/>
    </row>
    <row r="511" ht="16.5" spans="1:2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1"/>
      <c r="L511" s="31"/>
      <c r="M511" s="31"/>
      <c r="N511" s="31"/>
      <c r="O511" s="31"/>
      <c r="P511" s="31"/>
      <c r="Q511" s="31"/>
      <c r="R511" s="31"/>
      <c r="S511" s="22"/>
      <c r="T511" s="22"/>
      <c r="U511" s="22"/>
      <c r="V511" s="22"/>
      <c r="W511" s="22"/>
    </row>
    <row r="512" ht="16.5" spans="1:2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1"/>
      <c r="L512" s="31"/>
      <c r="M512" s="31"/>
      <c r="N512" s="31"/>
      <c r="O512" s="31"/>
      <c r="P512" s="31"/>
      <c r="Q512" s="31"/>
      <c r="R512" s="31"/>
      <c r="S512" s="22"/>
      <c r="T512" s="22"/>
      <c r="U512" s="22"/>
      <c r="V512" s="22"/>
      <c r="W512" s="22"/>
    </row>
    <row r="513" ht="16.5" spans="1:2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1"/>
      <c r="L513" s="31"/>
      <c r="M513" s="31"/>
      <c r="N513" s="31"/>
      <c r="O513" s="31"/>
      <c r="P513" s="31"/>
      <c r="Q513" s="31"/>
      <c r="R513" s="31"/>
      <c r="S513" s="22"/>
      <c r="T513" s="22"/>
      <c r="U513" s="22"/>
      <c r="V513" s="22"/>
      <c r="W513" s="22"/>
    </row>
    <row r="514" ht="16.5" spans="1:2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1"/>
      <c r="L514" s="31"/>
      <c r="M514" s="31"/>
      <c r="N514" s="31"/>
      <c r="O514" s="31"/>
      <c r="P514" s="31"/>
      <c r="Q514" s="31"/>
      <c r="R514" s="31"/>
      <c r="S514" s="22"/>
      <c r="T514" s="22"/>
      <c r="U514" s="22"/>
      <c r="V514" s="22"/>
      <c r="W514" s="22"/>
    </row>
    <row r="515" ht="16.5" spans="1:2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1"/>
      <c r="L515" s="31"/>
      <c r="M515" s="31"/>
      <c r="N515" s="31"/>
      <c r="O515" s="31"/>
      <c r="P515" s="31"/>
      <c r="Q515" s="31"/>
      <c r="R515" s="31"/>
      <c r="S515" s="22"/>
      <c r="T515" s="22"/>
      <c r="U515" s="22"/>
      <c r="V515" s="22"/>
      <c r="W515" s="22"/>
    </row>
    <row r="516" ht="16.5" spans="1:2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1"/>
      <c r="L516" s="31"/>
      <c r="M516" s="31"/>
      <c r="N516" s="31"/>
      <c r="O516" s="31"/>
      <c r="P516" s="31"/>
      <c r="Q516" s="31"/>
      <c r="R516" s="31"/>
      <c r="S516" s="22"/>
      <c r="T516" s="22"/>
      <c r="U516" s="22"/>
      <c r="V516" s="22"/>
      <c r="W516" s="22"/>
    </row>
    <row r="517" ht="16.5" spans="1:2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1"/>
      <c r="L517" s="31"/>
      <c r="M517" s="31"/>
      <c r="N517" s="31"/>
      <c r="O517" s="31"/>
      <c r="P517" s="31"/>
      <c r="Q517" s="31"/>
      <c r="R517" s="31"/>
      <c r="S517" s="22"/>
      <c r="T517" s="22"/>
      <c r="U517" s="22"/>
      <c r="V517" s="22"/>
      <c r="W517" s="22"/>
    </row>
    <row r="518" ht="16.5" spans="1:2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1"/>
      <c r="L518" s="31"/>
      <c r="M518" s="31"/>
      <c r="N518" s="31"/>
      <c r="O518" s="31"/>
      <c r="P518" s="31"/>
      <c r="Q518" s="31"/>
      <c r="R518" s="31"/>
      <c r="S518" s="22"/>
      <c r="T518" s="22"/>
      <c r="U518" s="22"/>
      <c r="V518" s="22"/>
      <c r="W518" s="22"/>
    </row>
    <row r="519" ht="16.5" spans="1:2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1"/>
      <c r="L519" s="31"/>
      <c r="M519" s="31"/>
      <c r="N519" s="31"/>
      <c r="O519" s="31"/>
      <c r="P519" s="31"/>
      <c r="Q519" s="31"/>
      <c r="R519" s="31"/>
      <c r="S519" s="22"/>
      <c r="T519" s="22"/>
      <c r="U519" s="22"/>
      <c r="V519" s="22"/>
      <c r="W519" s="22"/>
    </row>
    <row r="520" ht="16.5" spans="1:2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1"/>
      <c r="L520" s="31"/>
      <c r="M520" s="31"/>
      <c r="N520" s="31"/>
      <c r="O520" s="31"/>
      <c r="P520" s="31"/>
      <c r="Q520" s="31"/>
      <c r="R520" s="31"/>
      <c r="S520" s="22"/>
      <c r="T520" s="22"/>
      <c r="U520" s="22"/>
      <c r="V520" s="22"/>
      <c r="W520" s="22"/>
    </row>
    <row r="521" ht="16.5" spans="1:2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1"/>
      <c r="L521" s="31"/>
      <c r="M521" s="31"/>
      <c r="N521" s="31"/>
      <c r="O521" s="31"/>
      <c r="P521" s="31"/>
      <c r="Q521" s="31"/>
      <c r="R521" s="31"/>
      <c r="S521" s="22"/>
      <c r="T521" s="22"/>
      <c r="U521" s="22"/>
      <c r="V521" s="22"/>
      <c r="W521" s="22"/>
    </row>
    <row r="522" ht="16.5" spans="1:2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1"/>
      <c r="L522" s="31"/>
      <c r="M522" s="31"/>
      <c r="N522" s="31"/>
      <c r="O522" s="31"/>
      <c r="P522" s="31"/>
      <c r="Q522" s="31"/>
      <c r="R522" s="31"/>
      <c r="S522" s="22"/>
      <c r="T522" s="22"/>
      <c r="U522" s="22"/>
      <c r="V522" s="22"/>
      <c r="W522" s="22"/>
    </row>
    <row r="523" ht="16.5" spans="1: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1"/>
      <c r="L523" s="31"/>
      <c r="M523" s="31"/>
      <c r="N523" s="31"/>
      <c r="O523" s="31"/>
      <c r="P523" s="31"/>
      <c r="Q523" s="31"/>
      <c r="R523" s="31"/>
      <c r="S523" s="22"/>
      <c r="T523" s="22"/>
      <c r="U523" s="22"/>
      <c r="V523" s="22"/>
      <c r="W523" s="22"/>
    </row>
    <row r="524" ht="16.5" spans="1:2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1"/>
      <c r="L524" s="31"/>
      <c r="M524" s="31"/>
      <c r="N524" s="31"/>
      <c r="O524" s="31"/>
      <c r="P524" s="31"/>
      <c r="Q524" s="31"/>
      <c r="R524" s="31"/>
      <c r="S524" s="22"/>
      <c r="T524" s="22"/>
      <c r="U524" s="22"/>
      <c r="V524" s="22"/>
      <c r="W524" s="22"/>
    </row>
    <row r="525" ht="16.5" spans="1:2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1"/>
      <c r="L525" s="31"/>
      <c r="M525" s="31"/>
      <c r="N525" s="31"/>
      <c r="O525" s="31"/>
      <c r="P525" s="31"/>
      <c r="Q525" s="31"/>
      <c r="R525" s="31"/>
      <c r="S525" s="22"/>
      <c r="T525" s="22"/>
      <c r="U525" s="22"/>
      <c r="V525" s="22"/>
      <c r="W525" s="22"/>
    </row>
    <row r="526" ht="16.5" spans="1:2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1"/>
      <c r="L526" s="31"/>
      <c r="M526" s="31"/>
      <c r="N526" s="31"/>
      <c r="O526" s="31"/>
      <c r="P526" s="31"/>
      <c r="Q526" s="31"/>
      <c r="R526" s="31"/>
      <c r="S526" s="22"/>
      <c r="T526" s="22"/>
      <c r="U526" s="22"/>
      <c r="V526" s="22"/>
      <c r="W526" s="22"/>
    </row>
    <row r="527" ht="16.5" spans="1:2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1"/>
      <c r="L527" s="31"/>
      <c r="M527" s="31"/>
      <c r="N527" s="31"/>
      <c r="O527" s="31"/>
      <c r="P527" s="31"/>
      <c r="Q527" s="31"/>
      <c r="R527" s="31"/>
      <c r="S527" s="22"/>
      <c r="T527" s="22"/>
      <c r="U527" s="22"/>
      <c r="V527" s="22"/>
      <c r="W527" s="22"/>
    </row>
    <row r="528" ht="16.5" spans="1:2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1"/>
      <c r="L528" s="31"/>
      <c r="M528" s="31"/>
      <c r="N528" s="31"/>
      <c r="O528" s="31"/>
      <c r="P528" s="31"/>
      <c r="Q528" s="31"/>
      <c r="R528" s="31"/>
      <c r="S528" s="22"/>
      <c r="T528" s="22"/>
      <c r="U528" s="22"/>
      <c r="V528" s="22"/>
      <c r="W528" s="22"/>
    </row>
    <row r="529" ht="16.5" spans="1:2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1"/>
      <c r="L529" s="31"/>
      <c r="M529" s="31"/>
      <c r="N529" s="31"/>
      <c r="O529" s="31"/>
      <c r="P529" s="31"/>
      <c r="Q529" s="31"/>
      <c r="R529" s="31"/>
      <c r="S529" s="22"/>
      <c r="T529" s="22"/>
      <c r="U529" s="22"/>
      <c r="V529" s="22"/>
      <c r="W529" s="22"/>
    </row>
    <row r="530" ht="16.5" spans="1:2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1"/>
      <c r="L530" s="31"/>
      <c r="M530" s="31"/>
      <c r="N530" s="31"/>
      <c r="O530" s="31"/>
      <c r="P530" s="31"/>
      <c r="Q530" s="31"/>
      <c r="R530" s="31"/>
      <c r="S530" s="22"/>
      <c r="T530" s="22"/>
      <c r="U530" s="22"/>
      <c r="V530" s="22"/>
      <c r="W530" s="22"/>
    </row>
    <row r="531" ht="16.5" spans="1:2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1"/>
      <c r="L531" s="31"/>
      <c r="M531" s="31"/>
      <c r="N531" s="31"/>
      <c r="O531" s="31"/>
      <c r="P531" s="31"/>
      <c r="Q531" s="31"/>
      <c r="R531" s="31"/>
      <c r="S531" s="22"/>
      <c r="T531" s="22"/>
      <c r="U531" s="22"/>
      <c r="V531" s="22"/>
      <c r="W531" s="22"/>
    </row>
    <row r="532" ht="16.5" spans="1:2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1"/>
      <c r="L532" s="31"/>
      <c r="M532" s="31"/>
      <c r="N532" s="31"/>
      <c r="O532" s="31"/>
      <c r="P532" s="31"/>
      <c r="Q532" s="31"/>
      <c r="R532" s="31"/>
      <c r="S532" s="22"/>
      <c r="T532" s="22"/>
      <c r="U532" s="22"/>
      <c r="V532" s="22"/>
      <c r="W532" s="22"/>
    </row>
    <row r="533" ht="16.5" spans="1:2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1"/>
      <c r="L533" s="31"/>
      <c r="M533" s="31"/>
      <c r="N533" s="31"/>
      <c r="O533" s="31"/>
      <c r="P533" s="31"/>
      <c r="Q533" s="31"/>
      <c r="R533" s="31"/>
      <c r="S533" s="22"/>
      <c r="T533" s="22"/>
      <c r="U533" s="22"/>
      <c r="V533" s="22"/>
      <c r="W533" s="22"/>
    </row>
    <row r="534" ht="16.5" spans="1:2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1"/>
      <c r="L534" s="31"/>
      <c r="M534" s="31"/>
      <c r="N534" s="31"/>
      <c r="O534" s="31"/>
      <c r="P534" s="31"/>
      <c r="Q534" s="31"/>
      <c r="R534" s="31"/>
      <c r="S534" s="22"/>
      <c r="T534" s="22"/>
      <c r="U534" s="22"/>
      <c r="V534" s="22"/>
      <c r="W534" s="22"/>
    </row>
    <row r="535" ht="16.5" spans="1:2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1"/>
      <c r="L535" s="31"/>
      <c r="M535" s="31"/>
      <c r="N535" s="31"/>
      <c r="O535" s="31"/>
      <c r="P535" s="31"/>
      <c r="Q535" s="31"/>
      <c r="R535" s="31"/>
      <c r="S535" s="22"/>
      <c r="T535" s="22"/>
      <c r="U535" s="22"/>
      <c r="V535" s="22"/>
      <c r="W535" s="22"/>
    </row>
    <row r="536" ht="16.5" spans="1:2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1"/>
      <c r="L536" s="31"/>
      <c r="M536" s="31"/>
      <c r="N536" s="31"/>
      <c r="O536" s="31"/>
      <c r="P536" s="31"/>
      <c r="Q536" s="31"/>
      <c r="R536" s="31"/>
      <c r="S536" s="22"/>
      <c r="T536" s="22"/>
      <c r="U536" s="22"/>
      <c r="V536" s="22"/>
      <c r="W536" s="22"/>
    </row>
    <row r="537" ht="16.5" spans="1:2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1"/>
      <c r="L537" s="31"/>
      <c r="M537" s="31"/>
      <c r="N537" s="31"/>
      <c r="O537" s="31"/>
      <c r="P537" s="31"/>
      <c r="Q537" s="31"/>
      <c r="R537" s="31"/>
      <c r="S537" s="22"/>
      <c r="T537" s="22"/>
      <c r="U537" s="22"/>
      <c r="V537" s="22"/>
      <c r="W537" s="22"/>
    </row>
    <row r="538" ht="16.5" spans="1:2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1"/>
      <c r="L538" s="31"/>
      <c r="M538" s="31"/>
      <c r="N538" s="31"/>
      <c r="O538" s="31"/>
      <c r="P538" s="31"/>
      <c r="Q538" s="31"/>
      <c r="R538" s="31"/>
      <c r="S538" s="22"/>
      <c r="T538" s="22"/>
      <c r="U538" s="22"/>
      <c r="V538" s="22"/>
      <c r="W538" s="22"/>
    </row>
    <row r="539" ht="16.5" spans="1:2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1"/>
      <c r="L539" s="31"/>
      <c r="M539" s="31"/>
      <c r="N539" s="31"/>
      <c r="O539" s="31"/>
      <c r="P539" s="31"/>
      <c r="Q539" s="31"/>
      <c r="R539" s="31"/>
      <c r="S539" s="22"/>
      <c r="T539" s="22"/>
      <c r="U539" s="22"/>
      <c r="V539" s="22"/>
      <c r="W539" s="22"/>
    </row>
    <row r="540" ht="16.5" spans="1:2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1"/>
      <c r="L540" s="31"/>
      <c r="M540" s="31"/>
      <c r="N540" s="31"/>
      <c r="O540" s="31"/>
      <c r="P540" s="31"/>
      <c r="Q540" s="31"/>
      <c r="R540" s="31"/>
      <c r="S540" s="22"/>
      <c r="T540" s="22"/>
      <c r="U540" s="22"/>
      <c r="V540" s="22"/>
      <c r="W540" s="22"/>
    </row>
    <row r="541" ht="16.5" spans="1:2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1"/>
      <c r="L541" s="31"/>
      <c r="M541" s="31"/>
      <c r="N541" s="31"/>
      <c r="O541" s="31"/>
      <c r="P541" s="31"/>
      <c r="Q541" s="31"/>
      <c r="R541" s="31"/>
      <c r="S541" s="22"/>
      <c r="T541" s="22"/>
      <c r="U541" s="22"/>
      <c r="V541" s="22"/>
      <c r="W541" s="22"/>
    </row>
    <row r="542" ht="16.5" spans="1:2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1"/>
      <c r="L542" s="31"/>
      <c r="M542" s="31"/>
      <c r="N542" s="31"/>
      <c r="O542" s="31"/>
      <c r="P542" s="31"/>
      <c r="Q542" s="31"/>
      <c r="R542" s="31"/>
      <c r="S542" s="22"/>
      <c r="T542" s="22"/>
      <c r="U542" s="22"/>
      <c r="V542" s="22"/>
      <c r="W542" s="22"/>
    </row>
    <row r="543" ht="16.5" spans="1:2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1"/>
      <c r="L543" s="31"/>
      <c r="M543" s="31"/>
      <c r="N543" s="31"/>
      <c r="O543" s="31"/>
      <c r="P543" s="31"/>
      <c r="Q543" s="31"/>
      <c r="R543" s="31"/>
      <c r="S543" s="22"/>
      <c r="T543" s="22"/>
      <c r="U543" s="22"/>
      <c r="V543" s="22"/>
      <c r="W543" s="22"/>
    </row>
    <row r="544" ht="16.5" spans="1:2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1"/>
      <c r="L544" s="31"/>
      <c r="M544" s="31"/>
      <c r="N544" s="31"/>
      <c r="O544" s="31"/>
      <c r="P544" s="31"/>
      <c r="Q544" s="31"/>
      <c r="R544" s="31"/>
      <c r="S544" s="22"/>
      <c r="T544" s="22"/>
      <c r="U544" s="22"/>
      <c r="V544" s="22"/>
      <c r="W544" s="22"/>
    </row>
    <row r="545" ht="16.5" spans="1:2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1"/>
      <c r="L545" s="31"/>
      <c r="M545" s="31"/>
      <c r="N545" s="31"/>
      <c r="O545" s="31"/>
      <c r="P545" s="31"/>
      <c r="Q545" s="31"/>
      <c r="R545" s="31"/>
      <c r="S545" s="22"/>
      <c r="T545" s="22"/>
      <c r="U545" s="22"/>
      <c r="V545" s="22"/>
      <c r="W545" s="22"/>
    </row>
    <row r="546" ht="16.5" spans="1:2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1"/>
      <c r="L546" s="31"/>
      <c r="M546" s="31"/>
      <c r="N546" s="31"/>
      <c r="O546" s="31"/>
      <c r="P546" s="31"/>
      <c r="Q546" s="31"/>
      <c r="R546" s="31"/>
      <c r="S546" s="22"/>
      <c r="T546" s="22"/>
      <c r="U546" s="22"/>
      <c r="V546" s="22"/>
      <c r="W546" s="22"/>
    </row>
    <row r="547" ht="16.5" spans="1:2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1"/>
      <c r="L547" s="31"/>
      <c r="M547" s="31"/>
      <c r="N547" s="31"/>
      <c r="O547" s="31"/>
      <c r="P547" s="31"/>
      <c r="Q547" s="31"/>
      <c r="R547" s="31"/>
      <c r="S547" s="22"/>
      <c r="T547" s="22"/>
      <c r="U547" s="22"/>
      <c r="V547" s="22"/>
      <c r="W547" s="22"/>
    </row>
    <row r="548" ht="16.5" spans="1:2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1"/>
      <c r="L548" s="31"/>
      <c r="M548" s="31"/>
      <c r="N548" s="31"/>
      <c r="O548" s="31"/>
      <c r="P548" s="31"/>
      <c r="Q548" s="31"/>
      <c r="R548" s="31"/>
      <c r="S548" s="22"/>
      <c r="T548" s="22"/>
      <c r="U548" s="22"/>
      <c r="V548" s="22"/>
      <c r="W548" s="22"/>
    </row>
    <row r="549" ht="16.5" spans="1:2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1"/>
      <c r="L549" s="31"/>
      <c r="M549" s="31"/>
      <c r="N549" s="31"/>
      <c r="O549" s="31"/>
      <c r="P549" s="31"/>
      <c r="Q549" s="31"/>
      <c r="R549" s="31"/>
      <c r="S549" s="22"/>
      <c r="T549" s="22"/>
      <c r="U549" s="22"/>
      <c r="V549" s="22"/>
      <c r="W549" s="22"/>
    </row>
    <row r="550" ht="16.5" spans="1:2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1"/>
      <c r="L550" s="31"/>
      <c r="M550" s="31"/>
      <c r="N550" s="31"/>
      <c r="O550" s="31"/>
      <c r="P550" s="31"/>
      <c r="Q550" s="31"/>
      <c r="R550" s="31"/>
      <c r="S550" s="22"/>
      <c r="T550" s="22"/>
      <c r="U550" s="22"/>
      <c r="V550" s="22"/>
      <c r="W550" s="22"/>
    </row>
    <row r="551" ht="16.5" spans="1:2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1"/>
      <c r="L551" s="31"/>
      <c r="M551" s="31"/>
      <c r="N551" s="31"/>
      <c r="O551" s="31"/>
      <c r="P551" s="31"/>
      <c r="Q551" s="31"/>
      <c r="R551" s="31"/>
      <c r="S551" s="22"/>
      <c r="T551" s="22"/>
      <c r="U551" s="22"/>
      <c r="V551" s="22"/>
      <c r="W551" s="22"/>
    </row>
    <row r="552" ht="16.5" spans="1:2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1"/>
      <c r="L552" s="31"/>
      <c r="M552" s="31"/>
      <c r="N552" s="31"/>
      <c r="O552" s="31"/>
      <c r="P552" s="31"/>
      <c r="Q552" s="31"/>
      <c r="R552" s="31"/>
      <c r="S552" s="22"/>
      <c r="T552" s="22"/>
      <c r="U552" s="22"/>
      <c r="V552" s="22"/>
      <c r="W552" s="22"/>
    </row>
    <row r="553" ht="16.5" spans="1:2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1"/>
      <c r="L553" s="31"/>
      <c r="M553" s="31"/>
      <c r="N553" s="31"/>
      <c r="O553" s="31"/>
      <c r="P553" s="31"/>
      <c r="Q553" s="31"/>
      <c r="R553" s="31"/>
      <c r="S553" s="22"/>
      <c r="T553" s="22"/>
      <c r="U553" s="22"/>
      <c r="V553" s="22"/>
      <c r="W553" s="22"/>
    </row>
    <row r="554" ht="16.5" spans="1:2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1"/>
      <c r="L554" s="31"/>
      <c r="M554" s="31"/>
      <c r="N554" s="31"/>
      <c r="O554" s="31"/>
      <c r="P554" s="31"/>
      <c r="Q554" s="31"/>
      <c r="R554" s="31"/>
      <c r="S554" s="22"/>
      <c r="T554" s="22"/>
      <c r="U554" s="22"/>
      <c r="V554" s="22"/>
      <c r="W554" s="22"/>
    </row>
    <row r="555" ht="16.5" spans="1:2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1"/>
      <c r="L555" s="31"/>
      <c r="M555" s="31"/>
      <c r="N555" s="31"/>
      <c r="O555" s="31"/>
      <c r="P555" s="31"/>
      <c r="Q555" s="31"/>
      <c r="R555" s="31"/>
      <c r="S555" s="22"/>
      <c r="T555" s="22"/>
      <c r="U555" s="22"/>
      <c r="V555" s="22"/>
      <c r="W555" s="22"/>
    </row>
    <row r="556" ht="16.5" spans="1:2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1"/>
      <c r="L556" s="31"/>
      <c r="M556" s="31"/>
      <c r="N556" s="31"/>
      <c r="O556" s="31"/>
      <c r="P556" s="31"/>
      <c r="Q556" s="31"/>
      <c r="R556" s="31"/>
      <c r="S556" s="22"/>
      <c r="T556" s="22"/>
      <c r="U556" s="22"/>
      <c r="V556" s="22"/>
      <c r="W556" s="22"/>
    </row>
    <row r="557" ht="16.5" spans="1:2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1"/>
      <c r="L557" s="31"/>
      <c r="M557" s="31"/>
      <c r="N557" s="31"/>
      <c r="O557" s="31"/>
      <c r="P557" s="31"/>
      <c r="Q557" s="31"/>
      <c r="R557" s="31"/>
      <c r="S557" s="22"/>
      <c r="T557" s="22"/>
      <c r="U557" s="22"/>
      <c r="V557" s="22"/>
      <c r="W557" s="22"/>
    </row>
    <row r="558" ht="16.5" spans="1:2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1"/>
      <c r="L558" s="31"/>
      <c r="M558" s="31"/>
      <c r="N558" s="31"/>
      <c r="O558" s="31"/>
      <c r="P558" s="31"/>
      <c r="Q558" s="31"/>
      <c r="R558" s="31"/>
      <c r="S558" s="22"/>
      <c r="T558" s="22"/>
      <c r="U558" s="22"/>
      <c r="V558" s="22"/>
      <c r="W558" s="22"/>
    </row>
    <row r="559" ht="16.5" spans="1:2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1"/>
      <c r="L559" s="31"/>
      <c r="M559" s="31"/>
      <c r="N559" s="31"/>
      <c r="O559" s="31"/>
      <c r="P559" s="31"/>
      <c r="Q559" s="31"/>
      <c r="R559" s="31"/>
      <c r="S559" s="22"/>
      <c r="T559" s="22"/>
      <c r="U559" s="22"/>
      <c r="V559" s="22"/>
      <c r="W559" s="22"/>
    </row>
    <row r="560" ht="16.5" spans="1:2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1"/>
      <c r="L560" s="31"/>
      <c r="M560" s="31"/>
      <c r="N560" s="31"/>
      <c r="O560" s="31"/>
      <c r="P560" s="31"/>
      <c r="Q560" s="31"/>
      <c r="R560" s="31"/>
      <c r="S560" s="22"/>
      <c r="T560" s="22"/>
      <c r="U560" s="22"/>
      <c r="V560" s="22"/>
      <c r="W560" s="22"/>
    </row>
    <row r="561" ht="16.5" spans="1:2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1"/>
      <c r="L561" s="31"/>
      <c r="M561" s="31"/>
      <c r="N561" s="31"/>
      <c r="O561" s="31"/>
      <c r="P561" s="31"/>
      <c r="Q561" s="31"/>
      <c r="R561" s="31"/>
      <c r="S561" s="22"/>
      <c r="T561" s="22"/>
      <c r="U561" s="22"/>
      <c r="V561" s="22"/>
      <c r="W561" s="22"/>
    </row>
    <row r="562" ht="16.5" spans="1:2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1"/>
      <c r="L562" s="31"/>
      <c r="M562" s="31"/>
      <c r="N562" s="31"/>
      <c r="O562" s="31"/>
      <c r="P562" s="31"/>
      <c r="Q562" s="31"/>
      <c r="R562" s="31"/>
      <c r="S562" s="22"/>
      <c r="T562" s="22"/>
      <c r="U562" s="22"/>
      <c r="V562" s="22"/>
      <c r="W562" s="22"/>
    </row>
    <row r="563" ht="16.5" spans="1:2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1"/>
      <c r="L563" s="31"/>
      <c r="M563" s="31"/>
      <c r="N563" s="31"/>
      <c r="O563" s="31"/>
      <c r="P563" s="31"/>
      <c r="Q563" s="31"/>
      <c r="R563" s="31"/>
      <c r="S563" s="22"/>
      <c r="T563" s="22"/>
      <c r="U563" s="22"/>
      <c r="V563" s="22"/>
      <c r="W563" s="22"/>
    </row>
    <row r="564" ht="16.5" spans="1:2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1"/>
      <c r="L564" s="31"/>
      <c r="M564" s="31"/>
      <c r="N564" s="31"/>
      <c r="O564" s="31"/>
      <c r="P564" s="31"/>
      <c r="Q564" s="31"/>
      <c r="R564" s="31"/>
      <c r="S564" s="22"/>
      <c r="T564" s="22"/>
      <c r="U564" s="22"/>
      <c r="V564" s="22"/>
      <c r="W564" s="22"/>
    </row>
    <row r="565" ht="16.5" spans="1:2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1"/>
      <c r="L565" s="31"/>
      <c r="M565" s="31"/>
      <c r="N565" s="31"/>
      <c r="O565" s="31"/>
      <c r="P565" s="31"/>
      <c r="Q565" s="31"/>
      <c r="R565" s="31"/>
      <c r="S565" s="22"/>
      <c r="T565" s="22"/>
      <c r="U565" s="22"/>
      <c r="V565" s="22"/>
      <c r="W565" s="22"/>
    </row>
    <row r="566" ht="16.5" spans="1:2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1"/>
      <c r="L566" s="31"/>
      <c r="M566" s="31"/>
      <c r="N566" s="31"/>
      <c r="O566" s="31"/>
      <c r="P566" s="31"/>
      <c r="Q566" s="31"/>
      <c r="R566" s="31"/>
      <c r="S566" s="22"/>
      <c r="T566" s="22"/>
      <c r="U566" s="22"/>
      <c r="V566" s="22"/>
      <c r="W566" s="22"/>
    </row>
    <row r="567" ht="16.5" spans="1:2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1"/>
      <c r="L567" s="31"/>
      <c r="M567" s="31"/>
      <c r="N567" s="31"/>
      <c r="O567" s="31"/>
      <c r="P567" s="31"/>
      <c r="Q567" s="31"/>
      <c r="R567" s="31"/>
      <c r="S567" s="22"/>
      <c r="T567" s="22"/>
      <c r="U567" s="22"/>
      <c r="V567" s="22"/>
      <c r="W567" s="22"/>
    </row>
    <row r="568" ht="16.5" spans="1:2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1"/>
      <c r="L568" s="31"/>
      <c r="M568" s="31"/>
      <c r="N568" s="31"/>
      <c r="O568" s="31"/>
      <c r="P568" s="31"/>
      <c r="Q568" s="31"/>
      <c r="R568" s="31"/>
      <c r="S568" s="22"/>
      <c r="T568" s="22"/>
      <c r="U568" s="22"/>
      <c r="V568" s="22"/>
      <c r="W568" s="22"/>
    </row>
    <row r="569" ht="16.5" spans="1:2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1"/>
      <c r="L569" s="31"/>
      <c r="M569" s="31"/>
      <c r="N569" s="31"/>
      <c r="O569" s="31"/>
      <c r="P569" s="31"/>
      <c r="Q569" s="31"/>
      <c r="R569" s="31"/>
      <c r="S569" s="22"/>
      <c r="T569" s="22"/>
      <c r="U569" s="22"/>
      <c r="V569" s="22"/>
      <c r="W569" s="22"/>
    </row>
    <row r="570" ht="16.5" spans="1:2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1"/>
      <c r="L570" s="31"/>
      <c r="M570" s="31"/>
      <c r="N570" s="31"/>
      <c r="O570" s="31"/>
      <c r="P570" s="31"/>
      <c r="Q570" s="31"/>
      <c r="R570" s="31"/>
      <c r="S570" s="22"/>
      <c r="T570" s="22"/>
      <c r="U570" s="22"/>
      <c r="V570" s="22"/>
      <c r="W570" s="22"/>
    </row>
    <row r="571" ht="16.5" spans="1:2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1"/>
      <c r="L571" s="31"/>
      <c r="M571" s="31"/>
      <c r="N571" s="31"/>
      <c r="O571" s="31"/>
      <c r="P571" s="31"/>
      <c r="Q571" s="31"/>
      <c r="R571" s="31"/>
      <c r="S571" s="22"/>
      <c r="T571" s="22"/>
      <c r="U571" s="22"/>
      <c r="V571" s="22"/>
      <c r="W571" s="22"/>
    </row>
    <row r="572" ht="16.5" spans="1:2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1"/>
      <c r="L572" s="31"/>
      <c r="M572" s="31"/>
      <c r="N572" s="31"/>
      <c r="O572" s="31"/>
      <c r="P572" s="31"/>
      <c r="Q572" s="31"/>
      <c r="R572" s="31"/>
      <c r="S572" s="22"/>
      <c r="T572" s="22"/>
      <c r="U572" s="22"/>
      <c r="V572" s="22"/>
      <c r="W572" s="22"/>
    </row>
    <row r="573" ht="16.5" spans="1:2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1"/>
      <c r="L573" s="31"/>
      <c r="M573" s="31"/>
      <c r="N573" s="31"/>
      <c r="O573" s="31"/>
      <c r="P573" s="31"/>
      <c r="Q573" s="31"/>
      <c r="R573" s="31"/>
      <c r="S573" s="22"/>
      <c r="T573" s="22"/>
      <c r="U573" s="22"/>
      <c r="V573" s="22"/>
      <c r="W573" s="22"/>
    </row>
    <row r="574" ht="16.5" spans="1:2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1"/>
      <c r="L574" s="31"/>
      <c r="M574" s="31"/>
      <c r="N574" s="31"/>
      <c r="O574" s="31"/>
      <c r="P574" s="31"/>
      <c r="Q574" s="31"/>
      <c r="R574" s="31"/>
      <c r="S574" s="22"/>
      <c r="T574" s="22"/>
      <c r="U574" s="22"/>
      <c r="V574" s="22"/>
      <c r="W574" s="22"/>
    </row>
    <row r="575" ht="16.5" spans="1:2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1"/>
      <c r="L575" s="31"/>
      <c r="M575" s="31"/>
      <c r="N575" s="31"/>
      <c r="O575" s="31"/>
      <c r="P575" s="31"/>
      <c r="Q575" s="31"/>
      <c r="R575" s="31"/>
      <c r="S575" s="22"/>
      <c r="T575" s="22"/>
      <c r="U575" s="22"/>
      <c r="V575" s="22"/>
      <c r="W575" s="22"/>
    </row>
    <row r="576" ht="16.5" spans="1:2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1"/>
      <c r="L576" s="31"/>
      <c r="M576" s="31"/>
      <c r="N576" s="31"/>
      <c r="O576" s="31"/>
      <c r="P576" s="31"/>
      <c r="Q576" s="31"/>
      <c r="R576" s="31"/>
      <c r="S576" s="22"/>
      <c r="T576" s="22"/>
      <c r="U576" s="22"/>
      <c r="V576" s="22"/>
      <c r="W576" s="22"/>
    </row>
    <row r="577" ht="16.5" spans="1:2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1"/>
      <c r="L577" s="31"/>
      <c r="M577" s="31"/>
      <c r="N577" s="31"/>
      <c r="O577" s="31"/>
      <c r="P577" s="31"/>
      <c r="Q577" s="31"/>
      <c r="R577" s="31"/>
      <c r="S577" s="22"/>
      <c r="T577" s="22"/>
      <c r="U577" s="22"/>
      <c r="V577" s="22"/>
      <c r="W577" s="22"/>
    </row>
    <row r="578" ht="16.5" spans="1:2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1"/>
      <c r="L578" s="31"/>
      <c r="M578" s="31"/>
      <c r="N578" s="31"/>
      <c r="O578" s="31"/>
      <c r="P578" s="31"/>
      <c r="Q578" s="31"/>
      <c r="R578" s="31"/>
      <c r="S578" s="22"/>
      <c r="T578" s="22"/>
      <c r="U578" s="22"/>
      <c r="V578" s="22"/>
      <c r="W578" s="22"/>
    </row>
    <row r="579" ht="16.5" spans="1:2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1"/>
      <c r="L579" s="31"/>
      <c r="M579" s="31"/>
      <c r="N579" s="31"/>
      <c r="O579" s="31"/>
      <c r="P579" s="31"/>
      <c r="Q579" s="31"/>
      <c r="R579" s="31"/>
      <c r="S579" s="22"/>
      <c r="T579" s="22"/>
      <c r="U579" s="22"/>
      <c r="V579" s="22"/>
      <c r="W579" s="22"/>
    </row>
    <row r="580" ht="16.5" spans="1:2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1"/>
      <c r="L580" s="31"/>
      <c r="M580" s="31"/>
      <c r="N580" s="31"/>
      <c r="O580" s="31"/>
      <c r="P580" s="31"/>
      <c r="Q580" s="31"/>
      <c r="R580" s="31"/>
      <c r="S580" s="22"/>
      <c r="T580" s="22"/>
      <c r="U580" s="22"/>
      <c r="V580" s="22"/>
      <c r="W580" s="22"/>
    </row>
    <row r="581" ht="16.5" spans="1:2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1"/>
      <c r="L581" s="31"/>
      <c r="M581" s="31"/>
      <c r="N581" s="31"/>
      <c r="O581" s="31"/>
      <c r="P581" s="31"/>
      <c r="Q581" s="31"/>
      <c r="R581" s="31"/>
      <c r="S581" s="22"/>
      <c r="T581" s="22"/>
      <c r="U581" s="22"/>
      <c r="V581" s="22"/>
      <c r="W581" s="22"/>
    </row>
    <row r="582" ht="16.5" spans="1:2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1"/>
      <c r="L582" s="31"/>
      <c r="M582" s="31"/>
      <c r="N582" s="31"/>
      <c r="O582" s="31"/>
      <c r="P582" s="31"/>
      <c r="Q582" s="31"/>
      <c r="R582" s="31"/>
      <c r="S582" s="22"/>
      <c r="T582" s="22"/>
      <c r="U582" s="22"/>
      <c r="V582" s="22"/>
      <c r="W582" s="22"/>
    </row>
    <row r="583" ht="16.5" spans="1:2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1"/>
      <c r="L583" s="31"/>
      <c r="M583" s="31"/>
      <c r="N583" s="31"/>
      <c r="O583" s="31"/>
      <c r="P583" s="31"/>
      <c r="Q583" s="31"/>
      <c r="R583" s="31"/>
      <c r="S583" s="22"/>
      <c r="T583" s="22"/>
      <c r="U583" s="22"/>
      <c r="V583" s="22"/>
      <c r="W583" s="22"/>
    </row>
    <row r="584" ht="16.5" spans="1:2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1"/>
      <c r="L584" s="31"/>
      <c r="M584" s="31"/>
      <c r="N584" s="31"/>
      <c r="O584" s="31"/>
      <c r="P584" s="31"/>
      <c r="Q584" s="31"/>
      <c r="R584" s="31"/>
      <c r="S584" s="22"/>
      <c r="T584" s="22"/>
      <c r="U584" s="22"/>
      <c r="V584" s="22"/>
      <c r="W584" s="22"/>
    </row>
    <row r="585" ht="16.5" spans="1:2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1"/>
      <c r="L585" s="31"/>
      <c r="M585" s="31"/>
      <c r="N585" s="31"/>
      <c r="O585" s="31"/>
      <c r="P585" s="31"/>
      <c r="Q585" s="31"/>
      <c r="R585" s="31"/>
      <c r="S585" s="22"/>
      <c r="T585" s="22"/>
      <c r="U585" s="22"/>
      <c r="V585" s="22"/>
      <c r="W585" s="22"/>
    </row>
    <row r="586" ht="16.5" spans="1:2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1"/>
      <c r="L586" s="31"/>
      <c r="M586" s="31"/>
      <c r="N586" s="31"/>
      <c r="O586" s="31"/>
      <c r="P586" s="31"/>
      <c r="Q586" s="31"/>
      <c r="R586" s="31"/>
      <c r="S586" s="22"/>
      <c r="T586" s="22"/>
      <c r="U586" s="22"/>
      <c r="V586" s="22"/>
      <c r="W586" s="22"/>
    </row>
    <row r="587" ht="16.5" spans="1:2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1"/>
      <c r="L587" s="31"/>
      <c r="M587" s="31"/>
      <c r="N587" s="31"/>
      <c r="O587" s="31"/>
      <c r="P587" s="31"/>
      <c r="Q587" s="31"/>
      <c r="R587" s="31"/>
      <c r="S587" s="22"/>
      <c r="T587" s="22"/>
      <c r="U587" s="22"/>
      <c r="V587" s="22"/>
      <c r="W587" s="22"/>
    </row>
    <row r="588" ht="16.5" spans="1:2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1"/>
      <c r="L588" s="31"/>
      <c r="M588" s="31"/>
      <c r="N588" s="31"/>
      <c r="O588" s="31"/>
      <c r="P588" s="31"/>
      <c r="Q588" s="31"/>
      <c r="R588" s="31"/>
      <c r="S588" s="22"/>
      <c r="T588" s="22"/>
      <c r="U588" s="22"/>
      <c r="V588" s="22"/>
      <c r="W588" s="22"/>
    </row>
    <row r="589" ht="16.5" spans="1:2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1"/>
      <c r="L589" s="31"/>
      <c r="M589" s="31"/>
      <c r="N589" s="31"/>
      <c r="O589" s="31"/>
      <c r="P589" s="31"/>
      <c r="Q589" s="31"/>
      <c r="R589" s="31"/>
      <c r="S589" s="22"/>
      <c r="T589" s="22"/>
      <c r="U589" s="22"/>
      <c r="V589" s="22"/>
      <c r="W589" s="22"/>
    </row>
    <row r="590" ht="16.5" spans="1:2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1"/>
      <c r="L590" s="31"/>
      <c r="M590" s="31"/>
      <c r="N590" s="31"/>
      <c r="O590" s="31"/>
      <c r="P590" s="31"/>
      <c r="Q590" s="31"/>
      <c r="R590" s="31"/>
      <c r="S590" s="22"/>
      <c r="T590" s="22"/>
      <c r="U590" s="22"/>
      <c r="V590" s="22"/>
      <c r="W590" s="22"/>
    </row>
    <row r="591" ht="16.5" spans="1:2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1"/>
      <c r="L591" s="31"/>
      <c r="M591" s="31"/>
      <c r="N591" s="31"/>
      <c r="O591" s="31"/>
      <c r="P591" s="31"/>
      <c r="Q591" s="31"/>
      <c r="R591" s="31"/>
      <c r="S591" s="22"/>
      <c r="T591" s="22"/>
      <c r="U591" s="22"/>
      <c r="V591" s="22"/>
      <c r="W591" s="22"/>
    </row>
    <row r="592" ht="16.5" spans="1:2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1"/>
      <c r="L592" s="31"/>
      <c r="M592" s="31"/>
      <c r="N592" s="31"/>
      <c r="O592" s="31"/>
      <c r="P592" s="31"/>
      <c r="Q592" s="31"/>
      <c r="R592" s="31"/>
      <c r="S592" s="22"/>
      <c r="T592" s="22"/>
      <c r="U592" s="22"/>
      <c r="V592" s="22"/>
      <c r="W592" s="22"/>
    </row>
    <row r="593" ht="16.5" spans="1:2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1"/>
      <c r="L593" s="31"/>
      <c r="M593" s="31"/>
      <c r="N593" s="31"/>
      <c r="O593" s="31"/>
      <c r="P593" s="31"/>
      <c r="Q593" s="31"/>
      <c r="R593" s="31"/>
      <c r="S593" s="22"/>
      <c r="T593" s="22"/>
      <c r="U593" s="22"/>
      <c r="V593" s="22"/>
      <c r="W593" s="22"/>
    </row>
    <row r="594" ht="16.5" spans="1:2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1"/>
      <c r="L594" s="31"/>
      <c r="M594" s="31"/>
      <c r="N594" s="31"/>
      <c r="O594" s="31"/>
      <c r="P594" s="31"/>
      <c r="Q594" s="31"/>
      <c r="R594" s="31"/>
      <c r="S594" s="22"/>
      <c r="T594" s="22"/>
      <c r="U594" s="22"/>
      <c r="V594" s="22"/>
      <c r="W594" s="22"/>
    </row>
    <row r="595" ht="16.5" spans="1:2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1"/>
      <c r="L595" s="31"/>
      <c r="M595" s="31"/>
      <c r="N595" s="31"/>
      <c r="O595" s="31"/>
      <c r="P595" s="31"/>
      <c r="Q595" s="31"/>
      <c r="R595" s="31"/>
      <c r="S595" s="22"/>
      <c r="T595" s="22"/>
      <c r="U595" s="22"/>
      <c r="V595" s="22"/>
      <c r="W595" s="22"/>
    </row>
    <row r="596" ht="16.5" spans="1:2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1"/>
      <c r="L596" s="31"/>
      <c r="M596" s="31"/>
      <c r="N596" s="31"/>
      <c r="O596" s="31"/>
      <c r="P596" s="31"/>
      <c r="Q596" s="31"/>
      <c r="R596" s="31"/>
      <c r="S596" s="22"/>
      <c r="T596" s="22"/>
      <c r="U596" s="22"/>
      <c r="V596" s="22"/>
      <c r="W596" s="22"/>
    </row>
    <row r="597" ht="16.5" spans="1:2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1"/>
      <c r="L597" s="31"/>
      <c r="M597" s="31"/>
      <c r="N597" s="31"/>
      <c r="O597" s="31"/>
      <c r="P597" s="31"/>
      <c r="Q597" s="31"/>
      <c r="R597" s="31"/>
      <c r="S597" s="22"/>
      <c r="T597" s="22"/>
      <c r="U597" s="22"/>
      <c r="V597" s="22"/>
      <c r="W597" s="22"/>
    </row>
    <row r="598" ht="16.5" spans="1:2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1"/>
      <c r="L598" s="31"/>
      <c r="M598" s="31"/>
      <c r="N598" s="31"/>
      <c r="O598" s="31"/>
      <c r="P598" s="31"/>
      <c r="Q598" s="31"/>
      <c r="R598" s="31"/>
      <c r="S598" s="22"/>
      <c r="T598" s="22"/>
      <c r="U598" s="22"/>
      <c r="V598" s="22"/>
      <c r="W598" s="22"/>
    </row>
    <row r="599" ht="16.5" spans="1:2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1"/>
      <c r="L599" s="31"/>
      <c r="M599" s="31"/>
      <c r="N599" s="31"/>
      <c r="O599" s="31"/>
      <c r="P599" s="31"/>
      <c r="Q599" s="31"/>
      <c r="R599" s="31"/>
      <c r="S599" s="22"/>
      <c r="T599" s="22"/>
      <c r="U599" s="22"/>
      <c r="V599" s="22"/>
      <c r="W599" s="22"/>
    </row>
    <row r="600" ht="16.5" spans="1:2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1"/>
      <c r="L600" s="31"/>
      <c r="M600" s="31"/>
      <c r="N600" s="31"/>
      <c r="O600" s="31"/>
      <c r="P600" s="31"/>
      <c r="Q600" s="31"/>
      <c r="R600" s="31"/>
      <c r="S600" s="22"/>
      <c r="T600" s="22"/>
      <c r="U600" s="22"/>
      <c r="V600" s="22"/>
      <c r="W600" s="22"/>
    </row>
    <row r="601" ht="16.5" spans="1:2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1"/>
      <c r="L601" s="31"/>
      <c r="M601" s="31"/>
      <c r="N601" s="31"/>
      <c r="O601" s="31"/>
      <c r="P601" s="31"/>
      <c r="Q601" s="31"/>
      <c r="R601" s="31"/>
      <c r="S601" s="22"/>
      <c r="T601" s="22"/>
      <c r="U601" s="22"/>
      <c r="V601" s="22"/>
      <c r="W601" s="22"/>
    </row>
    <row r="602" ht="16.5" spans="1:2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1"/>
      <c r="L602" s="31"/>
      <c r="M602" s="31"/>
      <c r="N602" s="31"/>
      <c r="O602" s="31"/>
      <c r="P602" s="31"/>
      <c r="Q602" s="31"/>
      <c r="R602" s="31"/>
      <c r="S602" s="22"/>
      <c r="T602" s="22"/>
      <c r="U602" s="22"/>
      <c r="V602" s="22"/>
      <c r="W602" s="22"/>
    </row>
    <row r="603" ht="16.5" spans="1:23">
      <c r="A603" s="30"/>
      <c r="B603" s="30"/>
      <c r="C603" s="30"/>
      <c r="D603" s="30"/>
      <c r="E603" s="30"/>
      <c r="F603" s="30"/>
      <c r="G603" s="30"/>
      <c r="H603" s="30"/>
      <c r="I603" s="32"/>
      <c r="J603" s="32"/>
      <c r="K603" s="31"/>
      <c r="L603" s="31"/>
      <c r="M603" s="31"/>
      <c r="N603" s="31"/>
      <c r="O603" s="31"/>
      <c r="P603" s="31"/>
      <c r="Q603" s="31"/>
      <c r="R603" s="31"/>
      <c r="S603" s="22"/>
      <c r="T603" s="22"/>
      <c r="U603" s="22"/>
      <c r="V603" s="22"/>
      <c r="W603" s="22"/>
    </row>
    <row r="604" ht="16.5" spans="1:23">
      <c r="A604" s="30"/>
      <c r="B604" s="30"/>
      <c r="C604" s="30"/>
      <c r="D604" s="30"/>
      <c r="E604" s="30"/>
      <c r="F604" s="30"/>
      <c r="G604" s="30"/>
      <c r="H604" s="30"/>
      <c r="I604" s="32"/>
      <c r="J604" s="32"/>
      <c r="K604" s="31"/>
      <c r="L604" s="31"/>
      <c r="M604" s="31"/>
      <c r="N604" s="31"/>
      <c r="O604" s="31"/>
      <c r="P604" s="31"/>
      <c r="Q604" s="31"/>
      <c r="R604" s="31"/>
      <c r="S604" s="22"/>
      <c r="T604" s="22"/>
      <c r="U604" s="22"/>
      <c r="V604" s="22"/>
      <c r="W604" s="22"/>
    </row>
    <row r="605" ht="16.5" spans="1:2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1"/>
      <c r="L605" s="31"/>
      <c r="M605" s="31"/>
      <c r="N605" s="31"/>
      <c r="O605" s="31"/>
      <c r="P605" s="31"/>
      <c r="Q605" s="31"/>
      <c r="R605" s="31"/>
      <c r="S605" s="22"/>
      <c r="T605" s="22"/>
      <c r="U605" s="22"/>
      <c r="V605" s="22"/>
      <c r="W605" s="22"/>
    </row>
    <row r="606" ht="16.5" spans="1:2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1"/>
      <c r="L606" s="31"/>
      <c r="M606" s="31"/>
      <c r="N606" s="31"/>
      <c r="O606" s="31"/>
      <c r="P606" s="31"/>
      <c r="Q606" s="31"/>
      <c r="R606" s="31"/>
      <c r="S606" s="22"/>
      <c r="T606" s="22"/>
      <c r="U606" s="22"/>
      <c r="V606" s="22"/>
      <c r="W606" s="22"/>
    </row>
    <row r="607" ht="16.5" spans="1:2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1"/>
      <c r="L607" s="31"/>
      <c r="M607" s="31"/>
      <c r="N607" s="31"/>
      <c r="O607" s="31"/>
      <c r="P607" s="31"/>
      <c r="Q607" s="31"/>
      <c r="R607" s="31"/>
      <c r="S607" s="22"/>
      <c r="T607" s="22"/>
      <c r="U607" s="22"/>
      <c r="V607" s="22"/>
      <c r="W607" s="22"/>
    </row>
    <row r="608" ht="16.5" spans="1:23">
      <c r="A608" s="30"/>
      <c r="B608" s="30"/>
      <c r="C608" s="30"/>
      <c r="D608" s="30"/>
      <c r="E608" s="30"/>
      <c r="F608" s="30"/>
      <c r="G608" s="30"/>
      <c r="H608" s="30"/>
      <c r="I608" s="32"/>
      <c r="J608" s="32"/>
      <c r="K608" s="31"/>
      <c r="L608" s="31"/>
      <c r="M608" s="31"/>
      <c r="N608" s="31"/>
      <c r="O608" s="31"/>
      <c r="P608" s="31"/>
      <c r="Q608" s="31"/>
      <c r="R608" s="31"/>
      <c r="S608" s="22"/>
      <c r="T608" s="22"/>
      <c r="U608" s="22"/>
      <c r="V608" s="22"/>
      <c r="W608" s="22"/>
    </row>
    <row r="609" ht="16.5" spans="1:23">
      <c r="A609" s="30"/>
      <c r="B609" s="30"/>
      <c r="C609" s="30"/>
      <c r="D609" s="30"/>
      <c r="E609" s="30"/>
      <c r="F609" s="30"/>
      <c r="G609" s="30"/>
      <c r="H609" s="30"/>
      <c r="I609" s="32"/>
      <c r="J609" s="32"/>
      <c r="K609" s="31"/>
      <c r="L609" s="31"/>
      <c r="M609" s="31"/>
      <c r="N609" s="31"/>
      <c r="O609" s="31"/>
      <c r="P609" s="31"/>
      <c r="Q609" s="31"/>
      <c r="R609" s="31"/>
      <c r="S609" s="22"/>
      <c r="T609" s="22"/>
      <c r="U609" s="22"/>
      <c r="V609" s="22"/>
      <c r="W609" s="22"/>
    </row>
    <row r="610" ht="16.5" spans="1:2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1"/>
      <c r="L610" s="31"/>
      <c r="M610" s="31"/>
      <c r="N610" s="31"/>
      <c r="O610" s="31"/>
      <c r="P610" s="31"/>
      <c r="Q610" s="31"/>
      <c r="R610" s="31"/>
      <c r="S610" s="22"/>
      <c r="T610" s="22"/>
      <c r="U610" s="22"/>
      <c r="V610" s="22"/>
      <c r="W610" s="22"/>
    </row>
    <row r="611" ht="16.5" spans="1:2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1"/>
      <c r="L611" s="31"/>
      <c r="M611" s="31"/>
      <c r="N611" s="31"/>
      <c r="O611" s="31"/>
      <c r="P611" s="31"/>
      <c r="Q611" s="31"/>
      <c r="R611" s="31"/>
      <c r="S611" s="22"/>
      <c r="T611" s="22"/>
      <c r="U611" s="22"/>
      <c r="V611" s="22"/>
      <c r="W611" s="22"/>
    </row>
    <row r="612" ht="16.5" spans="1:2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1"/>
      <c r="L612" s="31"/>
      <c r="M612" s="31"/>
      <c r="N612" s="31"/>
      <c r="O612" s="31"/>
      <c r="P612" s="31"/>
      <c r="Q612" s="31"/>
      <c r="R612" s="31"/>
      <c r="S612" s="22"/>
      <c r="T612" s="22"/>
      <c r="U612" s="22"/>
      <c r="V612" s="22"/>
      <c r="W612" s="22"/>
    </row>
    <row r="613" ht="16.5" spans="1:2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1"/>
      <c r="L613" s="31"/>
      <c r="M613" s="31"/>
      <c r="N613" s="31"/>
      <c r="O613" s="31"/>
      <c r="P613" s="31"/>
      <c r="Q613" s="31"/>
      <c r="R613" s="31"/>
      <c r="S613" s="22"/>
      <c r="T613" s="22"/>
      <c r="U613" s="22"/>
      <c r="V613" s="22"/>
      <c r="W613" s="22"/>
    </row>
    <row r="614" ht="16.5" spans="1:2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1"/>
      <c r="L614" s="31"/>
      <c r="M614" s="31"/>
      <c r="N614" s="31"/>
      <c r="O614" s="31"/>
      <c r="P614" s="31"/>
      <c r="Q614" s="31"/>
      <c r="R614" s="31"/>
      <c r="S614" s="22"/>
      <c r="T614" s="22"/>
      <c r="U614" s="22"/>
      <c r="V614" s="22"/>
      <c r="W614" s="22"/>
    </row>
    <row r="615" ht="16.5" spans="1:2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1"/>
      <c r="L615" s="31"/>
      <c r="M615" s="31"/>
      <c r="N615" s="31"/>
      <c r="O615" s="31"/>
      <c r="P615" s="31"/>
      <c r="Q615" s="31"/>
      <c r="R615" s="31"/>
      <c r="S615" s="22"/>
      <c r="T615" s="22"/>
      <c r="U615" s="22"/>
      <c r="V615" s="22"/>
      <c r="W615" s="22"/>
    </row>
    <row r="616" ht="16.5" spans="1:2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1"/>
      <c r="L616" s="31"/>
      <c r="M616" s="31"/>
      <c r="N616" s="31"/>
      <c r="O616" s="31"/>
      <c r="P616" s="31"/>
      <c r="Q616" s="31"/>
      <c r="R616" s="31"/>
      <c r="S616" s="22"/>
      <c r="T616" s="22"/>
      <c r="U616" s="22"/>
      <c r="V616" s="22"/>
      <c r="W616" s="22"/>
    </row>
    <row r="617" ht="16.5" spans="1:2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1"/>
      <c r="L617" s="31"/>
      <c r="M617" s="31"/>
      <c r="N617" s="31"/>
      <c r="O617" s="31"/>
      <c r="P617" s="31"/>
      <c r="Q617" s="31"/>
      <c r="R617" s="31"/>
      <c r="S617" s="22"/>
      <c r="T617" s="22"/>
      <c r="U617" s="22"/>
      <c r="V617" s="22"/>
      <c r="W617" s="22"/>
    </row>
    <row r="618" ht="16.5" spans="1:2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1"/>
      <c r="L618" s="31"/>
      <c r="M618" s="31"/>
      <c r="N618" s="31"/>
      <c r="O618" s="31"/>
      <c r="P618" s="31"/>
      <c r="Q618" s="31"/>
      <c r="R618" s="31"/>
      <c r="S618" s="22"/>
      <c r="T618" s="22"/>
      <c r="U618" s="22"/>
      <c r="V618" s="22"/>
      <c r="W618" s="22"/>
    </row>
    <row r="619" ht="16.5" spans="1:2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1"/>
      <c r="L619" s="31"/>
      <c r="M619" s="31"/>
      <c r="N619" s="31"/>
      <c r="O619" s="31"/>
      <c r="P619" s="31"/>
      <c r="Q619" s="31"/>
      <c r="R619" s="31"/>
      <c r="S619" s="22"/>
      <c r="T619" s="22"/>
      <c r="U619" s="22"/>
      <c r="V619" s="22"/>
      <c r="W619" s="22"/>
    </row>
    <row r="620" ht="16.5" spans="1:2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1"/>
      <c r="L620" s="31"/>
      <c r="M620" s="31"/>
      <c r="N620" s="31"/>
      <c r="O620" s="31"/>
      <c r="P620" s="31"/>
      <c r="Q620" s="31"/>
      <c r="R620" s="31"/>
      <c r="S620" s="22"/>
      <c r="T620" s="22"/>
      <c r="U620" s="22"/>
      <c r="V620" s="22"/>
      <c r="W620" s="22"/>
    </row>
    <row r="621" ht="16.5" spans="1:2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1"/>
      <c r="L621" s="31"/>
      <c r="M621" s="31"/>
      <c r="N621" s="31"/>
      <c r="O621" s="31"/>
      <c r="P621" s="31"/>
      <c r="Q621" s="31"/>
      <c r="R621" s="31"/>
      <c r="S621" s="22"/>
      <c r="T621" s="22"/>
      <c r="U621" s="22"/>
      <c r="V621" s="22"/>
      <c r="W621" s="22"/>
    </row>
    <row r="622" ht="16.5" spans="1:2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1"/>
      <c r="L622" s="31"/>
      <c r="M622" s="31"/>
      <c r="N622" s="31"/>
      <c r="O622" s="31"/>
      <c r="P622" s="31"/>
      <c r="Q622" s="31"/>
      <c r="R622" s="31"/>
      <c r="S622" s="22"/>
      <c r="T622" s="22"/>
      <c r="U622" s="22"/>
      <c r="V622" s="22"/>
      <c r="W622" s="22"/>
    </row>
    <row r="623" ht="16.5" spans="1: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1"/>
      <c r="L623" s="31"/>
      <c r="M623" s="31"/>
      <c r="N623" s="31"/>
      <c r="O623" s="31"/>
      <c r="P623" s="31"/>
      <c r="Q623" s="31"/>
      <c r="R623" s="31"/>
      <c r="S623" s="22"/>
      <c r="T623" s="22"/>
      <c r="U623" s="22"/>
      <c r="V623" s="22"/>
      <c r="W623" s="22"/>
    </row>
    <row r="624" ht="16.5" spans="1:2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1"/>
      <c r="L624" s="31"/>
      <c r="M624" s="31"/>
      <c r="N624" s="31"/>
      <c r="O624" s="31"/>
      <c r="P624" s="31"/>
      <c r="Q624" s="31"/>
      <c r="R624" s="31"/>
      <c r="S624" s="22"/>
      <c r="T624" s="22"/>
      <c r="U624" s="22"/>
      <c r="V624" s="22"/>
      <c r="W624" s="22"/>
    </row>
    <row r="625" ht="16.5" spans="1:2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1"/>
      <c r="L625" s="31"/>
      <c r="M625" s="31"/>
      <c r="N625" s="31"/>
      <c r="O625" s="31"/>
      <c r="P625" s="31"/>
      <c r="Q625" s="31"/>
      <c r="R625" s="31"/>
      <c r="S625" s="22"/>
      <c r="T625" s="22"/>
      <c r="U625" s="22"/>
      <c r="V625" s="22"/>
      <c r="W625" s="22"/>
    </row>
    <row r="626" ht="16.5" spans="1:2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1"/>
      <c r="L626" s="31"/>
      <c r="M626" s="31"/>
      <c r="N626" s="31"/>
      <c r="O626" s="31"/>
      <c r="P626" s="31"/>
      <c r="Q626" s="31"/>
      <c r="R626" s="31"/>
      <c r="S626" s="22"/>
      <c r="T626" s="22"/>
      <c r="U626" s="22"/>
      <c r="V626" s="22"/>
      <c r="W626" s="22"/>
    </row>
    <row r="627" ht="16.5" spans="1:2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1"/>
      <c r="L627" s="31"/>
      <c r="M627" s="31"/>
      <c r="N627" s="31"/>
      <c r="O627" s="31"/>
      <c r="P627" s="31"/>
      <c r="Q627" s="31"/>
      <c r="R627" s="31"/>
      <c r="S627" s="22"/>
      <c r="T627" s="22"/>
      <c r="U627" s="22"/>
      <c r="V627" s="22"/>
      <c r="W627" s="22"/>
    </row>
    <row r="628" ht="16.5" spans="1:2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1"/>
      <c r="L628" s="31"/>
      <c r="M628" s="31"/>
      <c r="N628" s="31"/>
      <c r="O628" s="31"/>
      <c r="P628" s="31"/>
      <c r="Q628" s="31"/>
      <c r="R628" s="31"/>
      <c r="S628" s="22"/>
      <c r="T628" s="22"/>
      <c r="U628" s="22"/>
      <c r="V628" s="22"/>
      <c r="W628" s="22"/>
    </row>
    <row r="629" ht="16.5" spans="1:2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1"/>
      <c r="L629" s="31"/>
      <c r="M629" s="31"/>
      <c r="N629" s="31"/>
      <c r="O629" s="31"/>
      <c r="P629" s="31"/>
      <c r="Q629" s="31"/>
      <c r="R629" s="31"/>
      <c r="S629" s="22"/>
      <c r="T629" s="22"/>
      <c r="U629" s="22"/>
      <c r="V629" s="22"/>
      <c r="W629" s="22"/>
    </row>
    <row r="630" ht="16.5" spans="1:2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1"/>
      <c r="L630" s="31"/>
      <c r="M630" s="31"/>
      <c r="N630" s="31"/>
      <c r="O630" s="31"/>
      <c r="P630" s="31"/>
      <c r="Q630" s="31"/>
      <c r="R630" s="31"/>
      <c r="S630" s="22"/>
      <c r="T630" s="22"/>
      <c r="U630" s="22"/>
      <c r="V630" s="22"/>
      <c r="W630" s="22"/>
    </row>
    <row r="631" ht="16.5" spans="1:2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1"/>
      <c r="L631" s="31"/>
      <c r="M631" s="31"/>
      <c r="N631" s="31"/>
      <c r="O631" s="31"/>
      <c r="P631" s="31"/>
      <c r="Q631" s="31"/>
      <c r="R631" s="31"/>
      <c r="S631" s="22"/>
      <c r="T631" s="22"/>
      <c r="U631" s="22"/>
      <c r="V631" s="22"/>
      <c r="W631" s="22"/>
    </row>
    <row r="632" ht="16.5" spans="1:2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1"/>
      <c r="L632" s="31"/>
      <c r="M632" s="31"/>
      <c r="N632" s="31"/>
      <c r="O632" s="31"/>
      <c r="P632" s="31"/>
      <c r="Q632" s="31"/>
      <c r="R632" s="31"/>
      <c r="S632" s="22"/>
      <c r="T632" s="22"/>
      <c r="U632" s="22"/>
      <c r="V632" s="22"/>
      <c r="W632" s="22"/>
    </row>
    <row r="633" ht="16.5" spans="1:2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1"/>
      <c r="L633" s="31"/>
      <c r="M633" s="31"/>
      <c r="N633" s="31"/>
      <c r="O633" s="31"/>
      <c r="P633" s="31"/>
      <c r="Q633" s="31"/>
      <c r="R633" s="31"/>
      <c r="S633" s="22"/>
      <c r="T633" s="22"/>
      <c r="U633" s="22"/>
      <c r="V633" s="22"/>
      <c r="W633" s="22"/>
    </row>
    <row r="634" ht="16.5" spans="1:2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1"/>
      <c r="L634" s="31"/>
      <c r="M634" s="31"/>
      <c r="N634" s="31"/>
      <c r="O634" s="31"/>
      <c r="P634" s="31"/>
      <c r="Q634" s="31"/>
      <c r="R634" s="31"/>
      <c r="S634" s="22"/>
      <c r="T634" s="22"/>
      <c r="U634" s="22"/>
      <c r="V634" s="22"/>
      <c r="W634" s="22"/>
    </row>
    <row r="635" ht="16.5" spans="1:2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1"/>
      <c r="L635" s="31"/>
      <c r="M635" s="31"/>
      <c r="N635" s="31"/>
      <c r="O635" s="31"/>
      <c r="P635" s="31"/>
      <c r="Q635" s="31"/>
      <c r="R635" s="31"/>
      <c r="S635" s="22"/>
      <c r="T635" s="22"/>
      <c r="U635" s="22"/>
      <c r="V635" s="22"/>
      <c r="W635" s="22"/>
    </row>
    <row r="636" ht="16.5" spans="1:2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1"/>
      <c r="L636" s="31"/>
      <c r="M636" s="31"/>
      <c r="N636" s="31"/>
      <c r="O636" s="31"/>
      <c r="P636" s="31"/>
      <c r="Q636" s="31"/>
      <c r="R636" s="31"/>
      <c r="S636" s="22"/>
      <c r="T636" s="22"/>
      <c r="U636" s="22"/>
      <c r="V636" s="22"/>
      <c r="W636" s="22"/>
    </row>
    <row r="637" ht="16.5" spans="1:2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1"/>
      <c r="L637" s="31"/>
      <c r="M637" s="31"/>
      <c r="N637" s="31"/>
      <c r="O637" s="31"/>
      <c r="P637" s="31"/>
      <c r="Q637" s="31"/>
      <c r="R637" s="31"/>
      <c r="S637" s="22"/>
      <c r="T637" s="22"/>
      <c r="U637" s="22"/>
      <c r="V637" s="22"/>
      <c r="W637" s="22"/>
    </row>
    <row r="638" ht="16.5" spans="1:2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1"/>
      <c r="L638" s="31"/>
      <c r="M638" s="31"/>
      <c r="N638" s="31"/>
      <c r="O638" s="31"/>
      <c r="P638" s="31"/>
      <c r="Q638" s="31"/>
      <c r="R638" s="31"/>
      <c r="S638" s="22"/>
      <c r="T638" s="22"/>
      <c r="U638" s="22"/>
      <c r="V638" s="22"/>
      <c r="W638" s="22"/>
    </row>
    <row r="639" ht="16.5" spans="1:2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1"/>
      <c r="L639" s="31"/>
      <c r="M639" s="31"/>
      <c r="N639" s="31"/>
      <c r="O639" s="31"/>
      <c r="P639" s="31"/>
      <c r="Q639" s="31"/>
      <c r="R639" s="31"/>
      <c r="S639" s="22"/>
      <c r="T639" s="22"/>
      <c r="U639" s="22"/>
      <c r="V639" s="22"/>
      <c r="W639" s="22"/>
    </row>
    <row r="640" ht="16.5" spans="1:2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1"/>
      <c r="L640" s="31"/>
      <c r="M640" s="31"/>
      <c r="N640" s="31"/>
      <c r="O640" s="31"/>
      <c r="P640" s="31"/>
      <c r="Q640" s="31"/>
      <c r="R640" s="31"/>
      <c r="S640" s="22"/>
      <c r="T640" s="22"/>
      <c r="U640" s="22"/>
      <c r="V640" s="22"/>
      <c r="W640" s="22"/>
    </row>
    <row r="641" ht="16.5" spans="1:2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1"/>
      <c r="L641" s="31"/>
      <c r="M641" s="31"/>
      <c r="N641" s="31"/>
      <c r="O641" s="31"/>
      <c r="P641" s="31"/>
      <c r="Q641" s="31"/>
      <c r="R641" s="31"/>
      <c r="S641" s="22"/>
      <c r="T641" s="22"/>
      <c r="U641" s="22"/>
      <c r="V641" s="22"/>
      <c r="W641" s="22"/>
    </row>
    <row r="642" ht="16.5" spans="1:2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1"/>
      <c r="L642" s="31"/>
      <c r="M642" s="31"/>
      <c r="N642" s="31"/>
      <c r="O642" s="31"/>
      <c r="P642" s="31"/>
      <c r="Q642" s="31"/>
      <c r="R642" s="31"/>
      <c r="S642" s="22"/>
      <c r="T642" s="22"/>
      <c r="U642" s="22"/>
      <c r="V642" s="22"/>
      <c r="W642" s="22"/>
    </row>
    <row r="643" ht="16.5" spans="1:2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1"/>
      <c r="L643" s="31"/>
      <c r="M643" s="31"/>
      <c r="N643" s="31"/>
      <c r="O643" s="31"/>
      <c r="P643" s="31"/>
      <c r="Q643" s="31"/>
      <c r="R643" s="31"/>
      <c r="S643" s="22"/>
      <c r="T643" s="22"/>
      <c r="U643" s="22"/>
      <c r="V643" s="22"/>
      <c r="W643" s="22"/>
    </row>
    <row r="644" ht="16.5" spans="1:2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1"/>
      <c r="L644" s="31"/>
      <c r="M644" s="31"/>
      <c r="N644" s="31"/>
      <c r="O644" s="31"/>
      <c r="P644" s="31"/>
      <c r="Q644" s="31"/>
      <c r="R644" s="31"/>
      <c r="S644" s="22"/>
      <c r="T644" s="22"/>
      <c r="U644" s="22"/>
      <c r="V644" s="22"/>
      <c r="W644" s="22"/>
    </row>
    <row r="645" ht="16.5" spans="1:2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1"/>
      <c r="L645" s="31"/>
      <c r="M645" s="31"/>
      <c r="N645" s="31"/>
      <c r="O645" s="31"/>
      <c r="P645" s="31"/>
      <c r="Q645" s="31"/>
      <c r="R645" s="31"/>
      <c r="S645" s="22"/>
      <c r="T645" s="22"/>
      <c r="U645" s="22"/>
      <c r="V645" s="22"/>
      <c r="W645" s="22"/>
    </row>
    <row r="646" ht="16.5" spans="1:2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1"/>
      <c r="L646" s="31"/>
      <c r="M646" s="31"/>
      <c r="N646" s="31"/>
      <c r="O646" s="31"/>
      <c r="P646" s="31"/>
      <c r="Q646" s="31"/>
      <c r="R646" s="31"/>
      <c r="S646" s="22"/>
      <c r="T646" s="22"/>
      <c r="U646" s="22"/>
      <c r="V646" s="22"/>
      <c r="W646" s="22"/>
    </row>
    <row r="647" ht="16.5" spans="1:2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1"/>
      <c r="L647" s="31"/>
      <c r="M647" s="31"/>
      <c r="N647" s="31"/>
      <c r="O647" s="31"/>
      <c r="P647" s="31"/>
      <c r="Q647" s="31"/>
      <c r="R647" s="31"/>
      <c r="S647" s="22"/>
      <c r="T647" s="22"/>
      <c r="U647" s="22"/>
      <c r="V647" s="22"/>
      <c r="W647" s="22"/>
    </row>
    <row r="648" ht="16.5" spans="1:2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1"/>
      <c r="L648" s="31"/>
      <c r="M648" s="31"/>
      <c r="N648" s="31"/>
      <c r="O648" s="31"/>
      <c r="P648" s="31"/>
      <c r="Q648" s="31"/>
      <c r="R648" s="31"/>
      <c r="S648" s="22"/>
      <c r="T648" s="22"/>
      <c r="U648" s="22"/>
      <c r="V648" s="22"/>
      <c r="W648" s="22"/>
    </row>
    <row r="649" ht="16.5" spans="1:2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1"/>
      <c r="L649" s="31"/>
      <c r="M649" s="31"/>
      <c r="N649" s="31"/>
      <c r="O649" s="31"/>
      <c r="P649" s="31"/>
      <c r="Q649" s="31"/>
      <c r="R649" s="31"/>
      <c r="S649" s="22"/>
      <c r="T649" s="22"/>
      <c r="U649" s="22"/>
      <c r="V649" s="22"/>
      <c r="W649" s="22"/>
    </row>
    <row r="650" ht="16.5" spans="1:2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1"/>
      <c r="L650" s="31"/>
      <c r="M650" s="31"/>
      <c r="N650" s="31"/>
      <c r="O650" s="31"/>
      <c r="P650" s="31"/>
      <c r="Q650" s="31"/>
      <c r="R650" s="31"/>
      <c r="S650" s="22"/>
      <c r="T650" s="22"/>
      <c r="U650" s="22"/>
      <c r="V650" s="22"/>
      <c r="W650" s="22"/>
    </row>
    <row r="651" ht="16.5" spans="1:2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1"/>
      <c r="L651" s="31"/>
      <c r="M651" s="31"/>
      <c r="N651" s="31"/>
      <c r="O651" s="31"/>
      <c r="P651" s="31"/>
      <c r="Q651" s="31"/>
      <c r="R651" s="31"/>
      <c r="S651" s="22"/>
      <c r="T651" s="22"/>
      <c r="U651" s="22"/>
      <c r="V651" s="22"/>
      <c r="W651" s="22"/>
    </row>
    <row r="652" ht="20.25" spans="1:2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22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14"/>
      <c r="L1212" s="14"/>
      <c r="M1212" s="14"/>
      <c r="N1212" s="14"/>
      <c r="O1212" s="14"/>
      <c r="P1212" s="14"/>
      <c r="Q1212" s="14"/>
      <c r="R1212" s="14"/>
      <c r="S1212" s="22"/>
      <c r="T1212" s="22"/>
      <c r="U1212" s="22"/>
      <c r="V1212" s="22"/>
    </row>
    <row r="1213" ht="20.25" spans="1:22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14"/>
      <c r="L1213" s="14"/>
      <c r="M1213" s="14"/>
      <c r="N1213" s="14"/>
      <c r="O1213" s="14"/>
      <c r="P1213" s="14"/>
      <c r="Q1213" s="14"/>
      <c r="R1213" s="14"/>
      <c r="S1213" s="22"/>
      <c r="T1213" s="22"/>
      <c r="U1213" s="22"/>
      <c r="V1213" s="22"/>
    </row>
    <row r="1214" ht="20.25" spans="1:22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14"/>
      <c r="L1214" s="14"/>
      <c r="M1214" s="14"/>
      <c r="N1214" s="14"/>
      <c r="O1214" s="14"/>
      <c r="P1214" s="14"/>
      <c r="Q1214" s="14"/>
      <c r="R1214" s="14"/>
      <c r="S1214" s="22"/>
      <c r="T1214" s="22"/>
      <c r="U1214" s="22"/>
      <c r="V1214" s="22"/>
    </row>
    <row r="1215" ht="20.25" spans="1:22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14"/>
      <c r="L1215" s="14"/>
      <c r="M1215" s="14"/>
      <c r="N1215" s="14"/>
      <c r="O1215" s="14"/>
      <c r="P1215" s="14"/>
      <c r="Q1215" s="14"/>
      <c r="R1215" s="14"/>
      <c r="S1215" s="22"/>
      <c r="T1215" s="22"/>
      <c r="U1215" s="22"/>
      <c r="V1215" s="22"/>
    </row>
    <row r="1216" ht="20.25" spans="1:22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14"/>
      <c r="L1216" s="14"/>
      <c r="M1216" s="14"/>
      <c r="N1216" s="14"/>
      <c r="O1216" s="14"/>
      <c r="P1216" s="14"/>
      <c r="Q1216" s="14"/>
      <c r="R1216" s="14"/>
      <c r="S1216" s="22"/>
      <c r="T1216" s="22"/>
      <c r="U1216" s="22"/>
      <c r="V1216" s="22"/>
    </row>
    <row r="1217" ht="20.25" spans="1:22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14"/>
      <c r="L1217" s="14"/>
      <c r="M1217" s="14"/>
      <c r="N1217" s="14"/>
      <c r="O1217" s="14"/>
      <c r="P1217" s="14"/>
      <c r="Q1217" s="14"/>
      <c r="R1217" s="14"/>
      <c r="S1217" s="22"/>
      <c r="T1217" s="22"/>
      <c r="U1217" s="22"/>
      <c r="V1217" s="22"/>
    </row>
    <row r="1218" ht="20.25" spans="1:22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14"/>
      <c r="L1218" s="14"/>
      <c r="M1218" s="14"/>
      <c r="N1218" s="14"/>
      <c r="O1218" s="14"/>
      <c r="P1218" s="14"/>
      <c r="Q1218" s="14"/>
      <c r="R1218" s="14"/>
      <c r="S1218" s="22"/>
      <c r="T1218" s="22"/>
      <c r="U1218" s="22"/>
      <c r="V1218" s="22"/>
    </row>
    <row r="1219" ht="20.25" spans="1:22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14"/>
      <c r="L1219" s="14"/>
      <c r="M1219" s="14"/>
      <c r="N1219" s="14"/>
      <c r="O1219" s="14"/>
      <c r="P1219" s="14"/>
      <c r="Q1219" s="14"/>
      <c r="R1219" s="14"/>
      <c r="S1219" s="22"/>
      <c r="T1219" s="22"/>
      <c r="U1219" s="22"/>
      <c r="V1219" s="22"/>
    </row>
    <row r="1220" ht="20.25" spans="1:22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14"/>
      <c r="L1220" s="14"/>
      <c r="M1220" s="14"/>
      <c r="N1220" s="14"/>
      <c r="O1220" s="14"/>
      <c r="P1220" s="14"/>
      <c r="Q1220" s="14"/>
      <c r="R1220" s="14"/>
      <c r="S1220" s="22"/>
      <c r="T1220" s="22"/>
      <c r="U1220" s="22"/>
      <c r="V1220" s="22"/>
    </row>
    <row r="1221" ht="20.25" spans="1:22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14"/>
      <c r="L1221" s="14"/>
      <c r="M1221" s="14"/>
      <c r="N1221" s="14"/>
      <c r="O1221" s="14"/>
      <c r="P1221" s="14"/>
      <c r="Q1221" s="14"/>
      <c r="R1221" s="14"/>
      <c r="S1221" s="22"/>
      <c r="T1221" s="22"/>
      <c r="U1221" s="22"/>
      <c r="V1221" s="22"/>
    </row>
    <row r="1222" ht="20.25" spans="1:22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14"/>
      <c r="L1222" s="14"/>
      <c r="M1222" s="14"/>
      <c r="N1222" s="14"/>
      <c r="O1222" s="14"/>
      <c r="P1222" s="14"/>
      <c r="Q1222" s="14"/>
      <c r="R1222" s="14"/>
      <c r="S1222" s="22"/>
      <c r="T1222" s="22"/>
      <c r="U1222" s="22"/>
      <c r="V1222" s="22"/>
    </row>
    <row r="1223" ht="20.25" spans="1:22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14"/>
      <c r="L1223" s="14"/>
      <c r="M1223" s="14"/>
      <c r="N1223" s="14"/>
      <c r="O1223" s="14"/>
      <c r="P1223" s="14"/>
      <c r="Q1223" s="14"/>
      <c r="R1223" s="14"/>
      <c r="S1223" s="22"/>
      <c r="T1223" s="22"/>
      <c r="U1223" s="22"/>
      <c r="V1223" s="22"/>
    </row>
    <row r="1224" ht="20.25" spans="1:22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14"/>
      <c r="L1224" s="14"/>
      <c r="M1224" s="14"/>
      <c r="N1224" s="14"/>
      <c r="O1224" s="14"/>
      <c r="P1224" s="14"/>
      <c r="Q1224" s="14"/>
      <c r="R1224" s="14"/>
      <c r="S1224" s="22"/>
      <c r="T1224" s="22"/>
      <c r="U1224" s="22"/>
      <c r="V1224" s="22"/>
    </row>
    <row r="1225" ht="20.25" spans="1:22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14"/>
      <c r="L1225" s="14"/>
      <c r="M1225" s="14"/>
      <c r="N1225" s="14"/>
      <c r="O1225" s="14"/>
      <c r="P1225" s="14"/>
      <c r="Q1225" s="14"/>
      <c r="R1225" s="14"/>
      <c r="S1225" s="22"/>
      <c r="T1225" s="22"/>
      <c r="U1225" s="22"/>
      <c r="V1225" s="22"/>
    </row>
    <row r="1226" ht="20.25" spans="1:22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14"/>
      <c r="L1226" s="14"/>
      <c r="M1226" s="14"/>
      <c r="N1226" s="14"/>
      <c r="O1226" s="14"/>
      <c r="P1226" s="14"/>
      <c r="Q1226" s="14"/>
      <c r="R1226" s="14"/>
      <c r="S1226" s="22"/>
      <c r="T1226" s="22"/>
      <c r="U1226" s="22"/>
      <c r="V1226" s="22"/>
    </row>
    <row r="1227" ht="20.25" spans="1:22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14"/>
      <c r="L1227" s="14"/>
      <c r="M1227" s="14"/>
      <c r="N1227" s="14"/>
      <c r="O1227" s="14"/>
      <c r="P1227" s="14"/>
      <c r="Q1227" s="14"/>
      <c r="R1227" s="14"/>
      <c r="S1227" s="22"/>
      <c r="T1227" s="22"/>
      <c r="U1227" s="22"/>
      <c r="V1227" s="22"/>
    </row>
    <row r="1228" ht="20.25" spans="1:22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14"/>
      <c r="L1228" s="14"/>
      <c r="M1228" s="14"/>
      <c r="N1228" s="14"/>
      <c r="O1228" s="14"/>
      <c r="P1228" s="14"/>
      <c r="Q1228" s="14"/>
      <c r="R1228" s="14"/>
      <c r="S1228" s="22"/>
      <c r="T1228" s="22"/>
      <c r="U1228" s="22"/>
      <c r="V1228" s="22"/>
    </row>
    <row r="1229" ht="20.25" spans="1:22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14"/>
      <c r="L1229" s="14"/>
      <c r="M1229" s="14"/>
      <c r="N1229" s="14"/>
      <c r="O1229" s="14"/>
      <c r="P1229" s="14"/>
      <c r="Q1229" s="14"/>
      <c r="R1229" s="14"/>
      <c r="S1229" s="22"/>
      <c r="T1229" s="22"/>
      <c r="U1229" s="22"/>
      <c r="V1229" s="22"/>
    </row>
    <row r="1230" ht="20.25" spans="1:22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14"/>
      <c r="L1230" s="14"/>
      <c r="M1230" s="14"/>
      <c r="N1230" s="14"/>
      <c r="O1230" s="14"/>
      <c r="P1230" s="14"/>
      <c r="Q1230" s="14"/>
      <c r="R1230" s="14"/>
      <c r="S1230" s="22"/>
      <c r="T1230" s="22"/>
      <c r="U1230" s="22"/>
      <c r="V1230" s="22"/>
    </row>
    <row r="1231" ht="20.25" spans="1:22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14"/>
      <c r="L1231" s="14"/>
      <c r="M1231" s="14"/>
      <c r="N1231" s="14"/>
      <c r="O1231" s="14"/>
      <c r="P1231" s="14"/>
      <c r="Q1231" s="14"/>
      <c r="R1231" s="14"/>
      <c r="S1231" s="22"/>
      <c r="T1231" s="22"/>
      <c r="U1231" s="22"/>
      <c r="V1231" s="22"/>
    </row>
    <row r="1232" ht="20.25" spans="1:22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14"/>
      <c r="L1232" s="14"/>
      <c r="M1232" s="14"/>
      <c r="N1232" s="14"/>
      <c r="O1232" s="14"/>
      <c r="P1232" s="14"/>
      <c r="Q1232" s="14"/>
      <c r="R1232" s="14"/>
      <c r="S1232" s="22"/>
      <c r="T1232" s="22"/>
      <c r="U1232" s="22"/>
      <c r="V1232" s="22"/>
    </row>
    <row r="1233" ht="20.25" spans="1:22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14"/>
      <c r="L1233" s="14"/>
      <c r="M1233" s="14"/>
      <c r="N1233" s="14"/>
      <c r="O1233" s="14"/>
      <c r="P1233" s="14"/>
      <c r="Q1233" s="14"/>
      <c r="R1233" s="14"/>
      <c r="S1233" s="22"/>
      <c r="T1233" s="22"/>
      <c r="U1233" s="22"/>
      <c r="V1233" s="22"/>
    </row>
    <row r="1234" ht="20.25" spans="1:22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14"/>
      <c r="L1234" s="14"/>
      <c r="M1234" s="14"/>
      <c r="N1234" s="14"/>
      <c r="O1234" s="14"/>
      <c r="P1234" s="14"/>
      <c r="Q1234" s="14"/>
      <c r="R1234" s="14"/>
      <c r="S1234" s="22"/>
      <c r="T1234" s="22"/>
      <c r="U1234" s="22"/>
      <c r="V1234" s="22"/>
    </row>
    <row r="1235" ht="20.25" spans="1:22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14"/>
      <c r="L1235" s="14"/>
      <c r="M1235" s="14"/>
      <c r="N1235" s="14"/>
      <c r="O1235" s="14"/>
      <c r="P1235" s="14"/>
      <c r="Q1235" s="14"/>
      <c r="R1235" s="14"/>
      <c r="S1235" s="22"/>
      <c r="T1235" s="22"/>
      <c r="U1235" s="22"/>
      <c r="V1235" s="22"/>
    </row>
    <row r="1236" ht="20.25" spans="1:22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14"/>
      <c r="L1236" s="14"/>
      <c r="M1236" s="14"/>
      <c r="N1236" s="14"/>
      <c r="O1236" s="14"/>
      <c r="P1236" s="14"/>
      <c r="Q1236" s="14"/>
      <c r="R1236" s="14"/>
      <c r="S1236" s="22"/>
      <c r="T1236" s="22"/>
      <c r="U1236" s="22"/>
      <c r="V1236" s="22"/>
    </row>
    <row r="1237" ht="20.25" spans="1:22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14"/>
      <c r="L1237" s="14"/>
      <c r="M1237" s="14"/>
      <c r="N1237" s="14"/>
      <c r="O1237" s="14"/>
      <c r="P1237" s="14"/>
      <c r="Q1237" s="14"/>
      <c r="R1237" s="14"/>
      <c r="S1237" s="22"/>
      <c r="T1237" s="22"/>
      <c r="U1237" s="22"/>
      <c r="V1237" s="22"/>
    </row>
    <row r="1238" ht="20.25" spans="1:22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14"/>
      <c r="L1238" s="14"/>
      <c r="M1238" s="14"/>
      <c r="N1238" s="14"/>
      <c r="O1238" s="14"/>
      <c r="P1238" s="14"/>
      <c r="Q1238" s="14"/>
      <c r="R1238" s="14"/>
      <c r="S1238" s="22"/>
      <c r="T1238" s="22"/>
      <c r="U1238" s="22"/>
      <c r="V1238" s="22"/>
    </row>
    <row r="1239" ht="20.25" spans="1:22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14"/>
      <c r="L1239" s="14"/>
      <c r="M1239" s="14"/>
      <c r="N1239" s="14"/>
      <c r="O1239" s="14"/>
      <c r="P1239" s="14"/>
      <c r="Q1239" s="14"/>
      <c r="R1239" s="14"/>
      <c r="S1239" s="22"/>
      <c r="T1239" s="22"/>
      <c r="U1239" s="22"/>
      <c r="V1239" s="22"/>
    </row>
    <row r="1240" ht="20.25" spans="1:22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14"/>
      <c r="L1240" s="14"/>
      <c r="M1240" s="14"/>
      <c r="N1240" s="14"/>
      <c r="O1240" s="14"/>
      <c r="P1240" s="14"/>
      <c r="Q1240" s="14"/>
      <c r="R1240" s="14"/>
      <c r="S1240" s="22"/>
      <c r="T1240" s="22"/>
      <c r="U1240" s="22"/>
      <c r="V1240" s="22"/>
    </row>
    <row r="1241" ht="20.25" spans="1:22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14"/>
      <c r="L1241" s="14"/>
      <c r="M1241" s="14"/>
      <c r="N1241" s="14"/>
      <c r="O1241" s="14"/>
      <c r="P1241" s="14"/>
      <c r="Q1241" s="14"/>
      <c r="R1241" s="14"/>
      <c r="S1241" s="22"/>
      <c r="T1241" s="22"/>
      <c r="U1241" s="22"/>
      <c r="V1241" s="22"/>
    </row>
    <row r="1242" ht="20.25" spans="1:22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14"/>
      <c r="L1242" s="14"/>
      <c r="M1242" s="14"/>
      <c r="N1242" s="14"/>
      <c r="O1242" s="14"/>
      <c r="P1242" s="14"/>
      <c r="Q1242" s="14"/>
      <c r="R1242" s="14"/>
      <c r="S1242" s="22"/>
      <c r="T1242" s="22"/>
      <c r="U1242" s="22"/>
      <c r="V1242" s="22"/>
    </row>
    <row r="1243" ht="20.25" spans="1:22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14"/>
      <c r="L1243" s="14"/>
      <c r="M1243" s="14"/>
      <c r="N1243" s="14"/>
      <c r="O1243" s="14"/>
      <c r="P1243" s="14"/>
      <c r="Q1243" s="14"/>
      <c r="R1243" s="14"/>
      <c r="S1243" s="22"/>
      <c r="T1243" s="22"/>
      <c r="U1243" s="22"/>
      <c r="V1243" s="22"/>
    </row>
    <row r="1244" ht="20.25" spans="1:22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14"/>
      <c r="L1244" s="14"/>
      <c r="M1244" s="14"/>
      <c r="N1244" s="14"/>
      <c r="O1244" s="14"/>
      <c r="P1244" s="14"/>
      <c r="Q1244" s="14"/>
      <c r="R1244" s="14"/>
      <c r="S1244" s="22"/>
      <c r="T1244" s="22"/>
      <c r="U1244" s="22"/>
      <c r="V1244" s="22"/>
    </row>
    <row r="1245" ht="20.25" spans="1:22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14"/>
      <c r="L1245" s="14"/>
      <c r="M1245" s="14"/>
      <c r="N1245" s="14"/>
      <c r="O1245" s="14"/>
      <c r="P1245" s="14"/>
      <c r="Q1245" s="14"/>
      <c r="R1245" s="14"/>
      <c r="S1245" s="22"/>
      <c r="T1245" s="22"/>
      <c r="U1245" s="22"/>
      <c r="V1245" s="22"/>
    </row>
    <row r="1246" ht="20.25" spans="1:22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14"/>
      <c r="L1246" s="14"/>
      <c r="M1246" s="14"/>
      <c r="N1246" s="14"/>
      <c r="O1246" s="14"/>
      <c r="P1246" s="14"/>
      <c r="Q1246" s="14"/>
      <c r="R1246" s="14"/>
      <c r="S1246" s="22"/>
      <c r="T1246" s="22"/>
      <c r="U1246" s="22"/>
      <c r="V1246" s="22"/>
    </row>
    <row r="1247" ht="20.25" spans="1:22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14"/>
      <c r="L1247" s="14"/>
      <c r="M1247" s="14"/>
      <c r="N1247" s="14"/>
      <c r="O1247" s="14"/>
      <c r="P1247" s="14"/>
      <c r="Q1247" s="14"/>
      <c r="R1247" s="14"/>
      <c r="S1247" s="22"/>
      <c r="T1247" s="22"/>
      <c r="U1247" s="22"/>
      <c r="V1247" s="22"/>
    </row>
    <row r="1248" ht="20.25" spans="1:22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14"/>
      <c r="L1248" s="14"/>
      <c r="M1248" s="14"/>
      <c r="N1248" s="14"/>
      <c r="O1248" s="14"/>
      <c r="P1248" s="14"/>
      <c r="Q1248" s="14"/>
      <c r="R1248" s="14"/>
      <c r="S1248" s="22"/>
      <c r="T1248" s="22"/>
      <c r="U1248" s="22"/>
      <c r="V1248" s="22"/>
    </row>
    <row r="1249" ht="20.25" spans="1:22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14"/>
      <c r="L1249" s="14"/>
      <c r="M1249" s="14"/>
      <c r="N1249" s="14"/>
      <c r="O1249" s="14"/>
      <c r="P1249" s="14"/>
      <c r="Q1249" s="14"/>
      <c r="R1249" s="14"/>
      <c r="S1249" s="22"/>
      <c r="T1249" s="22"/>
      <c r="U1249" s="22"/>
      <c r="V1249" s="22"/>
    </row>
    <row r="1250" ht="20.25" spans="1:22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14"/>
      <c r="L1250" s="14"/>
      <c r="M1250" s="14"/>
      <c r="N1250" s="14"/>
      <c r="O1250" s="14"/>
      <c r="P1250" s="14"/>
      <c r="Q1250" s="14"/>
      <c r="R1250" s="14"/>
      <c r="S1250" s="22"/>
      <c r="T1250" s="22"/>
      <c r="U1250" s="22"/>
      <c r="V1250" s="22"/>
    </row>
    <row r="1251" ht="20.25" spans="1:22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14"/>
      <c r="L1251" s="14"/>
      <c r="M1251" s="14"/>
      <c r="N1251" s="14"/>
      <c r="O1251" s="14"/>
      <c r="P1251" s="14"/>
      <c r="Q1251" s="14"/>
      <c r="R1251" s="14"/>
      <c r="S1251" s="22"/>
      <c r="T1251" s="22"/>
      <c r="U1251" s="22"/>
      <c r="V1251" s="22"/>
    </row>
    <row r="1252" ht="20.25" spans="1:22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14"/>
      <c r="L1252" s="14"/>
      <c r="M1252" s="14"/>
      <c r="N1252" s="14"/>
      <c r="O1252" s="14"/>
      <c r="P1252" s="14"/>
      <c r="Q1252" s="14"/>
      <c r="R1252" s="14"/>
      <c r="S1252" s="22"/>
      <c r="T1252" s="22"/>
      <c r="U1252" s="22"/>
      <c r="V1252" s="22"/>
    </row>
    <row r="1253" ht="20.25" spans="1:22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14"/>
      <c r="L1253" s="14"/>
      <c r="M1253" s="14"/>
      <c r="N1253" s="14"/>
      <c r="O1253" s="14"/>
      <c r="P1253" s="14"/>
      <c r="Q1253" s="14"/>
      <c r="R1253" s="14"/>
      <c r="S1253" s="22"/>
      <c r="T1253" s="22"/>
      <c r="U1253" s="22"/>
      <c r="V1253" s="22"/>
    </row>
    <row r="1254" ht="20.25" spans="1:22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14"/>
      <c r="L1254" s="14"/>
      <c r="M1254" s="14"/>
      <c r="N1254" s="14"/>
      <c r="O1254" s="14"/>
      <c r="P1254" s="14"/>
      <c r="Q1254" s="14"/>
      <c r="R1254" s="14"/>
      <c r="S1254" s="22"/>
      <c r="T1254" s="22"/>
      <c r="U1254" s="22"/>
      <c r="V1254" s="22"/>
    </row>
    <row r="1255" ht="20.25" spans="1:22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14"/>
      <c r="L1255" s="14"/>
      <c r="M1255" s="14"/>
      <c r="N1255" s="14"/>
      <c r="O1255" s="14"/>
      <c r="P1255" s="14"/>
      <c r="Q1255" s="14"/>
      <c r="R1255" s="14"/>
      <c r="S1255" s="22"/>
      <c r="T1255" s="22"/>
      <c r="U1255" s="22"/>
      <c r="V1255" s="22"/>
    </row>
    <row r="1256" ht="20.25" spans="1:22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14"/>
      <c r="L1256" s="14"/>
      <c r="M1256" s="14"/>
      <c r="N1256" s="14"/>
      <c r="O1256" s="14"/>
      <c r="P1256" s="14"/>
      <c r="Q1256" s="14"/>
      <c r="R1256" s="14"/>
      <c r="S1256" s="22"/>
      <c r="T1256" s="22"/>
      <c r="U1256" s="22"/>
      <c r="V1256" s="22"/>
    </row>
    <row r="1257" ht="20.25" spans="1:22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14"/>
      <c r="L1257" s="14"/>
      <c r="M1257" s="14"/>
      <c r="N1257" s="14"/>
      <c r="O1257" s="14"/>
      <c r="P1257" s="14"/>
      <c r="Q1257" s="14"/>
      <c r="R1257" s="14"/>
      <c r="S1257" s="22"/>
      <c r="T1257" s="22"/>
      <c r="U1257" s="22"/>
      <c r="V1257" s="22"/>
    </row>
    <row r="1258" ht="20.25" spans="1:22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14"/>
      <c r="L1258" s="14"/>
      <c r="M1258" s="14"/>
      <c r="N1258" s="14"/>
      <c r="O1258" s="14"/>
      <c r="P1258" s="14"/>
      <c r="Q1258" s="14"/>
      <c r="R1258" s="14"/>
      <c r="S1258" s="22"/>
      <c r="T1258" s="22"/>
      <c r="U1258" s="22"/>
      <c r="V1258" s="22"/>
    </row>
    <row r="1259" ht="20.25" spans="1:22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14"/>
      <c r="L1259" s="14"/>
      <c r="M1259" s="14"/>
      <c r="N1259" s="14"/>
      <c r="O1259" s="14"/>
      <c r="P1259" s="14"/>
      <c r="Q1259" s="14"/>
      <c r="R1259" s="14"/>
      <c r="S1259" s="22"/>
      <c r="T1259" s="22"/>
      <c r="U1259" s="22"/>
      <c r="V1259" s="22"/>
    </row>
    <row r="1260" ht="20.25" spans="1:22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14"/>
      <c r="L1260" s="14"/>
      <c r="M1260" s="14"/>
      <c r="N1260" s="14"/>
      <c r="O1260" s="14"/>
      <c r="P1260" s="14"/>
      <c r="Q1260" s="14"/>
      <c r="R1260" s="14"/>
      <c r="S1260" s="22"/>
      <c r="T1260" s="22"/>
      <c r="U1260" s="22"/>
      <c r="V1260" s="22"/>
    </row>
    <row r="1261" ht="20.25" spans="1:22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14"/>
      <c r="L1261" s="14"/>
      <c r="M1261" s="14"/>
      <c r="N1261" s="14"/>
      <c r="O1261" s="14"/>
      <c r="P1261" s="14"/>
      <c r="Q1261" s="14"/>
      <c r="R1261" s="14"/>
      <c r="S1261" s="22"/>
      <c r="T1261" s="22"/>
      <c r="U1261" s="22"/>
      <c r="V1261" s="22"/>
    </row>
    <row r="1262" ht="20.25" spans="1:22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14"/>
      <c r="L1262" s="14"/>
      <c r="M1262" s="14"/>
      <c r="N1262" s="14"/>
      <c r="O1262" s="14"/>
      <c r="P1262" s="14"/>
      <c r="Q1262" s="14"/>
      <c r="R1262" s="14"/>
      <c r="S1262" s="22"/>
      <c r="T1262" s="22"/>
      <c r="U1262" s="22"/>
      <c r="V1262" s="22"/>
    </row>
    <row r="1263" ht="20.25" spans="1:22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14"/>
      <c r="L1263" s="14"/>
      <c r="M1263" s="14"/>
      <c r="N1263" s="14"/>
      <c r="O1263" s="14"/>
      <c r="P1263" s="14"/>
      <c r="Q1263" s="14"/>
      <c r="R1263" s="14"/>
      <c r="S1263" s="22"/>
      <c r="T1263" s="22"/>
      <c r="U1263" s="22"/>
      <c r="V1263" s="22"/>
    </row>
    <row r="1264" ht="20.25" spans="1:22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14"/>
      <c r="L1264" s="14"/>
      <c r="M1264" s="14"/>
      <c r="N1264" s="14"/>
      <c r="O1264" s="14"/>
      <c r="P1264" s="14"/>
      <c r="Q1264" s="14"/>
      <c r="R1264" s="14"/>
      <c r="S1264" s="22"/>
      <c r="T1264" s="22"/>
      <c r="U1264" s="22"/>
      <c r="V1264" s="22"/>
    </row>
    <row r="1265" ht="20.25" spans="1:22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14"/>
      <c r="L1265" s="14"/>
      <c r="M1265" s="14"/>
      <c r="N1265" s="14"/>
      <c r="O1265" s="14"/>
      <c r="P1265" s="14"/>
      <c r="Q1265" s="14"/>
      <c r="R1265" s="14"/>
      <c r="S1265" s="22"/>
      <c r="T1265" s="22"/>
      <c r="U1265" s="22"/>
      <c r="V1265" s="22"/>
    </row>
    <row r="1266" ht="20.25" spans="1:22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14"/>
      <c r="L1266" s="14"/>
      <c r="M1266" s="14"/>
      <c r="N1266" s="14"/>
      <c r="O1266" s="14"/>
      <c r="P1266" s="14"/>
      <c r="Q1266" s="14"/>
      <c r="R1266" s="14"/>
      <c r="S1266" s="22"/>
      <c r="T1266" s="22"/>
      <c r="U1266" s="22"/>
      <c r="V1266" s="22"/>
    </row>
    <row r="1267" ht="20.25" spans="1:22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14"/>
      <c r="L1267" s="14"/>
      <c r="M1267" s="14"/>
      <c r="N1267" s="14"/>
      <c r="O1267" s="14"/>
      <c r="P1267" s="14"/>
      <c r="Q1267" s="14"/>
      <c r="R1267" s="14"/>
      <c r="S1267" s="22"/>
      <c r="T1267" s="22"/>
      <c r="U1267" s="22"/>
      <c r="V1267" s="22"/>
    </row>
    <row r="1268" ht="20.25" spans="1:22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14"/>
      <c r="L1268" s="14"/>
      <c r="M1268" s="14"/>
      <c r="N1268" s="14"/>
      <c r="O1268" s="14"/>
      <c r="P1268" s="14"/>
      <c r="Q1268" s="14"/>
      <c r="R1268" s="14"/>
      <c r="S1268" s="22"/>
      <c r="T1268" s="22"/>
      <c r="U1268" s="22"/>
      <c r="V1268" s="22"/>
    </row>
    <row r="1269" ht="20.25" spans="1:22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14"/>
      <c r="L1269" s="14"/>
      <c r="M1269" s="14"/>
      <c r="N1269" s="14"/>
      <c r="O1269" s="14"/>
      <c r="P1269" s="14"/>
      <c r="Q1269" s="14"/>
      <c r="R1269" s="14"/>
      <c r="S1269" s="22"/>
      <c r="T1269" s="22"/>
      <c r="U1269" s="22"/>
      <c r="V1269" s="22"/>
    </row>
    <row r="1270" ht="20.25" spans="1:22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14"/>
      <c r="L1270" s="14"/>
      <c r="M1270" s="14"/>
      <c r="N1270" s="14"/>
      <c r="O1270" s="14"/>
      <c r="P1270" s="14"/>
      <c r="Q1270" s="14"/>
      <c r="R1270" s="14"/>
      <c r="S1270" s="22"/>
      <c r="T1270" s="22"/>
      <c r="U1270" s="22"/>
      <c r="V1270" s="22"/>
    </row>
    <row r="1271" ht="20.25" spans="1:22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14"/>
      <c r="L1271" s="14"/>
      <c r="M1271" s="14"/>
      <c r="N1271" s="14"/>
      <c r="O1271" s="14"/>
      <c r="P1271" s="14"/>
      <c r="Q1271" s="14"/>
      <c r="R1271" s="14"/>
      <c r="S1271" s="22"/>
      <c r="T1271" s="22"/>
      <c r="U1271" s="22"/>
      <c r="V1271" s="22"/>
    </row>
    <row r="1272" ht="20.25" spans="1:22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14"/>
      <c r="L1272" s="14"/>
      <c r="M1272" s="14"/>
      <c r="N1272" s="14"/>
      <c r="O1272" s="14"/>
      <c r="P1272" s="14"/>
      <c r="Q1272" s="14"/>
      <c r="R1272" s="14"/>
      <c r="S1272" s="22"/>
      <c r="T1272" s="22"/>
      <c r="U1272" s="22"/>
      <c r="V1272" s="22"/>
    </row>
    <row r="1273" ht="20.25" spans="1:22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14"/>
      <c r="L1273" s="14"/>
      <c r="M1273" s="14"/>
      <c r="N1273" s="14"/>
      <c r="O1273" s="14"/>
      <c r="P1273" s="14"/>
      <c r="Q1273" s="14"/>
      <c r="R1273" s="14"/>
      <c r="S1273" s="22"/>
      <c r="T1273" s="22"/>
      <c r="U1273" s="22"/>
      <c r="V1273" s="22"/>
    </row>
    <row r="1274" ht="20.25" spans="1:22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14"/>
      <c r="L1274" s="14"/>
      <c r="M1274" s="14"/>
      <c r="N1274" s="14"/>
      <c r="O1274" s="14"/>
      <c r="P1274" s="14"/>
      <c r="Q1274" s="14"/>
      <c r="R1274" s="14"/>
      <c r="S1274" s="22"/>
      <c r="T1274" s="22"/>
      <c r="U1274" s="22"/>
      <c r="V1274" s="22"/>
    </row>
    <row r="1275" ht="20.25" spans="1:22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14"/>
      <c r="L1275" s="14"/>
      <c r="M1275" s="14"/>
      <c r="N1275" s="14"/>
      <c r="O1275" s="14"/>
      <c r="P1275" s="14"/>
      <c r="Q1275" s="14"/>
      <c r="R1275" s="14"/>
      <c r="S1275" s="22"/>
      <c r="T1275" s="22"/>
      <c r="U1275" s="22"/>
      <c r="V1275" s="22"/>
    </row>
    <row r="1276" ht="20.25" spans="1:22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14"/>
      <c r="L1276" s="14"/>
      <c r="M1276" s="14"/>
      <c r="N1276" s="14"/>
      <c r="O1276" s="14"/>
      <c r="P1276" s="14"/>
      <c r="Q1276" s="14"/>
      <c r="R1276" s="14"/>
      <c r="S1276" s="22"/>
      <c r="T1276" s="22"/>
      <c r="U1276" s="22"/>
      <c r="V1276" s="22"/>
    </row>
    <row r="1277" ht="20.25" spans="1:22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14"/>
      <c r="L1277" s="14"/>
      <c r="M1277" s="14"/>
      <c r="N1277" s="14"/>
      <c r="O1277" s="14"/>
      <c r="P1277" s="14"/>
      <c r="Q1277" s="14"/>
      <c r="R1277" s="14"/>
      <c r="S1277" s="22"/>
      <c r="T1277" s="22"/>
      <c r="U1277" s="22"/>
      <c r="V1277" s="22"/>
    </row>
    <row r="1278" ht="20.25" spans="1:22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14"/>
      <c r="L1278" s="14"/>
      <c r="M1278" s="14"/>
      <c r="N1278" s="14"/>
      <c r="O1278" s="14"/>
      <c r="P1278" s="14"/>
      <c r="Q1278" s="14"/>
      <c r="R1278" s="14"/>
      <c r="S1278" s="22"/>
      <c r="T1278" s="22"/>
      <c r="U1278" s="22"/>
      <c r="V1278" s="22"/>
    </row>
    <row r="1279" ht="20.25" spans="1:22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14"/>
      <c r="L1279" s="14"/>
      <c r="M1279" s="14"/>
      <c r="N1279" s="14"/>
      <c r="O1279" s="14"/>
      <c r="P1279" s="14"/>
      <c r="Q1279" s="14"/>
      <c r="R1279" s="14"/>
      <c r="S1279" s="22"/>
      <c r="T1279" s="22"/>
      <c r="U1279" s="22"/>
      <c r="V1279" s="22"/>
    </row>
    <row r="1280" ht="20.25" spans="1:22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14"/>
      <c r="L1280" s="14"/>
      <c r="M1280" s="14"/>
      <c r="N1280" s="14"/>
      <c r="O1280" s="14"/>
      <c r="P1280" s="14"/>
      <c r="Q1280" s="14"/>
      <c r="R1280" s="14"/>
      <c r="S1280" s="22"/>
      <c r="T1280" s="22"/>
      <c r="U1280" s="22"/>
      <c r="V1280" s="22"/>
    </row>
    <row r="1281" ht="20.25" spans="1:22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14"/>
      <c r="L1281" s="14"/>
      <c r="M1281" s="14"/>
      <c r="N1281" s="14"/>
      <c r="O1281" s="14"/>
      <c r="P1281" s="14"/>
      <c r="Q1281" s="14"/>
      <c r="R1281" s="14"/>
      <c r="S1281" s="22"/>
      <c r="T1281" s="22"/>
      <c r="U1281" s="22"/>
      <c r="V1281" s="22"/>
    </row>
    <row r="1282" ht="20.25" spans="1:22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14"/>
      <c r="L1282" s="14"/>
      <c r="M1282" s="14"/>
      <c r="N1282" s="14"/>
      <c r="O1282" s="14"/>
      <c r="P1282" s="14"/>
      <c r="Q1282" s="14"/>
      <c r="R1282" s="14"/>
      <c r="S1282" s="22"/>
      <c r="T1282" s="22"/>
      <c r="U1282" s="22"/>
      <c r="V1282" s="22"/>
    </row>
    <row r="1283" ht="20.25" spans="1:22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14"/>
      <c r="L1283" s="14"/>
      <c r="M1283" s="14"/>
      <c r="N1283" s="14"/>
      <c r="O1283" s="14"/>
      <c r="P1283" s="14"/>
      <c r="Q1283" s="14"/>
      <c r="R1283" s="14"/>
      <c r="S1283" s="22"/>
      <c r="T1283" s="22"/>
      <c r="U1283" s="22"/>
      <c r="V1283" s="22"/>
    </row>
    <row r="1284" ht="20.25" spans="1:22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14"/>
      <c r="L1284" s="14"/>
      <c r="M1284" s="14"/>
      <c r="N1284" s="14"/>
      <c r="O1284" s="14"/>
      <c r="P1284" s="14"/>
      <c r="Q1284" s="14"/>
      <c r="R1284" s="14"/>
      <c r="S1284" s="22"/>
      <c r="T1284" s="22"/>
      <c r="U1284" s="22"/>
      <c r="V1284" s="22"/>
    </row>
    <row r="1285" ht="20.25" spans="1:22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14"/>
      <c r="L1285" s="14"/>
      <c r="M1285" s="14"/>
      <c r="N1285" s="14"/>
      <c r="O1285" s="14"/>
      <c r="P1285" s="14"/>
      <c r="Q1285" s="14"/>
      <c r="R1285" s="14"/>
      <c r="S1285" s="22"/>
      <c r="T1285" s="22"/>
      <c r="U1285" s="22"/>
      <c r="V1285" s="22"/>
    </row>
    <row r="1286" ht="20.25" spans="1:22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14"/>
      <c r="L1286" s="14"/>
      <c r="M1286" s="14"/>
      <c r="N1286" s="14"/>
      <c r="O1286" s="14"/>
      <c r="P1286" s="14"/>
      <c r="Q1286" s="14"/>
      <c r="R1286" s="14"/>
      <c r="S1286" s="22"/>
      <c r="T1286" s="22"/>
      <c r="U1286" s="22"/>
      <c r="V1286" s="22"/>
    </row>
    <row r="1287" ht="20.25" spans="1:22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14"/>
      <c r="L1287" s="14"/>
      <c r="M1287" s="14"/>
      <c r="N1287" s="14"/>
      <c r="O1287" s="14"/>
      <c r="P1287" s="14"/>
      <c r="Q1287" s="14"/>
      <c r="R1287" s="14"/>
      <c r="S1287" s="22"/>
      <c r="T1287" s="22"/>
      <c r="U1287" s="22"/>
      <c r="V1287" s="22"/>
    </row>
    <row r="1288" ht="20.25" spans="1:22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14"/>
      <c r="L1288" s="14"/>
      <c r="M1288" s="14"/>
      <c r="N1288" s="14"/>
      <c r="O1288" s="14"/>
      <c r="P1288" s="14"/>
      <c r="Q1288" s="14"/>
      <c r="R1288" s="14"/>
      <c r="S1288" s="22"/>
      <c r="T1288" s="22"/>
      <c r="U1288" s="22"/>
      <c r="V1288" s="22"/>
    </row>
    <row r="1289" ht="20.25" spans="1:22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14"/>
      <c r="L1289" s="14"/>
      <c r="M1289" s="14"/>
      <c r="N1289" s="14"/>
      <c r="O1289" s="14"/>
      <c r="P1289" s="14"/>
      <c r="Q1289" s="14"/>
      <c r="R1289" s="14"/>
      <c r="S1289" s="22"/>
      <c r="T1289" s="22"/>
      <c r="U1289" s="22"/>
      <c r="V1289" s="22"/>
    </row>
    <row r="1290" ht="20.25" spans="1:22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14"/>
      <c r="L1290" s="14"/>
      <c r="M1290" s="14"/>
      <c r="N1290" s="14"/>
      <c r="O1290" s="14"/>
      <c r="P1290" s="14"/>
      <c r="Q1290" s="14"/>
      <c r="R1290" s="14"/>
      <c r="S1290" s="22"/>
      <c r="T1290" s="22"/>
      <c r="U1290" s="22"/>
      <c r="V1290" s="22"/>
    </row>
    <row r="1291" ht="20.25" spans="1:22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14"/>
      <c r="L1291" s="14"/>
      <c r="M1291" s="14"/>
      <c r="N1291" s="14"/>
      <c r="O1291" s="14"/>
      <c r="P1291" s="14"/>
      <c r="Q1291" s="14"/>
      <c r="R1291" s="14"/>
      <c r="S1291" s="22"/>
      <c r="T1291" s="22"/>
      <c r="U1291" s="22"/>
      <c r="V1291" s="22"/>
    </row>
    <row r="1292" ht="20.25" spans="1:22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14"/>
      <c r="L1292" s="14"/>
      <c r="M1292" s="14"/>
      <c r="N1292" s="14"/>
      <c r="O1292" s="14"/>
      <c r="P1292" s="14"/>
      <c r="Q1292" s="14"/>
      <c r="R1292" s="14"/>
      <c r="S1292" s="22"/>
      <c r="T1292" s="22"/>
      <c r="U1292" s="22"/>
      <c r="V1292" s="22"/>
    </row>
    <row r="1293" ht="20.25" spans="1:22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14"/>
      <c r="L1293" s="14"/>
      <c r="M1293" s="14"/>
      <c r="N1293" s="14"/>
      <c r="O1293" s="14"/>
      <c r="P1293" s="14"/>
      <c r="Q1293" s="14"/>
      <c r="R1293" s="14"/>
      <c r="S1293" s="22"/>
      <c r="T1293" s="22"/>
      <c r="U1293" s="22"/>
      <c r="V1293" s="22"/>
    </row>
    <row r="1294" ht="20.25" spans="1:22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14"/>
      <c r="L1294" s="14"/>
      <c r="M1294" s="14"/>
      <c r="N1294" s="14"/>
      <c r="O1294" s="14"/>
      <c r="P1294" s="14"/>
      <c r="Q1294" s="14"/>
      <c r="R1294" s="14"/>
      <c r="S1294" s="22"/>
      <c r="T1294" s="22"/>
      <c r="U1294" s="22"/>
      <c r="V1294" s="22"/>
    </row>
    <row r="1295" ht="20.25" spans="1:22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14"/>
      <c r="L1295" s="14"/>
      <c r="M1295" s="14"/>
      <c r="N1295" s="14"/>
      <c r="O1295" s="14"/>
      <c r="P1295" s="14"/>
      <c r="Q1295" s="14"/>
      <c r="R1295" s="14"/>
      <c r="S1295" s="22"/>
      <c r="T1295" s="22"/>
      <c r="U1295" s="22"/>
      <c r="V1295" s="22"/>
    </row>
    <row r="1296" ht="20.25" spans="1:22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14"/>
      <c r="L1296" s="14"/>
      <c r="M1296" s="14"/>
      <c r="N1296" s="14"/>
      <c r="O1296" s="14"/>
      <c r="P1296" s="14"/>
      <c r="Q1296" s="14"/>
      <c r="R1296" s="14"/>
      <c r="S1296" s="22"/>
      <c r="T1296" s="22"/>
      <c r="U1296" s="22"/>
      <c r="V1296" s="22"/>
    </row>
    <row r="1297" ht="20.25" spans="1:22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14"/>
      <c r="L1297" s="14"/>
      <c r="M1297" s="14"/>
      <c r="N1297" s="14"/>
      <c r="O1297" s="14"/>
      <c r="P1297" s="14"/>
      <c r="Q1297" s="14"/>
      <c r="R1297" s="14"/>
      <c r="S1297" s="22"/>
      <c r="T1297" s="22"/>
      <c r="U1297" s="22"/>
      <c r="V1297" s="22"/>
    </row>
    <row r="1298" ht="20.25" spans="1:22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14"/>
      <c r="L1298" s="14"/>
      <c r="M1298" s="14"/>
      <c r="N1298" s="14"/>
      <c r="O1298" s="14"/>
      <c r="P1298" s="14"/>
      <c r="Q1298" s="14"/>
      <c r="R1298" s="14"/>
      <c r="S1298" s="22"/>
      <c r="T1298" s="22"/>
      <c r="U1298" s="22"/>
      <c r="V1298" s="22"/>
    </row>
    <row r="1299" ht="20.25" spans="1:22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14"/>
      <c r="L1299" s="14"/>
      <c r="M1299" s="14"/>
      <c r="N1299" s="14"/>
      <c r="O1299" s="14"/>
      <c r="P1299" s="14"/>
      <c r="Q1299" s="14"/>
      <c r="R1299" s="14"/>
      <c r="S1299" s="22"/>
      <c r="T1299" s="22"/>
      <c r="U1299" s="22"/>
      <c r="V1299" s="22"/>
    </row>
    <row r="1300" ht="20.25" spans="1:22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14"/>
      <c r="L1300" s="14"/>
      <c r="M1300" s="14"/>
      <c r="N1300" s="14"/>
      <c r="O1300" s="14"/>
      <c r="P1300" s="14"/>
      <c r="Q1300" s="14"/>
      <c r="R1300" s="14"/>
      <c r="S1300" s="22"/>
      <c r="T1300" s="22"/>
      <c r="U1300" s="22"/>
      <c r="V1300" s="22"/>
    </row>
    <row r="1301" ht="20.25" spans="1:22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14"/>
      <c r="L1301" s="14"/>
      <c r="M1301" s="14"/>
      <c r="N1301" s="14"/>
      <c r="O1301" s="14"/>
      <c r="P1301" s="14"/>
      <c r="Q1301" s="14"/>
      <c r="R1301" s="14"/>
      <c r="S1301" s="22"/>
      <c r="T1301" s="22"/>
      <c r="U1301" s="22"/>
      <c r="V1301" s="22"/>
    </row>
    <row r="1302" ht="20.25" spans="1:22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14"/>
      <c r="L1302" s="14"/>
      <c r="M1302" s="14"/>
      <c r="N1302" s="14"/>
      <c r="O1302" s="14"/>
      <c r="P1302" s="14"/>
      <c r="Q1302" s="14"/>
      <c r="R1302" s="14"/>
      <c r="S1302" s="22"/>
      <c r="T1302" s="22"/>
      <c r="U1302" s="22"/>
      <c r="V1302" s="22"/>
    </row>
    <row r="1303" ht="20.25" spans="1:22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14"/>
      <c r="L1303" s="14"/>
      <c r="M1303" s="14"/>
      <c r="N1303" s="14"/>
      <c r="O1303" s="14"/>
      <c r="P1303" s="14"/>
      <c r="Q1303" s="14"/>
      <c r="R1303" s="14"/>
      <c r="S1303" s="22"/>
      <c r="T1303" s="22"/>
      <c r="U1303" s="22"/>
      <c r="V1303" s="22"/>
    </row>
    <row r="1304" ht="20.25" spans="1:22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14"/>
      <c r="L1304" s="14"/>
      <c r="M1304" s="14"/>
      <c r="N1304" s="14"/>
      <c r="O1304" s="14"/>
      <c r="P1304" s="14"/>
      <c r="Q1304" s="14"/>
      <c r="R1304" s="14"/>
      <c r="S1304" s="22"/>
      <c r="T1304" s="22"/>
      <c r="U1304" s="22"/>
      <c r="V1304" s="22"/>
    </row>
    <row r="1305" ht="20.25" spans="1:22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14"/>
      <c r="L1305" s="14"/>
      <c r="M1305" s="14"/>
      <c r="N1305" s="14"/>
      <c r="O1305" s="14"/>
      <c r="P1305" s="14"/>
      <c r="Q1305" s="14"/>
      <c r="R1305" s="14"/>
      <c r="S1305" s="22"/>
      <c r="T1305" s="22"/>
      <c r="U1305" s="22"/>
      <c r="V1305" s="22"/>
    </row>
    <row r="1306" ht="20.25" spans="1:22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14"/>
      <c r="L1306" s="14"/>
      <c r="M1306" s="14"/>
      <c r="N1306" s="14"/>
      <c r="O1306" s="14"/>
      <c r="P1306" s="14"/>
      <c r="Q1306" s="14"/>
      <c r="R1306" s="14"/>
      <c r="S1306" s="22"/>
      <c r="T1306" s="22"/>
      <c r="U1306" s="22"/>
      <c r="V1306" s="22"/>
    </row>
    <row r="1307" ht="20.25" spans="1:22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14"/>
      <c r="L1307" s="14"/>
      <c r="M1307" s="14"/>
      <c r="N1307" s="14"/>
      <c r="O1307" s="14"/>
      <c r="P1307" s="14"/>
      <c r="Q1307" s="14"/>
      <c r="R1307" s="14"/>
      <c r="S1307" s="22"/>
      <c r="T1307" s="22"/>
      <c r="U1307" s="22"/>
      <c r="V1307" s="22"/>
    </row>
    <row r="1308" ht="20.25" spans="1:22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14"/>
      <c r="L1308" s="14"/>
      <c r="M1308" s="14"/>
      <c r="N1308" s="14"/>
      <c r="O1308" s="14"/>
      <c r="P1308" s="14"/>
      <c r="Q1308" s="14"/>
      <c r="R1308" s="14"/>
      <c r="S1308" s="22"/>
      <c r="T1308" s="22"/>
      <c r="U1308" s="22"/>
      <c r="V1308" s="22"/>
    </row>
    <row r="1309" ht="20.25" spans="1:22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14"/>
      <c r="L1309" s="14"/>
      <c r="M1309" s="14"/>
      <c r="N1309" s="14"/>
      <c r="O1309" s="14"/>
      <c r="P1309" s="14"/>
      <c r="Q1309" s="14"/>
      <c r="R1309" s="14"/>
      <c r="S1309" s="22"/>
      <c r="T1309" s="22"/>
      <c r="U1309" s="22"/>
      <c r="V1309" s="22"/>
    </row>
    <row r="1310" ht="20.25" spans="1:22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14"/>
      <c r="L1310" s="14"/>
      <c r="M1310" s="14"/>
      <c r="N1310" s="14"/>
      <c r="O1310" s="14"/>
      <c r="P1310" s="14"/>
      <c r="Q1310" s="14"/>
      <c r="R1310" s="14"/>
      <c r="S1310" s="22"/>
      <c r="T1310" s="22"/>
      <c r="U1310" s="22"/>
      <c r="V1310" s="22"/>
    </row>
    <row r="1311" ht="20.25" spans="1:22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14"/>
      <c r="L1311" s="14"/>
      <c r="M1311" s="14"/>
      <c r="N1311" s="14"/>
      <c r="O1311" s="14"/>
      <c r="P1311" s="14"/>
      <c r="Q1311" s="14"/>
      <c r="R1311" s="14"/>
      <c r="S1311" s="22"/>
      <c r="T1311" s="22"/>
      <c r="U1311" s="22"/>
      <c r="V1311" s="22"/>
    </row>
    <row r="1312" ht="20.25" spans="1:22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14"/>
      <c r="L1312" s="14"/>
      <c r="M1312" s="14"/>
      <c r="N1312" s="14"/>
      <c r="O1312" s="14"/>
      <c r="P1312" s="14"/>
      <c r="Q1312" s="14"/>
      <c r="R1312" s="14"/>
      <c r="S1312" s="22"/>
      <c r="T1312" s="22"/>
      <c r="U1312" s="22"/>
      <c r="V1312" s="22"/>
    </row>
    <row r="1313" ht="20.25" spans="1:22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14"/>
      <c r="L1313" s="14"/>
      <c r="M1313" s="14"/>
      <c r="N1313" s="14"/>
      <c r="O1313" s="14"/>
      <c r="P1313" s="14"/>
      <c r="Q1313" s="14"/>
      <c r="R1313" s="14"/>
      <c r="S1313" s="22"/>
      <c r="T1313" s="22"/>
      <c r="U1313" s="22"/>
      <c r="V1313" s="22"/>
    </row>
    <row r="1314" ht="20.25" spans="1:22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14"/>
      <c r="L1314" s="14"/>
      <c r="M1314" s="14"/>
      <c r="N1314" s="14"/>
      <c r="O1314" s="14"/>
      <c r="P1314" s="14"/>
      <c r="Q1314" s="14"/>
      <c r="R1314" s="14"/>
      <c r="S1314" s="22"/>
      <c r="T1314" s="22"/>
      <c r="U1314" s="22"/>
      <c r="V1314" s="22"/>
    </row>
    <row r="1315" ht="20.25" spans="1:22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14"/>
      <c r="L1315" s="14"/>
      <c r="M1315" s="14"/>
      <c r="N1315" s="14"/>
      <c r="O1315" s="14"/>
      <c r="P1315" s="14"/>
      <c r="Q1315" s="14"/>
      <c r="R1315" s="14"/>
      <c r="S1315" s="22"/>
      <c r="T1315" s="22"/>
      <c r="U1315" s="22"/>
      <c r="V1315" s="22"/>
    </row>
    <row r="1316" ht="20.25" spans="1:22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14"/>
      <c r="L1316" s="14"/>
      <c r="M1316" s="14"/>
      <c r="N1316" s="14"/>
      <c r="O1316" s="14"/>
      <c r="P1316" s="14"/>
      <c r="Q1316" s="14"/>
      <c r="R1316" s="14"/>
      <c r="S1316" s="22"/>
      <c r="T1316" s="22"/>
      <c r="U1316" s="22"/>
      <c r="V1316" s="22"/>
    </row>
    <row r="1317" ht="20.25" spans="1:22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14"/>
      <c r="L1317" s="14"/>
      <c r="M1317" s="14"/>
      <c r="N1317" s="14"/>
      <c r="O1317" s="14"/>
      <c r="P1317" s="14"/>
      <c r="Q1317" s="14"/>
      <c r="R1317" s="14"/>
      <c r="S1317" s="22"/>
      <c r="T1317" s="22"/>
      <c r="U1317" s="22"/>
      <c r="V1317" s="22"/>
    </row>
    <row r="1318" ht="20.25" spans="1:22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14"/>
      <c r="L1318" s="14"/>
      <c r="M1318" s="14"/>
      <c r="N1318" s="14"/>
      <c r="O1318" s="14"/>
      <c r="P1318" s="14"/>
      <c r="Q1318" s="14"/>
      <c r="R1318" s="14"/>
      <c r="S1318" s="22"/>
      <c r="T1318" s="22"/>
      <c r="U1318" s="22"/>
      <c r="V1318" s="22"/>
    </row>
    <row r="1319" ht="20.25" spans="1:22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14"/>
      <c r="L1319" s="14"/>
      <c r="M1319" s="14"/>
      <c r="N1319" s="14"/>
      <c r="O1319" s="14"/>
      <c r="P1319" s="14"/>
      <c r="Q1319" s="14"/>
      <c r="R1319" s="14"/>
      <c r="S1319" s="22"/>
      <c r="T1319" s="22"/>
      <c r="U1319" s="22"/>
      <c r="V1319" s="22"/>
    </row>
    <row r="1320" ht="20.25" spans="1:22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14"/>
      <c r="L1320" s="14"/>
      <c r="M1320" s="14"/>
      <c r="N1320" s="14"/>
      <c r="O1320" s="14"/>
      <c r="P1320" s="14"/>
      <c r="Q1320" s="14"/>
      <c r="R1320" s="14"/>
      <c r="S1320" s="22"/>
      <c r="T1320" s="22"/>
      <c r="U1320" s="22"/>
      <c r="V1320" s="22"/>
    </row>
    <row r="1321" ht="20.25" spans="1:22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14"/>
      <c r="L1321" s="14"/>
      <c r="M1321" s="14"/>
      <c r="N1321" s="14"/>
      <c r="O1321" s="14"/>
      <c r="P1321" s="14"/>
      <c r="Q1321" s="14"/>
      <c r="R1321" s="14"/>
      <c r="S1321" s="22"/>
      <c r="T1321" s="22"/>
      <c r="U1321" s="22"/>
      <c r="V1321" s="22"/>
    </row>
    <row r="1322" ht="20.25" spans="1:22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14"/>
      <c r="L1322" s="14"/>
      <c r="M1322" s="14"/>
      <c r="N1322" s="14"/>
      <c r="O1322" s="14"/>
      <c r="P1322" s="14"/>
      <c r="Q1322" s="14"/>
      <c r="R1322" s="14"/>
      <c r="S1322" s="22"/>
      <c r="T1322" s="22"/>
      <c r="U1322" s="22"/>
      <c r="V1322" s="22"/>
    </row>
    <row r="1323" ht="20.25" spans="1:22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14"/>
      <c r="L1323" s="14"/>
      <c r="M1323" s="14"/>
      <c r="N1323" s="14"/>
      <c r="O1323" s="14"/>
      <c r="P1323" s="14"/>
      <c r="Q1323" s="14"/>
      <c r="R1323" s="14"/>
      <c r="S1323" s="22"/>
      <c r="T1323" s="22"/>
      <c r="U1323" s="22"/>
      <c r="V1323" s="22"/>
    </row>
    <row r="1324" ht="20.25" spans="1:22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14"/>
      <c r="L1324" s="14"/>
      <c r="M1324" s="14"/>
      <c r="N1324" s="14"/>
      <c r="O1324" s="14"/>
      <c r="P1324" s="14"/>
      <c r="Q1324" s="14"/>
      <c r="R1324" s="14"/>
      <c r="S1324" s="22"/>
      <c r="T1324" s="22"/>
      <c r="U1324" s="22"/>
      <c r="V1324" s="22"/>
    </row>
    <row r="1325" ht="20.25" spans="1:22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14"/>
      <c r="L1325" s="14"/>
      <c r="M1325" s="14"/>
      <c r="N1325" s="14"/>
      <c r="O1325" s="14"/>
      <c r="P1325" s="14"/>
      <c r="Q1325" s="14"/>
      <c r="R1325" s="14"/>
      <c r="S1325" s="22"/>
      <c r="T1325" s="22"/>
      <c r="U1325" s="22"/>
      <c r="V1325" s="22"/>
    </row>
    <row r="1326" ht="20.25" spans="1:22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14"/>
      <c r="L1326" s="14"/>
      <c r="M1326" s="14"/>
      <c r="N1326" s="14"/>
      <c r="O1326" s="14"/>
      <c r="P1326" s="14"/>
      <c r="Q1326" s="14"/>
      <c r="R1326" s="14"/>
      <c r="S1326" s="22"/>
      <c r="T1326" s="22"/>
      <c r="U1326" s="22"/>
      <c r="V1326" s="22"/>
    </row>
    <row r="1327" ht="20.25" spans="1:22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14"/>
      <c r="L1327" s="14"/>
      <c r="M1327" s="14"/>
      <c r="N1327" s="14"/>
      <c r="O1327" s="14"/>
      <c r="P1327" s="14"/>
      <c r="Q1327" s="14"/>
      <c r="R1327" s="14"/>
      <c r="S1327" s="22"/>
      <c r="T1327" s="22"/>
      <c r="U1327" s="22"/>
      <c r="V1327" s="22"/>
    </row>
    <row r="1328" ht="20.25" spans="1:22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14"/>
      <c r="L1328" s="14"/>
      <c r="M1328" s="14"/>
      <c r="N1328" s="14"/>
      <c r="O1328" s="14"/>
      <c r="P1328" s="14"/>
      <c r="Q1328" s="14"/>
      <c r="R1328" s="14"/>
      <c r="S1328" s="22"/>
      <c r="T1328" s="22"/>
      <c r="U1328" s="22"/>
      <c r="V1328" s="22"/>
    </row>
    <row r="1329" ht="20.25" spans="1:22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14"/>
      <c r="L1329" s="14"/>
      <c r="M1329" s="14"/>
      <c r="N1329" s="14"/>
      <c r="O1329" s="14"/>
      <c r="P1329" s="14"/>
      <c r="Q1329" s="14"/>
      <c r="R1329" s="14"/>
      <c r="S1329" s="22"/>
      <c r="T1329" s="22"/>
      <c r="U1329" s="22"/>
      <c r="V1329" s="22"/>
    </row>
    <row r="1330" ht="20.25" spans="1:22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14"/>
      <c r="L1330" s="14"/>
      <c r="M1330" s="14"/>
      <c r="N1330" s="14"/>
      <c r="O1330" s="14"/>
      <c r="P1330" s="14"/>
      <c r="Q1330" s="14"/>
      <c r="R1330" s="14"/>
      <c r="S1330" s="22"/>
      <c r="T1330" s="22"/>
      <c r="U1330" s="22"/>
      <c r="V1330" s="22"/>
    </row>
    <row r="1331" ht="20.25" spans="1:22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14"/>
      <c r="L1331" s="14"/>
      <c r="M1331" s="14"/>
      <c r="N1331" s="14"/>
      <c r="O1331" s="14"/>
      <c r="P1331" s="14"/>
      <c r="Q1331" s="14"/>
      <c r="R1331" s="14"/>
      <c r="S1331" s="22"/>
      <c r="T1331" s="22"/>
      <c r="U1331" s="22"/>
      <c r="V1331" s="22"/>
    </row>
    <row r="1332" ht="20.25" spans="1:22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14"/>
      <c r="L1332" s="14"/>
      <c r="M1332" s="14"/>
      <c r="N1332" s="14"/>
      <c r="O1332" s="14"/>
      <c r="P1332" s="14"/>
      <c r="Q1332" s="14"/>
      <c r="R1332" s="14"/>
      <c r="S1332" s="22"/>
      <c r="T1332" s="22"/>
      <c r="U1332" s="22"/>
      <c r="V1332" s="22"/>
    </row>
    <row r="1333" ht="20.25" spans="1:22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14"/>
      <c r="L1333" s="14"/>
      <c r="M1333" s="14"/>
      <c r="N1333" s="14"/>
      <c r="O1333" s="14"/>
      <c r="P1333" s="14"/>
      <c r="Q1333" s="14"/>
      <c r="R1333" s="14"/>
      <c r="S1333" s="22"/>
      <c r="T1333" s="22"/>
      <c r="U1333" s="22"/>
      <c r="V1333" s="22"/>
    </row>
    <row r="1334" ht="20.25" spans="1:22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14"/>
      <c r="L1334" s="14"/>
      <c r="M1334" s="14"/>
      <c r="N1334" s="14"/>
      <c r="O1334" s="14"/>
      <c r="P1334" s="14"/>
      <c r="Q1334" s="14"/>
      <c r="R1334" s="14"/>
      <c r="S1334" s="22"/>
      <c r="T1334" s="22"/>
      <c r="U1334" s="22"/>
      <c r="V1334" s="22"/>
    </row>
    <row r="1335" ht="20.25" spans="1:22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14"/>
      <c r="L1335" s="14"/>
      <c r="M1335" s="14"/>
      <c r="N1335" s="14"/>
      <c r="O1335" s="14"/>
      <c r="P1335" s="14"/>
      <c r="Q1335" s="14"/>
      <c r="R1335" s="14"/>
      <c r="S1335" s="22"/>
      <c r="T1335" s="22"/>
      <c r="U1335" s="22"/>
      <c r="V1335" s="22"/>
    </row>
    <row r="1336" ht="20.25" spans="1:22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14"/>
      <c r="L1336" s="14"/>
      <c r="M1336" s="14"/>
      <c r="N1336" s="14"/>
      <c r="O1336" s="14"/>
      <c r="P1336" s="14"/>
      <c r="Q1336" s="14"/>
      <c r="R1336" s="14"/>
      <c r="S1336" s="22"/>
      <c r="T1336" s="22"/>
      <c r="U1336" s="22"/>
      <c r="V1336" s="22"/>
    </row>
    <row r="1337" ht="20.25" spans="1:22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14"/>
      <c r="L1337" s="14"/>
      <c r="M1337" s="14"/>
      <c r="N1337" s="14"/>
      <c r="O1337" s="14"/>
      <c r="P1337" s="14"/>
      <c r="Q1337" s="14"/>
      <c r="R1337" s="14"/>
      <c r="S1337" s="22"/>
      <c r="T1337" s="22"/>
      <c r="U1337" s="22"/>
      <c r="V1337" s="22"/>
    </row>
    <row r="1338" ht="20.25" spans="1:20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14"/>
      <c r="L1338" s="14"/>
      <c r="M1338" s="14"/>
      <c r="N1338" s="14"/>
      <c r="O1338" s="14"/>
      <c r="P1338" s="14"/>
      <c r="Q1338" s="14"/>
      <c r="R1338" s="14"/>
      <c r="S1338" s="22"/>
      <c r="T1338" s="22"/>
    </row>
    <row r="1339" ht="20.25" spans="1:20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14"/>
      <c r="L1339" s="14"/>
      <c r="M1339" s="14"/>
      <c r="N1339" s="14"/>
      <c r="O1339" s="14"/>
      <c r="P1339" s="14"/>
      <c r="Q1339" s="14"/>
      <c r="R1339" s="14"/>
      <c r="S1339" s="22"/>
      <c r="T1339" s="22"/>
    </row>
    <row r="1340" ht="20.25" spans="1:20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14"/>
      <c r="L1340" s="14"/>
      <c r="M1340" s="14"/>
      <c r="N1340" s="14"/>
      <c r="O1340" s="14"/>
      <c r="P1340" s="14"/>
      <c r="Q1340" s="14"/>
      <c r="R1340" s="14"/>
      <c r="S1340" s="22"/>
      <c r="T1340" s="22"/>
    </row>
    <row r="1341" ht="20.25" spans="1:20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14"/>
      <c r="L1341" s="14"/>
      <c r="M1341" s="14"/>
      <c r="N1341" s="14"/>
      <c r="O1341" s="14"/>
      <c r="P1341" s="14"/>
      <c r="Q1341" s="14"/>
      <c r="R1341" s="14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234</v>
      </c>
      <c r="B1" s="2"/>
      <c r="C1" s="2"/>
      <c r="D1" s="2"/>
      <c r="E1" s="2"/>
      <c r="F1" s="2"/>
      <c r="G1" s="2"/>
      <c r="H1" s="2"/>
      <c r="I1" s="2"/>
      <c r="J1" s="2"/>
      <c r="K1" s="11" t="s">
        <v>434</v>
      </c>
      <c r="L1" s="12"/>
      <c r="M1" s="12"/>
      <c r="N1" s="12"/>
      <c r="O1" s="12"/>
      <c r="P1" s="12"/>
      <c r="Q1" s="12"/>
      <c r="R1" s="16"/>
    </row>
    <row r="2" ht="45" spans="1:18">
      <c r="A2" s="3" t="s">
        <v>236</v>
      </c>
      <c r="B2" s="4" t="s">
        <v>237</v>
      </c>
      <c r="C2" s="4" t="s">
        <v>238</v>
      </c>
      <c r="D2" s="4" t="s">
        <v>239</v>
      </c>
      <c r="E2" s="4" t="s">
        <v>240</v>
      </c>
      <c r="F2" s="4" t="s">
        <v>241</v>
      </c>
      <c r="G2" s="4" t="s">
        <v>242</v>
      </c>
      <c r="H2" s="4" t="s">
        <v>243</v>
      </c>
      <c r="I2" s="4" t="s">
        <v>244</v>
      </c>
      <c r="J2" s="4" t="s">
        <v>245</v>
      </c>
      <c r="K2" s="13" t="s">
        <v>246</v>
      </c>
      <c r="L2" s="13" t="s">
        <v>247</v>
      </c>
      <c r="M2" s="13" t="s">
        <v>248</v>
      </c>
      <c r="N2" s="13" t="s">
        <v>249</v>
      </c>
      <c r="O2" s="13" t="s">
        <v>250</v>
      </c>
      <c r="P2" s="13" t="s">
        <v>251</v>
      </c>
      <c r="Q2" s="13" t="s">
        <v>252</v>
      </c>
      <c r="R2" s="13" t="s">
        <v>253</v>
      </c>
    </row>
    <row r="3" ht="20.25" spans="1:18">
      <c r="A3" s="5" t="s">
        <v>435</v>
      </c>
      <c r="B3" s="5" t="s">
        <v>436</v>
      </c>
      <c r="C3" s="5">
        <v>2365.257</v>
      </c>
      <c r="D3" s="5">
        <v>3883.974</v>
      </c>
      <c r="E3" s="5">
        <v>1</v>
      </c>
      <c r="F3" s="6">
        <v>0</v>
      </c>
      <c r="G3" s="6">
        <v>0</v>
      </c>
      <c r="H3" s="6">
        <v>1</v>
      </c>
      <c r="I3" s="6">
        <v>2.462</v>
      </c>
      <c r="J3" s="6">
        <v>40.601</v>
      </c>
      <c r="K3" s="14">
        <v>0</v>
      </c>
      <c r="L3" s="14">
        <v>2</v>
      </c>
      <c r="M3" s="14">
        <v>1</v>
      </c>
      <c r="N3" s="14">
        <v>-1</v>
      </c>
      <c r="O3" s="14">
        <v>0</v>
      </c>
      <c r="P3" s="14">
        <v>-11.681</v>
      </c>
      <c r="Q3" s="14">
        <v>-1</v>
      </c>
      <c r="R3" s="14">
        <v>0</v>
      </c>
    </row>
    <row r="4" ht="20.25" spans="1:18">
      <c r="A4" s="5" t="s">
        <v>437</v>
      </c>
      <c r="B4" s="5" t="s">
        <v>438</v>
      </c>
      <c r="C4" s="5">
        <v>4102.365</v>
      </c>
      <c r="D4" s="5">
        <v>4727.582</v>
      </c>
      <c r="E4" s="5">
        <v>1</v>
      </c>
      <c r="F4" s="6">
        <v>0</v>
      </c>
      <c r="G4" s="6">
        <v>0</v>
      </c>
      <c r="H4" s="6">
        <v>1</v>
      </c>
      <c r="I4" s="6">
        <v>0.114</v>
      </c>
      <c r="J4" s="6">
        <v>13.324</v>
      </c>
      <c r="K4" s="14">
        <v>3</v>
      </c>
      <c r="L4" s="14">
        <v>0</v>
      </c>
      <c r="M4" s="14">
        <v>0</v>
      </c>
      <c r="N4" s="14">
        <v>0</v>
      </c>
      <c r="O4" s="14">
        <v>0</v>
      </c>
      <c r="P4" s="14">
        <v>19.178</v>
      </c>
      <c r="Q4" s="14">
        <v>0</v>
      </c>
      <c r="R4" s="14">
        <v>0</v>
      </c>
    </row>
    <row r="5" ht="20.25" spans="1:18">
      <c r="A5" s="7" t="s">
        <v>439</v>
      </c>
      <c r="B5" s="7" t="s">
        <v>440</v>
      </c>
      <c r="C5" s="7">
        <v>2864.565</v>
      </c>
      <c r="D5" s="7">
        <v>3152.44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0.743</v>
      </c>
      <c r="K5" s="14">
        <v>0</v>
      </c>
      <c r="L5" s="14">
        <v>0</v>
      </c>
      <c r="M5" s="14">
        <v>0</v>
      </c>
      <c r="N5" s="14">
        <v>-1</v>
      </c>
      <c r="O5" s="14">
        <v>0</v>
      </c>
      <c r="P5" s="14">
        <v>5.607</v>
      </c>
      <c r="Q5" s="14">
        <v>0</v>
      </c>
      <c r="R5" s="14">
        <v>0</v>
      </c>
    </row>
    <row r="6" ht="20.25" spans="1:18">
      <c r="A6" s="9" t="s">
        <v>441</v>
      </c>
      <c r="B6" s="9" t="s">
        <v>442</v>
      </c>
      <c r="C6" s="9">
        <v>10638.741</v>
      </c>
      <c r="D6" s="9">
        <v>15278.853</v>
      </c>
      <c r="E6" s="9">
        <v>0</v>
      </c>
      <c r="F6" s="9">
        <v>0</v>
      </c>
      <c r="G6" s="9">
        <v>0</v>
      </c>
      <c r="H6" s="9">
        <v>1</v>
      </c>
      <c r="I6" s="6">
        <v>8.042</v>
      </c>
      <c r="J6" s="6">
        <v>35.969</v>
      </c>
      <c r="K6" s="14">
        <v>3</v>
      </c>
      <c r="L6" s="14">
        <v>1</v>
      </c>
      <c r="M6" s="14">
        <v>0</v>
      </c>
      <c r="N6" s="14">
        <v>-1</v>
      </c>
      <c r="O6" s="14">
        <v>0</v>
      </c>
      <c r="P6" s="14">
        <v>-67.498</v>
      </c>
      <c r="Q6" s="14">
        <v>0</v>
      </c>
      <c r="R6" s="14">
        <v>0</v>
      </c>
    </row>
    <row r="7" ht="20.25" spans="1:18">
      <c r="A7" s="9" t="s">
        <v>443</v>
      </c>
      <c r="B7" s="9" t="s">
        <v>444</v>
      </c>
      <c r="C7" s="9">
        <v>2898.531</v>
      </c>
      <c r="D7" s="9">
        <v>3931.468</v>
      </c>
      <c r="E7" s="9">
        <v>0</v>
      </c>
      <c r="F7" s="9">
        <v>0</v>
      </c>
      <c r="G7" s="9">
        <v>0</v>
      </c>
      <c r="H7" s="9">
        <v>1</v>
      </c>
      <c r="I7" s="6">
        <v>3.829</v>
      </c>
      <c r="J7" s="6">
        <v>29.097</v>
      </c>
      <c r="K7" s="14">
        <v>1</v>
      </c>
      <c r="L7" s="14">
        <v>2</v>
      </c>
      <c r="M7" s="14">
        <v>0</v>
      </c>
      <c r="N7" s="14">
        <v>-1</v>
      </c>
      <c r="O7" s="14">
        <v>0</v>
      </c>
      <c r="P7" s="14">
        <v>-17.826</v>
      </c>
      <c r="Q7" s="14">
        <v>0</v>
      </c>
      <c r="R7" s="14">
        <v>0</v>
      </c>
    </row>
    <row r="8" ht="20.25" spans="1:18">
      <c r="A8" s="9" t="s">
        <v>445</v>
      </c>
      <c r="B8" s="9" t="s">
        <v>446</v>
      </c>
      <c r="C8" s="9">
        <v>5459.142</v>
      </c>
      <c r="D8" s="9">
        <v>7700.777</v>
      </c>
      <c r="E8" s="9">
        <v>0</v>
      </c>
      <c r="F8" s="9">
        <v>0</v>
      </c>
      <c r="G8" s="9">
        <v>0</v>
      </c>
      <c r="H8" s="9">
        <v>1</v>
      </c>
      <c r="I8" s="8">
        <v>7.753</v>
      </c>
      <c r="J8" s="8">
        <v>34.605</v>
      </c>
      <c r="K8" s="14">
        <v>0</v>
      </c>
      <c r="L8" s="14">
        <v>2</v>
      </c>
      <c r="M8" s="14">
        <v>0</v>
      </c>
      <c r="N8" s="14">
        <v>-1</v>
      </c>
      <c r="O8" s="14">
        <v>0</v>
      </c>
      <c r="P8" s="14">
        <v>-41.048</v>
      </c>
      <c r="Q8" s="14">
        <v>0</v>
      </c>
      <c r="R8" s="14">
        <v>0</v>
      </c>
    </row>
    <row r="9" ht="20.25" spans="1:18">
      <c r="A9" s="9" t="s">
        <v>447</v>
      </c>
      <c r="B9" s="9" t="s">
        <v>448</v>
      </c>
      <c r="C9" s="9">
        <v>2532.554</v>
      </c>
      <c r="D9" s="9">
        <v>2726.351</v>
      </c>
      <c r="E9" s="9">
        <v>0</v>
      </c>
      <c r="F9" s="9">
        <v>0</v>
      </c>
      <c r="G9" s="9">
        <v>0</v>
      </c>
      <c r="H9" s="9">
        <v>1</v>
      </c>
      <c r="I9" s="8">
        <v>0.643</v>
      </c>
      <c r="J9" s="8">
        <v>7.706</v>
      </c>
      <c r="K9" s="14">
        <v>3</v>
      </c>
      <c r="L9" s="14">
        <v>2</v>
      </c>
      <c r="M9" s="14">
        <v>0</v>
      </c>
      <c r="N9" s="14">
        <v>0</v>
      </c>
      <c r="O9" s="14">
        <v>0</v>
      </c>
      <c r="P9" s="14">
        <v>-0.137</v>
      </c>
      <c r="Q9" s="14">
        <v>0</v>
      </c>
      <c r="R9" s="14">
        <v>0</v>
      </c>
    </row>
    <row r="10" ht="20.25" spans="1:18">
      <c r="A10" s="9" t="s">
        <v>449</v>
      </c>
      <c r="B10" s="9" t="s">
        <v>450</v>
      </c>
      <c r="C10" s="9">
        <v>6471.705</v>
      </c>
      <c r="D10" s="9">
        <v>9194.764</v>
      </c>
      <c r="E10" s="9">
        <v>0</v>
      </c>
      <c r="F10" s="9">
        <v>0</v>
      </c>
      <c r="G10" s="9">
        <v>0</v>
      </c>
      <c r="H10" s="9">
        <v>1</v>
      </c>
      <c r="I10" s="8">
        <v>8.391</v>
      </c>
      <c r="J10" s="8">
        <v>35.522</v>
      </c>
      <c r="K10" s="14">
        <v>2</v>
      </c>
      <c r="L10" s="14">
        <v>1</v>
      </c>
      <c r="M10" s="14">
        <v>0</v>
      </c>
      <c r="N10" s="14">
        <v>-1</v>
      </c>
      <c r="O10" s="14">
        <v>0</v>
      </c>
      <c r="P10" s="14">
        <v>-35.258</v>
      </c>
      <c r="Q10" s="14">
        <v>0</v>
      </c>
      <c r="R10" s="14">
        <v>0</v>
      </c>
    </row>
    <row r="11" ht="20.25" spans="1:18">
      <c r="A11" s="9" t="s">
        <v>451</v>
      </c>
      <c r="B11" s="9" t="s">
        <v>452</v>
      </c>
      <c r="C11" s="9">
        <v>3619.509</v>
      </c>
      <c r="D11" s="9">
        <v>4628.969</v>
      </c>
      <c r="E11" s="9">
        <v>0</v>
      </c>
      <c r="F11" s="9">
        <v>0</v>
      </c>
      <c r="G11" s="9">
        <v>0</v>
      </c>
      <c r="H11" s="9">
        <v>1</v>
      </c>
      <c r="I11" s="8">
        <v>9.058</v>
      </c>
      <c r="J11" s="8">
        <v>28.89</v>
      </c>
      <c r="K11" s="14">
        <v>0</v>
      </c>
      <c r="L11" s="14">
        <v>2</v>
      </c>
      <c r="M11" s="14">
        <v>0</v>
      </c>
      <c r="N11" s="14">
        <v>-1</v>
      </c>
      <c r="O11" s="14">
        <v>0</v>
      </c>
      <c r="P11" s="14">
        <v>-28.306</v>
      </c>
      <c r="Q11" s="14">
        <v>0</v>
      </c>
      <c r="R11" s="14">
        <v>-1</v>
      </c>
    </row>
    <row r="12" ht="20.25" spans="1:18">
      <c r="A12" s="9" t="s">
        <v>453</v>
      </c>
      <c r="B12" s="9" t="s">
        <v>454</v>
      </c>
      <c r="C12" s="9">
        <v>1219.367</v>
      </c>
      <c r="D12" s="9">
        <v>1292.526</v>
      </c>
      <c r="E12" s="9">
        <v>0</v>
      </c>
      <c r="F12" s="9">
        <v>0</v>
      </c>
      <c r="G12" s="9">
        <v>0</v>
      </c>
      <c r="H12" s="9">
        <v>1</v>
      </c>
      <c r="I12" s="8">
        <v>2.377</v>
      </c>
      <c r="J12" s="8">
        <v>7.903</v>
      </c>
      <c r="K12" s="14">
        <v>4</v>
      </c>
      <c r="L12" s="14">
        <v>2</v>
      </c>
      <c r="M12" s="14">
        <v>0</v>
      </c>
      <c r="N12" s="14">
        <v>0</v>
      </c>
      <c r="O12" s="14">
        <v>0</v>
      </c>
      <c r="P12" s="14">
        <v>-1.869</v>
      </c>
      <c r="Q12" s="14">
        <v>0</v>
      </c>
      <c r="R12" s="14">
        <v>0</v>
      </c>
    </row>
    <row r="13" ht="20.25" spans="1:18">
      <c r="A13" s="9" t="s">
        <v>455</v>
      </c>
      <c r="B13" s="9" t="s">
        <v>456</v>
      </c>
      <c r="C13" s="9">
        <v>6286.268</v>
      </c>
      <c r="D13" s="9">
        <v>7998.332</v>
      </c>
      <c r="E13" s="9">
        <v>0</v>
      </c>
      <c r="F13" s="9">
        <v>0</v>
      </c>
      <c r="G13" s="9">
        <v>0</v>
      </c>
      <c r="H13" s="9">
        <v>1</v>
      </c>
      <c r="I13" s="8">
        <v>6.572</v>
      </c>
      <c r="J13" s="8">
        <v>26.571</v>
      </c>
      <c r="K13" s="14">
        <v>0</v>
      </c>
      <c r="L13" s="14">
        <v>1</v>
      </c>
      <c r="M13" s="14">
        <v>0</v>
      </c>
      <c r="N13" s="14">
        <v>-1</v>
      </c>
      <c r="O13" s="14">
        <v>0</v>
      </c>
      <c r="P13" s="14">
        <v>-33.372</v>
      </c>
      <c r="Q13" s="14">
        <v>0</v>
      </c>
      <c r="R13" s="14">
        <v>0</v>
      </c>
    </row>
    <row r="14" ht="20.25" spans="1:18">
      <c r="A14" s="9" t="s">
        <v>457</v>
      </c>
      <c r="B14" s="9" t="s">
        <v>458</v>
      </c>
      <c r="C14" s="9">
        <v>6165.257</v>
      </c>
      <c r="D14" s="9">
        <v>7982.717</v>
      </c>
      <c r="E14" s="9">
        <v>0</v>
      </c>
      <c r="F14" s="9">
        <v>0</v>
      </c>
      <c r="G14" s="9">
        <v>0</v>
      </c>
      <c r="H14" s="9">
        <v>1</v>
      </c>
      <c r="I14" s="8">
        <v>11.115</v>
      </c>
      <c r="J14" s="8">
        <v>31.352</v>
      </c>
      <c r="K14" s="14">
        <v>0</v>
      </c>
      <c r="L14" s="14">
        <v>0</v>
      </c>
      <c r="M14" s="14">
        <v>0</v>
      </c>
      <c r="N14" s="14">
        <v>-1</v>
      </c>
      <c r="O14" s="14">
        <v>0</v>
      </c>
      <c r="P14" s="14">
        <v>-23.461</v>
      </c>
      <c r="Q14" s="14">
        <v>0</v>
      </c>
      <c r="R14" s="14">
        <v>0</v>
      </c>
    </row>
    <row r="15" ht="20.25" spans="1:18">
      <c r="A15" s="9" t="s">
        <v>459</v>
      </c>
      <c r="B15" s="9" t="s">
        <v>460</v>
      </c>
      <c r="C15" s="9">
        <v>6282.036</v>
      </c>
      <c r="D15" s="9">
        <v>7989.23</v>
      </c>
      <c r="E15" s="9">
        <v>0</v>
      </c>
      <c r="F15" s="9">
        <v>0</v>
      </c>
      <c r="G15" s="9">
        <v>0</v>
      </c>
      <c r="H15" s="9">
        <v>1</v>
      </c>
      <c r="I15" s="8">
        <v>5.898</v>
      </c>
      <c r="J15" s="8">
        <v>26.007</v>
      </c>
      <c r="K15" s="14">
        <v>0</v>
      </c>
      <c r="L15" s="14">
        <v>2</v>
      </c>
      <c r="M15" s="14">
        <v>1</v>
      </c>
      <c r="N15" s="14">
        <v>-1</v>
      </c>
      <c r="O15" s="14">
        <v>0</v>
      </c>
      <c r="P15" s="14">
        <v>-22.941</v>
      </c>
      <c r="Q15" s="14">
        <v>0</v>
      </c>
      <c r="R15" s="14">
        <v>0</v>
      </c>
    </row>
    <row r="16" ht="20.25" spans="1:18">
      <c r="A16" s="9" t="s">
        <v>461</v>
      </c>
      <c r="B16" s="9" t="s">
        <v>462</v>
      </c>
      <c r="C16" s="9">
        <v>751.175</v>
      </c>
      <c r="D16" s="9">
        <v>817.184</v>
      </c>
      <c r="E16" s="9">
        <v>0</v>
      </c>
      <c r="F16" s="9">
        <v>0</v>
      </c>
      <c r="G16" s="9">
        <v>0</v>
      </c>
      <c r="H16" s="9">
        <v>1</v>
      </c>
      <c r="I16" s="8">
        <v>2.368</v>
      </c>
      <c r="J16" s="8">
        <v>10.254</v>
      </c>
      <c r="K16" s="14">
        <v>4</v>
      </c>
      <c r="L16" s="14">
        <v>2</v>
      </c>
      <c r="M16" s="14">
        <v>0</v>
      </c>
      <c r="N16" s="14">
        <v>0</v>
      </c>
      <c r="O16" s="14">
        <v>0</v>
      </c>
      <c r="P16" s="14">
        <v>1.454</v>
      </c>
      <c r="Q16" s="14">
        <v>0</v>
      </c>
      <c r="R16" s="14">
        <v>0</v>
      </c>
    </row>
    <row r="17" ht="20.25" spans="1:18">
      <c r="A17" s="9" t="s">
        <v>463</v>
      </c>
      <c r="B17" s="9" t="s">
        <v>464</v>
      </c>
      <c r="C17" s="9">
        <v>4035.918</v>
      </c>
      <c r="D17" s="9">
        <v>5572.737</v>
      </c>
      <c r="E17" s="9">
        <v>0</v>
      </c>
      <c r="F17" s="9">
        <v>0</v>
      </c>
      <c r="G17" s="9">
        <v>0</v>
      </c>
      <c r="H17" s="9">
        <v>1</v>
      </c>
      <c r="I17" s="8">
        <v>3.569</v>
      </c>
      <c r="J17" s="8">
        <v>30.162</v>
      </c>
      <c r="K17" s="14">
        <v>0</v>
      </c>
      <c r="L17" s="14">
        <v>1</v>
      </c>
      <c r="M17" s="14">
        <v>1</v>
      </c>
      <c r="N17" s="14">
        <v>-1</v>
      </c>
      <c r="O17" s="14">
        <v>0</v>
      </c>
      <c r="P17" s="14">
        <v>-22.146</v>
      </c>
      <c r="Q17" s="14">
        <v>0</v>
      </c>
      <c r="R17" s="14">
        <v>0</v>
      </c>
    </row>
    <row r="18" ht="20.25" spans="1:18">
      <c r="A18" s="9" t="s">
        <v>465</v>
      </c>
      <c r="B18" s="9" t="s">
        <v>466</v>
      </c>
      <c r="C18" s="9">
        <v>6160</v>
      </c>
      <c r="D18" s="9">
        <v>7989.355</v>
      </c>
      <c r="E18" s="9">
        <v>0</v>
      </c>
      <c r="F18" s="9">
        <v>0</v>
      </c>
      <c r="G18" s="9">
        <v>0</v>
      </c>
      <c r="H18" s="9">
        <v>1</v>
      </c>
      <c r="I18" s="8">
        <v>10.232</v>
      </c>
      <c r="J18" s="8">
        <v>30.787</v>
      </c>
      <c r="K18" s="14">
        <v>0</v>
      </c>
      <c r="L18" s="14">
        <v>2</v>
      </c>
      <c r="M18" s="14">
        <v>0</v>
      </c>
      <c r="N18" s="14">
        <v>-1</v>
      </c>
      <c r="O18" s="14">
        <v>0</v>
      </c>
      <c r="P18" s="14">
        <v>-37.825</v>
      </c>
      <c r="Q18" s="14">
        <v>0</v>
      </c>
      <c r="R18" s="14">
        <v>0</v>
      </c>
    </row>
    <row r="19" ht="20.25" spans="1:18">
      <c r="A19" s="9" t="s">
        <v>467</v>
      </c>
      <c r="B19" s="9" t="s">
        <v>468</v>
      </c>
      <c r="C19" s="9">
        <v>20014.92</v>
      </c>
      <c r="D19" s="9">
        <v>21552.643</v>
      </c>
      <c r="E19" s="9">
        <v>0</v>
      </c>
      <c r="F19" s="9">
        <v>0</v>
      </c>
      <c r="G19" s="9">
        <v>0</v>
      </c>
      <c r="H19" s="9">
        <v>1</v>
      </c>
      <c r="I19" s="8">
        <v>0.633</v>
      </c>
      <c r="J19" s="8">
        <v>7.723</v>
      </c>
      <c r="K19" s="14">
        <v>3</v>
      </c>
      <c r="L19" s="14">
        <v>0</v>
      </c>
      <c r="M19" s="14">
        <v>0</v>
      </c>
      <c r="N19" s="14">
        <v>0</v>
      </c>
      <c r="O19" s="14">
        <v>0</v>
      </c>
      <c r="P19" s="14">
        <v>13.072</v>
      </c>
      <c r="Q19" s="14">
        <v>0</v>
      </c>
      <c r="R19" s="14">
        <v>0</v>
      </c>
    </row>
    <row r="20" ht="20.25" spans="1:18">
      <c r="A20" s="9" t="s">
        <v>469</v>
      </c>
      <c r="B20" s="9" t="s">
        <v>470</v>
      </c>
      <c r="C20" s="9">
        <v>2088.59</v>
      </c>
      <c r="D20" s="9">
        <v>2763.145</v>
      </c>
      <c r="E20" s="9">
        <v>0</v>
      </c>
      <c r="F20" s="9">
        <v>0</v>
      </c>
      <c r="G20" s="9">
        <v>0</v>
      </c>
      <c r="H20" s="9">
        <v>1</v>
      </c>
      <c r="I20" s="8">
        <v>12.17</v>
      </c>
      <c r="J20" s="8">
        <v>33.611</v>
      </c>
      <c r="K20" s="14">
        <v>1</v>
      </c>
      <c r="L20" s="14">
        <v>2</v>
      </c>
      <c r="M20" s="14">
        <v>0</v>
      </c>
      <c r="N20" s="14">
        <v>-1</v>
      </c>
      <c r="O20" s="14">
        <v>0</v>
      </c>
      <c r="P20" s="14">
        <v>-21.695</v>
      </c>
      <c r="Q20" s="14">
        <v>0</v>
      </c>
      <c r="R20" s="14">
        <v>-1</v>
      </c>
    </row>
    <row r="21" ht="20.25" spans="1:18">
      <c r="A21" s="9" t="s">
        <v>471</v>
      </c>
      <c r="B21" s="9" t="s">
        <v>472</v>
      </c>
      <c r="C21" s="9">
        <v>6134.262</v>
      </c>
      <c r="D21" s="9">
        <v>7633.365</v>
      </c>
      <c r="E21" s="9">
        <v>0</v>
      </c>
      <c r="F21" s="9">
        <v>0</v>
      </c>
      <c r="G21" s="9">
        <v>0</v>
      </c>
      <c r="H21" s="9">
        <v>1</v>
      </c>
      <c r="I21" s="8">
        <v>4.607</v>
      </c>
      <c r="J21" s="8">
        <v>23.341</v>
      </c>
      <c r="K21" s="14">
        <v>2</v>
      </c>
      <c r="L21" s="14">
        <v>2</v>
      </c>
      <c r="M21" s="14">
        <v>0</v>
      </c>
      <c r="N21" s="14">
        <v>0</v>
      </c>
      <c r="O21" s="14">
        <v>0</v>
      </c>
      <c r="P21" s="14">
        <v>-26.106</v>
      </c>
      <c r="Q21" s="14">
        <v>0</v>
      </c>
      <c r="R21" s="14">
        <v>0</v>
      </c>
    </row>
    <row r="22" ht="20.25" spans="1:18">
      <c r="A22" s="9" t="s">
        <v>473</v>
      </c>
      <c r="B22" s="9" t="s">
        <v>474</v>
      </c>
      <c r="C22" s="9">
        <v>5765.03</v>
      </c>
      <c r="D22" s="9">
        <v>7719.169</v>
      </c>
      <c r="E22" s="9">
        <v>0</v>
      </c>
      <c r="F22" s="9">
        <v>0</v>
      </c>
      <c r="G22" s="9">
        <v>0</v>
      </c>
      <c r="H22" s="9">
        <v>1</v>
      </c>
      <c r="I22" s="8">
        <v>8.465</v>
      </c>
      <c r="J22" s="8">
        <v>31.637</v>
      </c>
      <c r="K22" s="14">
        <v>2</v>
      </c>
      <c r="L22" s="14">
        <v>2</v>
      </c>
      <c r="M22" s="14">
        <v>0</v>
      </c>
      <c r="N22" s="14">
        <v>-1</v>
      </c>
      <c r="O22" s="14">
        <v>0</v>
      </c>
      <c r="P22" s="14">
        <v>-56.977</v>
      </c>
      <c r="Q22" s="14">
        <v>0</v>
      </c>
      <c r="R22" s="14">
        <v>-1</v>
      </c>
    </row>
    <row r="23" ht="20.25" spans="1:18">
      <c r="A23" s="9" t="s">
        <v>475</v>
      </c>
      <c r="B23" s="9" t="s">
        <v>476</v>
      </c>
      <c r="C23" s="9">
        <v>5702.919</v>
      </c>
      <c r="D23" s="9">
        <v>7543.185</v>
      </c>
      <c r="E23" s="9">
        <v>0</v>
      </c>
      <c r="F23" s="9">
        <v>0</v>
      </c>
      <c r="G23" s="9">
        <v>0</v>
      </c>
      <c r="H23" s="9">
        <v>1</v>
      </c>
      <c r="I23" s="8">
        <v>5.093</v>
      </c>
      <c r="J23" s="8">
        <v>28.247</v>
      </c>
      <c r="K23" s="14">
        <v>3</v>
      </c>
      <c r="L23" s="14">
        <v>1</v>
      </c>
      <c r="M23" s="14">
        <v>0</v>
      </c>
      <c r="N23" s="14">
        <v>-1</v>
      </c>
      <c r="O23" s="14">
        <v>0</v>
      </c>
      <c r="P23" s="14">
        <v>-27.376</v>
      </c>
      <c r="Q23" s="14">
        <v>0</v>
      </c>
      <c r="R23" s="14">
        <v>0</v>
      </c>
    </row>
    <row r="24" ht="20.25" spans="1:18">
      <c r="A24" s="9" t="s">
        <v>477</v>
      </c>
      <c r="B24" s="9" t="s">
        <v>478</v>
      </c>
      <c r="C24" s="9">
        <v>6889.332</v>
      </c>
      <c r="D24" s="9">
        <v>8924.346</v>
      </c>
      <c r="E24" s="9">
        <v>0</v>
      </c>
      <c r="F24" s="9">
        <v>0</v>
      </c>
      <c r="G24" s="9">
        <v>0</v>
      </c>
      <c r="H24" s="9">
        <v>1</v>
      </c>
      <c r="I24" s="8">
        <v>1.454</v>
      </c>
      <c r="J24" s="8">
        <v>23.925</v>
      </c>
      <c r="K24" s="14">
        <v>2</v>
      </c>
      <c r="L24" s="14">
        <v>1</v>
      </c>
      <c r="M24" s="14">
        <v>0</v>
      </c>
      <c r="N24" s="14">
        <v>-1</v>
      </c>
      <c r="O24" s="14">
        <v>0</v>
      </c>
      <c r="P24" s="14">
        <v>-50.835</v>
      </c>
      <c r="Q24" s="14">
        <v>0</v>
      </c>
      <c r="R24" s="14">
        <v>0</v>
      </c>
    </row>
    <row r="25" ht="20.25" spans="1:18">
      <c r="A25" s="9" t="s">
        <v>479</v>
      </c>
      <c r="B25" s="9" t="s">
        <v>480</v>
      </c>
      <c r="C25" s="9">
        <v>4737.472</v>
      </c>
      <c r="D25" s="9">
        <v>6213.709</v>
      </c>
      <c r="E25" s="9">
        <v>0</v>
      </c>
      <c r="F25" s="9">
        <v>0</v>
      </c>
      <c r="G25" s="9">
        <v>0</v>
      </c>
      <c r="H25" s="9">
        <v>1</v>
      </c>
      <c r="I25" s="8">
        <v>3.213</v>
      </c>
      <c r="J25" s="8">
        <v>26.208</v>
      </c>
      <c r="K25" s="14">
        <v>1</v>
      </c>
      <c r="L25" s="14">
        <v>2</v>
      </c>
      <c r="M25" s="14">
        <v>0</v>
      </c>
      <c r="N25" s="14">
        <v>0</v>
      </c>
      <c r="O25" s="14">
        <v>0</v>
      </c>
      <c r="P25" s="14">
        <v>-24.224</v>
      </c>
      <c r="Q25" s="14">
        <v>-1</v>
      </c>
      <c r="R25" s="14">
        <v>0</v>
      </c>
    </row>
    <row r="26" ht="20.25" spans="1:18">
      <c r="A26" s="10" t="s">
        <v>481</v>
      </c>
      <c r="B26" s="10" t="s">
        <v>482</v>
      </c>
      <c r="C26" s="10">
        <v>5134.088</v>
      </c>
      <c r="D26" s="10">
        <v>5689.564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4.328</v>
      </c>
      <c r="Q26" s="14">
        <v>0</v>
      </c>
      <c r="R26" s="14">
        <v>0</v>
      </c>
    </row>
    <row r="27" ht="20.25" spans="1:18">
      <c r="A27" s="10" t="s">
        <v>483</v>
      </c>
      <c r="B27" s="10" t="s">
        <v>484</v>
      </c>
      <c r="C27" s="10">
        <v>234.296</v>
      </c>
      <c r="D27" s="10">
        <v>309.833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4">
        <v>1</v>
      </c>
      <c r="L27" s="14">
        <v>0</v>
      </c>
      <c r="M27" s="14">
        <v>0</v>
      </c>
      <c r="N27" s="14">
        <v>-1</v>
      </c>
      <c r="O27" s="14">
        <v>0</v>
      </c>
      <c r="P27" s="14">
        <v>0.066</v>
      </c>
      <c r="Q27" s="14">
        <v>0</v>
      </c>
      <c r="R27" s="14">
        <v>0</v>
      </c>
    </row>
    <row r="28" ht="20.25" spans="1:18">
      <c r="A28" s="10" t="s">
        <v>485</v>
      </c>
      <c r="B28" s="10" t="s">
        <v>486</v>
      </c>
      <c r="C28" s="10">
        <v>10881.443</v>
      </c>
      <c r="D28" s="10">
        <v>12637.198</v>
      </c>
      <c r="E28" s="10">
        <v>0</v>
      </c>
      <c r="F28" s="10">
        <v>0</v>
      </c>
      <c r="G28" s="10">
        <v>1</v>
      </c>
      <c r="H28" s="8">
        <v>0</v>
      </c>
      <c r="I28" s="8">
        <v>0</v>
      </c>
      <c r="J28" s="8">
        <v>0</v>
      </c>
      <c r="K28" s="15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8.384</v>
      </c>
      <c r="Q28" s="14">
        <v>0</v>
      </c>
      <c r="R28" s="14">
        <v>0</v>
      </c>
    </row>
    <row r="29" ht="20.25" spans="1:18">
      <c r="A29" s="10" t="s">
        <v>487</v>
      </c>
      <c r="B29" s="10" t="s">
        <v>488</v>
      </c>
      <c r="C29" s="10">
        <v>8616.727</v>
      </c>
      <c r="D29" s="10">
        <v>9609.569</v>
      </c>
      <c r="E29" s="10">
        <v>0</v>
      </c>
      <c r="F29" s="10">
        <v>0</v>
      </c>
      <c r="G29" s="10">
        <v>1</v>
      </c>
      <c r="H29" s="8">
        <v>0</v>
      </c>
      <c r="I29" s="8">
        <v>0</v>
      </c>
      <c r="J29" s="8">
        <v>0</v>
      </c>
      <c r="K29" s="15">
        <v>0</v>
      </c>
      <c r="L29" s="14">
        <v>2</v>
      </c>
      <c r="M29" s="14">
        <v>1</v>
      </c>
      <c r="N29" s="14">
        <v>-1</v>
      </c>
      <c r="O29" s="14">
        <v>0</v>
      </c>
      <c r="P29" s="14">
        <v>-9.82</v>
      </c>
      <c r="Q29" s="14">
        <v>0</v>
      </c>
      <c r="R29" s="14">
        <v>0</v>
      </c>
    </row>
    <row r="30" ht="20.25" spans="1:18">
      <c r="A30" s="10" t="s">
        <v>489</v>
      </c>
      <c r="B30" s="10" t="s">
        <v>490</v>
      </c>
      <c r="C30" s="10">
        <v>1013.436</v>
      </c>
      <c r="D30" s="10">
        <v>1180.3</v>
      </c>
      <c r="E30" s="10">
        <v>0</v>
      </c>
      <c r="F30" s="10">
        <v>0</v>
      </c>
      <c r="G30" s="10">
        <v>1</v>
      </c>
      <c r="H30" s="8">
        <v>0</v>
      </c>
      <c r="I30" s="8">
        <v>0</v>
      </c>
      <c r="J30" s="8">
        <v>0</v>
      </c>
      <c r="K30" s="15">
        <v>0</v>
      </c>
      <c r="L30" s="14">
        <v>1</v>
      </c>
      <c r="M30" s="14">
        <v>1</v>
      </c>
      <c r="N30" s="14">
        <v>-1</v>
      </c>
      <c r="O30" s="14">
        <v>0</v>
      </c>
      <c r="P30" s="14">
        <v>2.563</v>
      </c>
      <c r="Q30" s="14">
        <v>0</v>
      </c>
      <c r="R30" s="14">
        <v>0</v>
      </c>
    </row>
    <row r="31" ht="20.25" spans="1:18">
      <c r="A31" s="10" t="s">
        <v>491</v>
      </c>
      <c r="B31" s="10" t="s">
        <v>492</v>
      </c>
      <c r="C31" s="10">
        <v>2627.982</v>
      </c>
      <c r="D31" s="10">
        <v>3237.309</v>
      </c>
      <c r="E31" s="10">
        <v>0</v>
      </c>
      <c r="F31" s="10">
        <v>0</v>
      </c>
      <c r="G31" s="10">
        <v>1</v>
      </c>
      <c r="H31" s="8">
        <v>0</v>
      </c>
      <c r="I31" s="8">
        <v>0</v>
      </c>
      <c r="J31" s="8">
        <v>0</v>
      </c>
      <c r="K31" s="15">
        <v>2</v>
      </c>
      <c r="L31" s="14">
        <v>0</v>
      </c>
      <c r="M31" s="14">
        <v>1</v>
      </c>
      <c r="N31" s="14">
        <v>-1</v>
      </c>
      <c r="O31" s="14">
        <v>0</v>
      </c>
      <c r="P31" s="14">
        <v>7.748</v>
      </c>
      <c r="Q31" s="14">
        <v>0</v>
      </c>
      <c r="R31" s="14">
        <v>0</v>
      </c>
    </row>
    <row r="32" ht="20.25" spans="1:18">
      <c r="A32" s="10" t="s">
        <v>493</v>
      </c>
      <c r="B32" s="10" t="s">
        <v>494</v>
      </c>
      <c r="C32" s="10">
        <v>2544.073</v>
      </c>
      <c r="D32" s="10">
        <v>3003.527</v>
      </c>
      <c r="E32" s="10">
        <v>0</v>
      </c>
      <c r="F32" s="10">
        <v>0</v>
      </c>
      <c r="G32" s="10">
        <v>1</v>
      </c>
      <c r="H32" s="8">
        <v>0</v>
      </c>
      <c r="I32" s="8">
        <v>0</v>
      </c>
      <c r="J32" s="8">
        <v>0</v>
      </c>
      <c r="K32" s="15">
        <v>4</v>
      </c>
      <c r="L32" s="14">
        <v>0</v>
      </c>
      <c r="M32" s="14">
        <v>0</v>
      </c>
      <c r="N32" s="14">
        <v>1</v>
      </c>
      <c r="O32" s="14">
        <v>0</v>
      </c>
      <c r="P32" s="14">
        <v>3.728</v>
      </c>
      <c r="Q32" s="14">
        <v>0</v>
      </c>
      <c r="R32" s="14">
        <v>0</v>
      </c>
    </row>
    <row r="33" ht="20.25" spans="1:18">
      <c r="A33" s="10" t="s">
        <v>495</v>
      </c>
      <c r="B33" s="10" t="s">
        <v>496</v>
      </c>
      <c r="C33" s="10">
        <v>967.581</v>
      </c>
      <c r="D33" s="10">
        <v>1188.864</v>
      </c>
      <c r="E33" s="10">
        <v>0</v>
      </c>
      <c r="F33" s="10">
        <v>0</v>
      </c>
      <c r="G33" s="10">
        <v>1</v>
      </c>
      <c r="H33" s="8">
        <v>0</v>
      </c>
      <c r="I33" s="8">
        <v>0</v>
      </c>
      <c r="J33" s="8">
        <v>0</v>
      </c>
      <c r="K33" s="15">
        <v>4</v>
      </c>
      <c r="L33" s="14">
        <v>0</v>
      </c>
      <c r="M33" s="14">
        <v>0</v>
      </c>
      <c r="N33" s="14">
        <v>0</v>
      </c>
      <c r="O33" s="14">
        <v>0</v>
      </c>
      <c r="P33" s="14">
        <v>3.163</v>
      </c>
      <c r="Q33" s="14">
        <v>0</v>
      </c>
      <c r="R33" s="14">
        <v>1</v>
      </c>
    </row>
    <row r="34" ht="20.25" spans="1:18">
      <c r="A34" s="10" t="s">
        <v>497</v>
      </c>
      <c r="B34" s="10" t="s">
        <v>498</v>
      </c>
      <c r="C34" s="10">
        <v>42298.363</v>
      </c>
      <c r="D34" s="10">
        <v>61172.184</v>
      </c>
      <c r="E34" s="10">
        <v>0</v>
      </c>
      <c r="F34" s="10">
        <v>0</v>
      </c>
      <c r="G34" s="10">
        <v>1</v>
      </c>
      <c r="H34" s="8">
        <v>0</v>
      </c>
      <c r="I34" s="8">
        <v>0</v>
      </c>
      <c r="J34" s="8">
        <v>0</v>
      </c>
      <c r="K34" s="15">
        <v>0</v>
      </c>
      <c r="L34" s="14">
        <v>2</v>
      </c>
      <c r="M34" s="14">
        <v>1</v>
      </c>
      <c r="N34" s="14">
        <v>-1</v>
      </c>
      <c r="O34" s="14">
        <v>0</v>
      </c>
      <c r="P34" s="14">
        <v>-7.518</v>
      </c>
      <c r="Q34" s="14">
        <v>0</v>
      </c>
      <c r="R34" s="14">
        <v>0</v>
      </c>
    </row>
    <row r="35" ht="20.25" spans="1:18">
      <c r="A35" s="6" t="s">
        <v>499</v>
      </c>
      <c r="B35" s="6" t="s">
        <v>500</v>
      </c>
      <c r="C35" s="6">
        <v>20847.93</v>
      </c>
      <c r="D35" s="6">
        <v>24360.66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11.586</v>
      </c>
      <c r="K35" s="15">
        <v>3</v>
      </c>
      <c r="L35" s="14">
        <v>1</v>
      </c>
      <c r="M35" s="14">
        <v>0</v>
      </c>
      <c r="N35" s="14">
        <v>0</v>
      </c>
      <c r="O35" s="14">
        <v>0</v>
      </c>
      <c r="P35" s="14">
        <v>-31.776</v>
      </c>
      <c r="Q35" s="14">
        <v>0</v>
      </c>
      <c r="R35" s="14">
        <v>0</v>
      </c>
    </row>
    <row r="36" ht="20.25" spans="1:18">
      <c r="A36" s="6" t="s">
        <v>501</v>
      </c>
      <c r="B36" s="6" t="s">
        <v>502</v>
      </c>
      <c r="C36" s="6">
        <v>13131.452</v>
      </c>
      <c r="D36" s="6">
        <v>30657.234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29.609</v>
      </c>
      <c r="K36" s="15">
        <v>3</v>
      </c>
      <c r="L36" s="14">
        <v>1</v>
      </c>
      <c r="M36" s="14">
        <v>0</v>
      </c>
      <c r="N36" s="14">
        <v>1</v>
      </c>
      <c r="O36" s="14">
        <v>0</v>
      </c>
      <c r="P36" s="14">
        <v>67.104</v>
      </c>
      <c r="Q36" s="14">
        <v>0</v>
      </c>
      <c r="R36" s="14">
        <v>0</v>
      </c>
    </row>
    <row r="37" ht="20.25" spans="1:18">
      <c r="A37" s="6" t="s">
        <v>503</v>
      </c>
      <c r="B37" s="6" t="s">
        <v>504</v>
      </c>
      <c r="C37" s="6">
        <v>21988.594</v>
      </c>
      <c r="D37" s="6">
        <v>26178.781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10.833</v>
      </c>
      <c r="K37" s="15">
        <v>3</v>
      </c>
      <c r="L37" s="14">
        <v>1</v>
      </c>
      <c r="M37" s="14">
        <v>0</v>
      </c>
      <c r="N37" s="14">
        <v>0</v>
      </c>
      <c r="O37" s="14">
        <v>0</v>
      </c>
      <c r="P37" s="14">
        <v>-18.585</v>
      </c>
      <c r="Q37" s="14">
        <v>0</v>
      </c>
      <c r="R37" s="14">
        <v>0</v>
      </c>
    </row>
    <row r="38" ht="20.25" spans="1:18">
      <c r="A38" s="6" t="s">
        <v>505</v>
      </c>
      <c r="B38" s="6" t="s">
        <v>506</v>
      </c>
      <c r="C38" s="6">
        <v>2577.261</v>
      </c>
      <c r="D38" s="6">
        <v>3039.044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3.941</v>
      </c>
      <c r="K38" s="15">
        <v>0</v>
      </c>
      <c r="L38" s="14">
        <v>1</v>
      </c>
      <c r="M38" s="14">
        <v>1</v>
      </c>
      <c r="N38" s="14">
        <v>-1</v>
      </c>
      <c r="O38" s="14">
        <v>0</v>
      </c>
      <c r="P38" s="14">
        <v>3.563</v>
      </c>
      <c r="Q38" s="14">
        <v>0</v>
      </c>
      <c r="R38" s="14">
        <v>0</v>
      </c>
    </row>
    <row r="39" ht="20.25" spans="1:18">
      <c r="A39" s="6" t="s">
        <v>507</v>
      </c>
      <c r="B39" s="6" t="s">
        <v>508</v>
      </c>
      <c r="C39" s="6">
        <v>937.364</v>
      </c>
      <c r="D39" s="6">
        <v>1229.519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10.763</v>
      </c>
      <c r="K39" s="15">
        <v>2</v>
      </c>
      <c r="L39" s="14">
        <v>2</v>
      </c>
      <c r="M39" s="14">
        <v>0</v>
      </c>
      <c r="N39" s="14">
        <v>1</v>
      </c>
      <c r="O39" s="14">
        <v>0</v>
      </c>
      <c r="P39" s="14">
        <v>2.789</v>
      </c>
      <c r="Q39" s="14">
        <v>0</v>
      </c>
      <c r="R39" s="14">
        <v>0</v>
      </c>
    </row>
    <row r="40" ht="20.25" spans="1:18">
      <c r="A40" s="6" t="s">
        <v>509</v>
      </c>
      <c r="B40" s="6" t="s">
        <v>510</v>
      </c>
      <c r="C40" s="6">
        <v>89120.859</v>
      </c>
      <c r="D40" s="6">
        <v>112903.852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9.218</v>
      </c>
      <c r="K40" s="15">
        <v>3</v>
      </c>
      <c r="L40" s="14">
        <v>2</v>
      </c>
      <c r="M40" s="14">
        <v>-1</v>
      </c>
      <c r="N40" s="14">
        <v>1</v>
      </c>
      <c r="O40" s="14">
        <v>0</v>
      </c>
      <c r="P40" s="14">
        <v>225.561</v>
      </c>
      <c r="Q40" s="14">
        <v>0</v>
      </c>
      <c r="R40" s="14">
        <v>0</v>
      </c>
    </row>
    <row r="41" ht="20.25" spans="1:18">
      <c r="A41" s="6" t="s">
        <v>511</v>
      </c>
      <c r="B41" s="6" t="s">
        <v>512</v>
      </c>
      <c r="C41" s="6">
        <v>3203.939</v>
      </c>
      <c r="D41" s="6">
        <v>3366.649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2.378</v>
      </c>
      <c r="K41" s="15">
        <v>0</v>
      </c>
      <c r="L41" s="14">
        <v>2</v>
      </c>
      <c r="M41" s="14">
        <v>1</v>
      </c>
      <c r="N41" s="14">
        <v>-1</v>
      </c>
      <c r="O41" s="14">
        <v>0</v>
      </c>
      <c r="P41" s="14">
        <v>-0.731</v>
      </c>
      <c r="Q41" s="14">
        <v>0</v>
      </c>
      <c r="R41" s="14">
        <v>0</v>
      </c>
    </row>
    <row r="42" ht="20.25" spans="1:18">
      <c r="A42" s="6" t="s">
        <v>513</v>
      </c>
      <c r="B42" s="6" t="s">
        <v>514</v>
      </c>
      <c r="C42" s="6">
        <v>117088.063</v>
      </c>
      <c r="D42" s="6">
        <v>153564.859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12.777</v>
      </c>
      <c r="K42" s="15">
        <v>0</v>
      </c>
      <c r="L42" s="14">
        <v>1</v>
      </c>
      <c r="M42" s="14">
        <v>0</v>
      </c>
      <c r="N42" s="14">
        <v>0</v>
      </c>
      <c r="O42" s="14">
        <v>0</v>
      </c>
      <c r="P42" s="14">
        <v>49.117</v>
      </c>
      <c r="Q42" s="14">
        <v>0</v>
      </c>
      <c r="R42" s="14">
        <v>0</v>
      </c>
    </row>
    <row r="43" ht="20.25" spans="1:18">
      <c r="A43" s="6" t="s">
        <v>515</v>
      </c>
      <c r="B43" s="6" t="s">
        <v>516</v>
      </c>
      <c r="C43" s="6">
        <v>3969.82</v>
      </c>
      <c r="D43" s="6">
        <v>4323.027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1.98</v>
      </c>
      <c r="K43" s="15">
        <v>0</v>
      </c>
      <c r="L43" s="14">
        <v>2</v>
      </c>
      <c r="M43" s="14">
        <v>0</v>
      </c>
      <c r="N43" s="14">
        <v>-1</v>
      </c>
      <c r="O43" s="14">
        <v>0</v>
      </c>
      <c r="P43" s="14">
        <v>1.709</v>
      </c>
      <c r="Q43" s="14">
        <v>0</v>
      </c>
      <c r="R43" s="14">
        <v>0</v>
      </c>
    </row>
    <row r="44" ht="20.25" spans="1:18">
      <c r="A44" s="6" t="s">
        <v>517</v>
      </c>
      <c r="B44" s="6" t="s">
        <v>518</v>
      </c>
      <c r="C44" s="6">
        <v>16146.813</v>
      </c>
      <c r="D44" s="6">
        <v>17909.48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3.63</v>
      </c>
      <c r="K44" s="15">
        <v>1</v>
      </c>
      <c r="L44" s="14">
        <v>1</v>
      </c>
      <c r="M44" s="14">
        <v>-1</v>
      </c>
      <c r="N44" s="14">
        <v>1</v>
      </c>
      <c r="O44" s="14">
        <v>0</v>
      </c>
      <c r="P44" s="14">
        <v>-0.94</v>
      </c>
      <c r="Q44" s="14">
        <v>0</v>
      </c>
      <c r="R44" s="14">
        <v>0</v>
      </c>
    </row>
    <row r="45" ht="20.25" spans="1:18">
      <c r="A45" s="6" t="s">
        <v>519</v>
      </c>
      <c r="B45" s="6" t="s">
        <v>520</v>
      </c>
      <c r="C45" s="6">
        <v>3039.289</v>
      </c>
      <c r="D45" s="6">
        <v>3222.538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2.399</v>
      </c>
      <c r="K45" s="15">
        <v>0</v>
      </c>
      <c r="L45" s="14">
        <v>2</v>
      </c>
      <c r="M45" s="14">
        <v>1</v>
      </c>
      <c r="N45" s="14">
        <v>-1</v>
      </c>
      <c r="O45" s="14">
        <v>0</v>
      </c>
      <c r="P45" s="14">
        <v>-1.241</v>
      </c>
      <c r="Q45" s="14">
        <v>0</v>
      </c>
      <c r="R45" s="14">
        <v>0</v>
      </c>
    </row>
    <row r="46" ht="20.25" spans="1:18">
      <c r="A46" s="6" t="s">
        <v>521</v>
      </c>
      <c r="B46" s="6" t="s">
        <v>522</v>
      </c>
      <c r="C46" s="6">
        <v>15194.029</v>
      </c>
      <c r="D46" s="6">
        <v>17341.131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10.307</v>
      </c>
      <c r="K46" s="15">
        <v>2</v>
      </c>
      <c r="L46" s="14">
        <v>1</v>
      </c>
      <c r="M46" s="14">
        <v>0</v>
      </c>
      <c r="N46" s="14">
        <v>0</v>
      </c>
      <c r="O46" s="14">
        <v>0</v>
      </c>
      <c r="P46" s="14">
        <v>-6.813</v>
      </c>
      <c r="Q46" s="14">
        <v>0</v>
      </c>
      <c r="R46" s="14">
        <v>0</v>
      </c>
    </row>
    <row r="47" ht="20.25" spans="1:18">
      <c r="A47" s="6" t="s">
        <v>523</v>
      </c>
      <c r="B47" s="6" t="s">
        <v>524</v>
      </c>
      <c r="C47" s="6">
        <v>305404.375</v>
      </c>
      <c r="D47" s="6">
        <v>466996.469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18.552</v>
      </c>
      <c r="K47" s="15">
        <v>3</v>
      </c>
      <c r="L47" s="14">
        <v>2</v>
      </c>
      <c r="M47" s="14">
        <v>-1</v>
      </c>
      <c r="N47" s="14">
        <v>1</v>
      </c>
      <c r="O47" s="14">
        <v>0</v>
      </c>
      <c r="P47" s="14">
        <v>601.328</v>
      </c>
      <c r="Q47" s="14">
        <v>0</v>
      </c>
      <c r="R47" s="14">
        <v>0</v>
      </c>
    </row>
    <row r="48" ht="20.25" spans="1:18">
      <c r="A48" s="6" t="s">
        <v>525</v>
      </c>
      <c r="B48" s="6" t="s">
        <v>526</v>
      </c>
      <c r="C48" s="6">
        <v>12737.917</v>
      </c>
      <c r="D48" s="6">
        <v>15031.1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11.079</v>
      </c>
      <c r="K48" s="15">
        <v>4</v>
      </c>
      <c r="L48" s="14">
        <v>1</v>
      </c>
      <c r="M48" s="14">
        <v>0</v>
      </c>
      <c r="N48" s="14">
        <v>0</v>
      </c>
      <c r="O48" s="14">
        <v>0</v>
      </c>
      <c r="P48" s="14">
        <v>13.222</v>
      </c>
      <c r="Q48" s="14">
        <v>1</v>
      </c>
      <c r="R48" s="14">
        <v>1</v>
      </c>
    </row>
    <row r="49" ht="20.25" spans="1:18">
      <c r="A49" s="6" t="s">
        <v>527</v>
      </c>
      <c r="B49" s="6" t="s">
        <v>528</v>
      </c>
      <c r="C49" s="6">
        <v>3071.375</v>
      </c>
      <c r="D49" s="6">
        <v>3543.2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6.189</v>
      </c>
      <c r="K49" s="15">
        <v>1</v>
      </c>
      <c r="L49" s="14">
        <v>0</v>
      </c>
      <c r="M49" s="14">
        <v>0</v>
      </c>
      <c r="N49" s="14">
        <v>0</v>
      </c>
      <c r="O49" s="14">
        <v>0</v>
      </c>
      <c r="P49" s="14">
        <v>-2.672</v>
      </c>
      <c r="Q49" s="14">
        <v>0</v>
      </c>
      <c r="R49" s="14">
        <v>0</v>
      </c>
    </row>
    <row r="50" ht="20.25" spans="1:18">
      <c r="A50" s="6" t="s">
        <v>529</v>
      </c>
      <c r="B50" s="6" t="s">
        <v>530</v>
      </c>
      <c r="C50" s="6">
        <v>22529.02</v>
      </c>
      <c r="D50" s="6">
        <v>26779.18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5.021</v>
      </c>
      <c r="K50" s="15">
        <v>2</v>
      </c>
      <c r="L50" s="14">
        <v>2</v>
      </c>
      <c r="M50" s="14">
        <v>0</v>
      </c>
      <c r="N50" s="14">
        <v>0</v>
      </c>
      <c r="O50" s="14">
        <v>0</v>
      </c>
      <c r="P50" s="14">
        <v>-14.876</v>
      </c>
      <c r="Q50" s="14">
        <v>0</v>
      </c>
      <c r="R50" s="14">
        <v>0</v>
      </c>
    </row>
    <row r="51" ht="20.25" spans="1:18">
      <c r="A51" s="8" t="s">
        <v>531</v>
      </c>
      <c r="B51" s="8" t="s">
        <v>532</v>
      </c>
      <c r="C51" s="8">
        <v>3376.054</v>
      </c>
      <c r="D51" s="8">
        <v>3756.964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6.919</v>
      </c>
      <c r="K51" s="15">
        <v>0</v>
      </c>
      <c r="L51" s="14">
        <v>2</v>
      </c>
      <c r="M51" s="14">
        <v>1</v>
      </c>
      <c r="N51" s="14">
        <v>-1</v>
      </c>
      <c r="O51" s="14">
        <v>0</v>
      </c>
      <c r="P51" s="14">
        <v>0.857</v>
      </c>
      <c r="Q51" s="14">
        <v>0</v>
      </c>
      <c r="R51" s="14">
        <v>0</v>
      </c>
    </row>
    <row r="52" ht="20.25" spans="1:18">
      <c r="A52" s="8" t="s">
        <v>533</v>
      </c>
      <c r="B52" s="8" t="s">
        <v>534</v>
      </c>
      <c r="C52" s="8">
        <v>2180.216</v>
      </c>
      <c r="D52" s="8">
        <v>2381.377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7.027</v>
      </c>
      <c r="K52" s="15">
        <v>3</v>
      </c>
      <c r="L52" s="14">
        <v>1</v>
      </c>
      <c r="M52" s="14">
        <v>1</v>
      </c>
      <c r="N52" s="14">
        <v>-1</v>
      </c>
      <c r="O52" s="14">
        <v>0</v>
      </c>
      <c r="P52" s="14">
        <v>1.456</v>
      </c>
      <c r="Q52" s="14">
        <v>0</v>
      </c>
      <c r="R52" s="14">
        <v>0</v>
      </c>
    </row>
    <row r="53" ht="20.25" spans="1:18">
      <c r="A53" s="8" t="s">
        <v>535</v>
      </c>
      <c r="B53" s="8" t="s">
        <v>536</v>
      </c>
      <c r="C53" s="8">
        <v>4552.207</v>
      </c>
      <c r="D53" s="8">
        <v>5589.589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13.571</v>
      </c>
      <c r="K53" s="15">
        <v>1</v>
      </c>
      <c r="L53" s="14">
        <v>0</v>
      </c>
      <c r="M53" s="14">
        <v>1</v>
      </c>
      <c r="N53" s="14">
        <v>-1</v>
      </c>
      <c r="O53" s="14">
        <v>0</v>
      </c>
      <c r="P53" s="14">
        <v>-2.663</v>
      </c>
      <c r="Q53" s="14">
        <v>0</v>
      </c>
      <c r="R53" s="14">
        <v>0</v>
      </c>
    </row>
    <row r="54" ht="20.25" spans="1:18">
      <c r="A54" s="8" t="s">
        <v>537</v>
      </c>
      <c r="B54" s="8" t="s">
        <v>538</v>
      </c>
      <c r="C54" s="8">
        <v>717.997</v>
      </c>
      <c r="D54" s="8">
        <v>807.753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5.527</v>
      </c>
      <c r="K54" s="15">
        <v>0</v>
      </c>
      <c r="L54" s="14">
        <v>0</v>
      </c>
      <c r="M54" s="14">
        <v>1</v>
      </c>
      <c r="N54" s="14">
        <v>-1</v>
      </c>
      <c r="O54" s="14">
        <v>0</v>
      </c>
      <c r="P54" s="14">
        <v>-2.05</v>
      </c>
      <c r="Q54" s="14">
        <v>0</v>
      </c>
      <c r="R54" s="14">
        <v>0</v>
      </c>
    </row>
    <row r="55" ht="20.25" spans="1:18">
      <c r="A55" s="8" t="s">
        <v>539</v>
      </c>
      <c r="B55" s="8" t="s">
        <v>540</v>
      </c>
      <c r="C55" s="8">
        <v>1591.472</v>
      </c>
      <c r="D55" s="8">
        <v>1861.16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5.607</v>
      </c>
      <c r="K55" s="15">
        <v>0</v>
      </c>
      <c r="L55" s="14">
        <v>2</v>
      </c>
      <c r="M55" s="14">
        <v>0</v>
      </c>
      <c r="N55" s="14">
        <v>0</v>
      </c>
      <c r="O55" s="14">
        <v>0</v>
      </c>
      <c r="P55" s="14">
        <v>3.007</v>
      </c>
      <c r="Q55" s="14">
        <v>0</v>
      </c>
      <c r="R55" s="14">
        <v>0</v>
      </c>
    </row>
    <row r="56" ht="20.25" spans="1:18">
      <c r="A56" s="8" t="s">
        <v>541</v>
      </c>
      <c r="B56" s="8" t="s">
        <v>542</v>
      </c>
      <c r="C56" s="8">
        <v>3268.371</v>
      </c>
      <c r="D56" s="8">
        <v>3576.49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4.545</v>
      </c>
      <c r="K56" s="15">
        <v>2</v>
      </c>
      <c r="L56" s="14">
        <v>0</v>
      </c>
      <c r="M56" s="14">
        <v>0</v>
      </c>
      <c r="N56" s="14">
        <v>0</v>
      </c>
      <c r="O56" s="14">
        <v>0</v>
      </c>
      <c r="P56" s="14">
        <v>-1.75</v>
      </c>
      <c r="Q56" s="14">
        <v>0</v>
      </c>
      <c r="R56" s="14">
        <v>-1</v>
      </c>
    </row>
    <row r="57" ht="20.25" spans="1:18">
      <c r="A57" s="8" t="s">
        <v>543</v>
      </c>
      <c r="B57" s="8" t="s">
        <v>544</v>
      </c>
      <c r="C57" s="8">
        <v>1027.327</v>
      </c>
      <c r="D57" s="8">
        <v>1297.482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7.739</v>
      </c>
      <c r="K57" s="15">
        <v>0</v>
      </c>
      <c r="L57" s="14">
        <v>1</v>
      </c>
      <c r="M57" s="14">
        <v>1</v>
      </c>
      <c r="N57" s="14">
        <v>-1</v>
      </c>
      <c r="O57" s="14">
        <v>0</v>
      </c>
      <c r="P57" s="14">
        <v>1.05</v>
      </c>
      <c r="Q57" s="14">
        <v>0</v>
      </c>
      <c r="R57" s="14">
        <v>0</v>
      </c>
    </row>
    <row r="58" ht="20.25" spans="1:18">
      <c r="A58" s="8" t="s">
        <v>545</v>
      </c>
      <c r="B58" s="8" t="s">
        <v>546</v>
      </c>
      <c r="C58" s="8">
        <v>2831.913</v>
      </c>
      <c r="D58" s="8">
        <v>3143.6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4.778</v>
      </c>
      <c r="K58" s="15">
        <v>0</v>
      </c>
      <c r="L58" s="14">
        <v>1</v>
      </c>
      <c r="M58" s="14">
        <v>1</v>
      </c>
      <c r="N58" s="14">
        <v>-1</v>
      </c>
      <c r="O58" s="14">
        <v>0</v>
      </c>
      <c r="P58" s="14">
        <v>5.901</v>
      </c>
      <c r="Q58" s="14">
        <v>0</v>
      </c>
      <c r="R58" s="14">
        <v>0</v>
      </c>
    </row>
    <row r="59" ht="20.25" spans="1:18">
      <c r="A59" s="8" t="s">
        <v>547</v>
      </c>
      <c r="B59" s="8" t="s">
        <v>548</v>
      </c>
      <c r="C59" s="8">
        <v>8352.134</v>
      </c>
      <c r="D59" s="8">
        <v>9661.737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13.071</v>
      </c>
      <c r="K59" s="15">
        <v>0</v>
      </c>
      <c r="L59" s="14">
        <v>2</v>
      </c>
      <c r="M59" s="14">
        <v>0</v>
      </c>
      <c r="N59" s="14">
        <v>-1</v>
      </c>
      <c r="O59" s="14">
        <v>0</v>
      </c>
      <c r="P59" s="14">
        <v>-25.829</v>
      </c>
      <c r="Q59" s="14">
        <v>0</v>
      </c>
      <c r="R59" s="14">
        <v>0</v>
      </c>
    </row>
    <row r="60" ht="20.25" spans="1:18">
      <c r="A60" s="8" t="s">
        <v>549</v>
      </c>
      <c r="B60" s="8" t="s">
        <v>550</v>
      </c>
      <c r="C60" s="8">
        <v>3495.806</v>
      </c>
      <c r="D60" s="8">
        <v>3637.162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2.215</v>
      </c>
      <c r="K60" s="15">
        <v>3</v>
      </c>
      <c r="L60" s="14">
        <v>0</v>
      </c>
      <c r="M60" s="14">
        <v>0</v>
      </c>
      <c r="N60" s="14">
        <v>-1</v>
      </c>
      <c r="O60" s="14">
        <v>0</v>
      </c>
      <c r="P60" s="14">
        <v>-2.778</v>
      </c>
      <c r="Q60" s="14">
        <v>0</v>
      </c>
      <c r="R60" s="14">
        <v>0</v>
      </c>
    </row>
    <row r="61" ht="20.25" spans="1:18">
      <c r="A61" s="8" t="s">
        <v>551</v>
      </c>
      <c r="B61" s="8" t="s">
        <v>552</v>
      </c>
      <c r="C61" s="8">
        <v>4507.506</v>
      </c>
      <c r="D61" s="8">
        <v>5553.829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13.567</v>
      </c>
      <c r="K61" s="15">
        <v>0</v>
      </c>
      <c r="L61" s="14">
        <v>2</v>
      </c>
      <c r="M61" s="14">
        <v>1</v>
      </c>
      <c r="N61" s="14">
        <v>-1</v>
      </c>
      <c r="O61" s="14">
        <v>0</v>
      </c>
      <c r="P61" s="14">
        <v>0.84</v>
      </c>
      <c r="Q61" s="14">
        <v>0</v>
      </c>
      <c r="R61" s="14">
        <v>0</v>
      </c>
    </row>
    <row r="62" ht="20.25" spans="1:18">
      <c r="A62" s="8" t="s">
        <v>553</v>
      </c>
      <c r="B62" s="8" t="s">
        <v>554</v>
      </c>
      <c r="C62" s="8">
        <v>7696.545</v>
      </c>
      <c r="D62" s="8">
        <v>8562.818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9.217</v>
      </c>
      <c r="K62" s="15">
        <v>0</v>
      </c>
      <c r="L62" s="14">
        <v>2</v>
      </c>
      <c r="M62" s="14">
        <v>1</v>
      </c>
      <c r="N62" s="14">
        <v>-1</v>
      </c>
      <c r="O62" s="14">
        <v>0</v>
      </c>
      <c r="P62" s="14">
        <v>-15.083</v>
      </c>
      <c r="Q62" s="14">
        <v>0</v>
      </c>
      <c r="R62" s="14">
        <v>0</v>
      </c>
    </row>
    <row r="63" ht="20.25" spans="1:18">
      <c r="A63" s="8" t="s">
        <v>555</v>
      </c>
      <c r="B63" s="8" t="s">
        <v>556</v>
      </c>
      <c r="C63" s="8">
        <v>8966.327</v>
      </c>
      <c r="D63" s="8">
        <v>10445.309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6.581</v>
      </c>
      <c r="K63" s="15">
        <v>3</v>
      </c>
      <c r="L63" s="14">
        <v>2</v>
      </c>
      <c r="M63" s="14">
        <v>0</v>
      </c>
      <c r="N63" s="14">
        <v>0</v>
      </c>
      <c r="O63" s="14">
        <v>0</v>
      </c>
      <c r="P63" s="14">
        <v>4.036</v>
      </c>
      <c r="Q63" s="14">
        <v>0</v>
      </c>
      <c r="R63" s="14">
        <v>0</v>
      </c>
    </row>
    <row r="64" ht="20.25" spans="1:18">
      <c r="A64" s="8" t="s">
        <v>557</v>
      </c>
      <c r="B64" s="8" t="s">
        <v>558</v>
      </c>
      <c r="C64" s="8">
        <v>13886.901</v>
      </c>
      <c r="D64" s="8">
        <v>15588.132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9.561</v>
      </c>
      <c r="K64" s="15">
        <v>2</v>
      </c>
      <c r="L64" s="14">
        <v>1</v>
      </c>
      <c r="M64" s="14">
        <v>1</v>
      </c>
      <c r="N64" s="14">
        <v>-1</v>
      </c>
      <c r="O64" s="14">
        <v>0</v>
      </c>
      <c r="P64" s="14">
        <v>-5.045</v>
      </c>
      <c r="Q64" s="14">
        <v>-1</v>
      </c>
      <c r="R64" s="14">
        <v>0</v>
      </c>
    </row>
    <row r="65" ht="20.25" spans="1:18">
      <c r="A65" s="8" t="s">
        <v>559</v>
      </c>
      <c r="B65" s="8" t="s">
        <v>560</v>
      </c>
      <c r="C65" s="8">
        <v>2395.6</v>
      </c>
      <c r="D65" s="8">
        <v>3103.491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13.14</v>
      </c>
      <c r="K65" s="15">
        <v>2</v>
      </c>
      <c r="L65" s="14">
        <v>0</v>
      </c>
      <c r="M65" s="14">
        <v>1</v>
      </c>
      <c r="N65" s="14">
        <v>-1</v>
      </c>
      <c r="O65" s="14">
        <v>0</v>
      </c>
      <c r="P65" s="14">
        <v>1.476</v>
      </c>
      <c r="Q65" s="14">
        <v>0</v>
      </c>
      <c r="R65" s="14">
        <v>0</v>
      </c>
    </row>
    <row r="66" ht="20.25" spans="1:18">
      <c r="A66" s="8" t="s">
        <v>561</v>
      </c>
      <c r="B66" s="8" t="s">
        <v>562</v>
      </c>
      <c r="C66" s="8">
        <v>8734.291</v>
      </c>
      <c r="D66" s="8">
        <v>9858.023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8.282</v>
      </c>
      <c r="K66" s="15">
        <v>0</v>
      </c>
      <c r="L66" s="14">
        <v>2</v>
      </c>
      <c r="M66" s="14">
        <v>0</v>
      </c>
      <c r="N66" s="14">
        <v>0</v>
      </c>
      <c r="O66" s="14">
        <v>0</v>
      </c>
      <c r="P66" s="14">
        <v>-14.133</v>
      </c>
      <c r="Q66" s="14">
        <v>0</v>
      </c>
      <c r="R66" s="14">
        <v>0</v>
      </c>
    </row>
    <row r="67" ht="20.25" spans="1:18">
      <c r="A67" s="8" t="s">
        <v>563</v>
      </c>
      <c r="B67" s="8" t="s">
        <v>564</v>
      </c>
      <c r="C67" s="8">
        <v>7680.434</v>
      </c>
      <c r="D67" s="8">
        <v>8165.065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5.297</v>
      </c>
      <c r="K67" s="15">
        <v>2</v>
      </c>
      <c r="L67" s="14">
        <v>0</v>
      </c>
      <c r="M67" s="14">
        <v>0</v>
      </c>
      <c r="N67" s="14">
        <v>0</v>
      </c>
      <c r="O67" s="14">
        <v>0</v>
      </c>
      <c r="P67" s="14">
        <v>7.392</v>
      </c>
      <c r="Q67" s="14">
        <v>0</v>
      </c>
      <c r="R67" s="14">
        <v>0</v>
      </c>
    </row>
    <row r="68" ht="20.25" spans="1:18">
      <c r="A68" s="8" t="s">
        <v>565</v>
      </c>
      <c r="B68" s="8" t="s">
        <v>566</v>
      </c>
      <c r="C68" s="8">
        <v>2242.509</v>
      </c>
      <c r="D68" s="8">
        <v>2821.127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19.91</v>
      </c>
      <c r="K68" s="15">
        <v>4</v>
      </c>
      <c r="L68" s="14">
        <v>0</v>
      </c>
      <c r="M68" s="14">
        <v>0</v>
      </c>
      <c r="N68" s="14">
        <v>0</v>
      </c>
      <c r="O68" s="14">
        <v>0</v>
      </c>
      <c r="P68" s="14">
        <v>-32.71</v>
      </c>
      <c r="Q68" s="14">
        <v>0</v>
      </c>
      <c r="R68" s="14">
        <v>0</v>
      </c>
    </row>
    <row r="69" ht="20.25" spans="1:18">
      <c r="A69" s="8" t="s">
        <v>567</v>
      </c>
      <c r="B69" s="8" t="s">
        <v>568</v>
      </c>
      <c r="C69" s="8">
        <v>2199.182</v>
      </c>
      <c r="D69" s="8">
        <v>2532.259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1.997</v>
      </c>
      <c r="K69" s="15">
        <v>0</v>
      </c>
      <c r="L69" s="14">
        <v>1</v>
      </c>
      <c r="M69" s="14">
        <v>1</v>
      </c>
      <c r="N69" s="14">
        <v>-1</v>
      </c>
      <c r="O69" s="14">
        <v>0</v>
      </c>
      <c r="P69" s="14">
        <v>6.6</v>
      </c>
      <c r="Q69" s="14">
        <v>0</v>
      </c>
      <c r="R69" s="14">
        <v>0</v>
      </c>
    </row>
    <row r="70" ht="20.25" spans="1:18">
      <c r="A70" s="8" t="s">
        <v>569</v>
      </c>
      <c r="B70" s="8" t="s">
        <v>570</v>
      </c>
      <c r="C70" s="8">
        <v>4988.818</v>
      </c>
      <c r="D70" s="8">
        <v>6148.982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10.273</v>
      </c>
      <c r="K70" s="15">
        <v>0</v>
      </c>
      <c r="L70" s="14">
        <v>2</v>
      </c>
      <c r="M70" s="14">
        <v>0</v>
      </c>
      <c r="N70" s="14">
        <v>0</v>
      </c>
      <c r="O70" s="14">
        <v>0</v>
      </c>
      <c r="P70" s="14">
        <v>8.636</v>
      </c>
      <c r="Q70" s="14">
        <v>0</v>
      </c>
      <c r="R70" s="14">
        <v>0</v>
      </c>
    </row>
    <row r="71" ht="20.25" spans="1:18">
      <c r="A71" s="8" t="s">
        <v>571</v>
      </c>
      <c r="B71" s="8" t="s">
        <v>572</v>
      </c>
      <c r="C71" s="8">
        <v>1129.26</v>
      </c>
      <c r="D71" s="8">
        <v>1301.454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1.116</v>
      </c>
      <c r="K71" s="15">
        <v>0</v>
      </c>
      <c r="L71" s="14">
        <v>1</v>
      </c>
      <c r="M71" s="14">
        <v>1</v>
      </c>
      <c r="N71" s="14">
        <v>-1</v>
      </c>
      <c r="O71" s="14">
        <v>0</v>
      </c>
      <c r="P71" s="14">
        <v>0.529</v>
      </c>
      <c r="Q71" s="14">
        <v>0</v>
      </c>
      <c r="R71" s="14">
        <v>0</v>
      </c>
    </row>
    <row r="72" ht="20.25" spans="1:18">
      <c r="A72" s="8" t="s">
        <v>573</v>
      </c>
      <c r="B72" s="8" t="s">
        <v>574</v>
      </c>
      <c r="C72" s="8">
        <v>5519.932</v>
      </c>
      <c r="D72" s="8">
        <v>6169.963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4.268</v>
      </c>
      <c r="K72" s="15">
        <v>0</v>
      </c>
      <c r="L72" s="14">
        <v>0</v>
      </c>
      <c r="M72" s="14">
        <v>1</v>
      </c>
      <c r="N72" s="14">
        <v>-1</v>
      </c>
      <c r="O72" s="14">
        <v>0</v>
      </c>
      <c r="P72" s="14">
        <v>-14.825</v>
      </c>
      <c r="Q72" s="14">
        <v>0</v>
      </c>
      <c r="R72" s="14">
        <v>0</v>
      </c>
    </row>
    <row r="73" ht="20.25" spans="1:18">
      <c r="A73" s="8" t="s">
        <v>575</v>
      </c>
      <c r="B73" s="8" t="s">
        <v>576</v>
      </c>
      <c r="C73" s="8">
        <v>2051.023</v>
      </c>
      <c r="D73" s="8">
        <v>2616.874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5.96</v>
      </c>
      <c r="K73" s="15">
        <v>0</v>
      </c>
      <c r="L73" s="14">
        <v>1</v>
      </c>
      <c r="M73" s="14">
        <v>1</v>
      </c>
      <c r="N73" s="14">
        <v>-1</v>
      </c>
      <c r="O73" s="14">
        <v>0</v>
      </c>
      <c r="P73" s="14">
        <v>3.227</v>
      </c>
      <c r="Q73" s="14">
        <v>0</v>
      </c>
      <c r="R73" s="14">
        <v>0</v>
      </c>
    </row>
    <row r="74" ht="20.25" spans="1:18">
      <c r="A74" s="8" t="s">
        <v>577</v>
      </c>
      <c r="B74" s="8" t="s">
        <v>578</v>
      </c>
      <c r="C74" s="8">
        <v>5684.472</v>
      </c>
      <c r="D74" s="8">
        <v>6308.038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8.756</v>
      </c>
      <c r="K74" s="15">
        <v>3</v>
      </c>
      <c r="L74" s="14">
        <v>0</v>
      </c>
      <c r="M74" s="14">
        <v>1</v>
      </c>
      <c r="N74" s="14">
        <v>-1</v>
      </c>
      <c r="O74" s="14">
        <v>0</v>
      </c>
      <c r="P74" s="14">
        <v>-20.534</v>
      </c>
      <c r="Q74" s="14">
        <v>0</v>
      </c>
      <c r="R74" s="14">
        <v>0</v>
      </c>
    </row>
    <row r="75" ht="20.25" spans="1:18">
      <c r="A75" s="8" t="s">
        <v>579</v>
      </c>
      <c r="B75" s="8" t="s">
        <v>580</v>
      </c>
      <c r="C75" s="8">
        <v>5115.991</v>
      </c>
      <c r="D75" s="8">
        <v>5471.722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3.106</v>
      </c>
      <c r="K75" s="15">
        <v>0</v>
      </c>
      <c r="L75" s="14">
        <v>2</v>
      </c>
      <c r="M75" s="14">
        <v>1</v>
      </c>
      <c r="N75" s="14">
        <v>-1</v>
      </c>
      <c r="O75" s="14">
        <v>0</v>
      </c>
      <c r="P75" s="14">
        <v>-2.426</v>
      </c>
      <c r="Q75" s="14">
        <v>0</v>
      </c>
      <c r="R75" s="14">
        <v>0</v>
      </c>
    </row>
    <row r="76" ht="20.25" spans="1:18">
      <c r="A76" s="8" t="s">
        <v>581</v>
      </c>
      <c r="B76" s="8" t="s">
        <v>582</v>
      </c>
      <c r="C76" s="8">
        <v>1675.462</v>
      </c>
      <c r="D76" s="8">
        <v>1884.527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8.794</v>
      </c>
      <c r="K76" s="15">
        <v>0</v>
      </c>
      <c r="L76" s="14">
        <v>2</v>
      </c>
      <c r="M76" s="14">
        <v>0</v>
      </c>
      <c r="N76" s="14">
        <v>0</v>
      </c>
      <c r="O76" s="14">
        <v>1</v>
      </c>
      <c r="P76" s="14">
        <v>1.69</v>
      </c>
      <c r="Q76" s="14">
        <v>0</v>
      </c>
      <c r="R76" s="14">
        <v>0</v>
      </c>
    </row>
    <row r="77" ht="20.25" spans="1:18">
      <c r="A77" s="8" t="s">
        <v>583</v>
      </c>
      <c r="B77" s="8" t="s">
        <v>584</v>
      </c>
      <c r="C77" s="8">
        <v>2972.018</v>
      </c>
      <c r="D77" s="8">
        <v>3698.927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2.557</v>
      </c>
      <c r="K77" s="15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-0.703</v>
      </c>
      <c r="Q77" s="14">
        <v>0</v>
      </c>
      <c r="R77" s="14">
        <v>-1</v>
      </c>
    </row>
    <row r="78" ht="20.25" spans="1:18">
      <c r="A78" s="8" t="s">
        <v>585</v>
      </c>
      <c r="B78" s="8" t="s">
        <v>586</v>
      </c>
      <c r="C78" s="8">
        <v>6691.183</v>
      </c>
      <c r="D78" s="8">
        <v>8439.225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14.564</v>
      </c>
      <c r="K78" s="15">
        <v>1</v>
      </c>
      <c r="L78" s="14">
        <v>0</v>
      </c>
      <c r="M78" s="14">
        <v>0</v>
      </c>
      <c r="N78" s="14">
        <v>0</v>
      </c>
      <c r="O78" s="14">
        <v>0</v>
      </c>
      <c r="P78" s="14">
        <v>33.741</v>
      </c>
      <c r="Q78" s="14">
        <v>0</v>
      </c>
      <c r="R78" s="14">
        <v>0</v>
      </c>
    </row>
    <row r="79" ht="20.25" spans="1:18">
      <c r="A79" s="8" t="s">
        <v>587</v>
      </c>
      <c r="B79" s="8" t="s">
        <v>588</v>
      </c>
      <c r="C79" s="8">
        <v>4320.941</v>
      </c>
      <c r="D79" s="8">
        <v>4744.169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4.817</v>
      </c>
      <c r="K79" s="15">
        <v>1</v>
      </c>
      <c r="L79" s="14">
        <v>0</v>
      </c>
      <c r="M79" s="14">
        <v>0</v>
      </c>
      <c r="N79" s="14">
        <v>-1</v>
      </c>
      <c r="O79" s="14">
        <v>0</v>
      </c>
      <c r="P79" s="14">
        <v>12.978</v>
      </c>
      <c r="Q79" s="14">
        <v>0</v>
      </c>
      <c r="R79" s="14">
        <v>0</v>
      </c>
    </row>
    <row r="80" ht="20.25" spans="1:18">
      <c r="A80" s="8" t="s">
        <v>589</v>
      </c>
      <c r="B80" s="8" t="s">
        <v>590</v>
      </c>
      <c r="C80" s="8">
        <v>6778.662</v>
      </c>
      <c r="D80" s="8">
        <v>8282.288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12.848</v>
      </c>
      <c r="K80" s="15">
        <v>1</v>
      </c>
      <c r="L80" s="14">
        <v>0</v>
      </c>
      <c r="M80" s="14">
        <v>0</v>
      </c>
      <c r="N80" s="14">
        <v>0</v>
      </c>
      <c r="O80" s="14">
        <v>0</v>
      </c>
      <c r="P80" s="14">
        <v>35.632</v>
      </c>
      <c r="Q80" s="14">
        <v>0</v>
      </c>
      <c r="R80" s="14">
        <v>0</v>
      </c>
    </row>
    <row r="81" ht="20.25" spans="1:18">
      <c r="A81" s="8" t="s">
        <v>591</v>
      </c>
      <c r="B81" s="8" t="s">
        <v>592</v>
      </c>
      <c r="C81" s="8">
        <v>107.648</v>
      </c>
      <c r="D81" s="8">
        <v>108.7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0.625</v>
      </c>
      <c r="K81" s="15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0.006</v>
      </c>
      <c r="Q81" s="14">
        <v>0</v>
      </c>
      <c r="R81" s="14">
        <v>0</v>
      </c>
    </row>
    <row r="82" ht="20.25" spans="1:18">
      <c r="A82" s="8" t="s">
        <v>593</v>
      </c>
      <c r="B82" s="8" t="s">
        <v>594</v>
      </c>
      <c r="C82" s="8">
        <v>105.6</v>
      </c>
      <c r="D82" s="8">
        <v>106.34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0.349</v>
      </c>
      <c r="K82" s="15">
        <v>0</v>
      </c>
      <c r="L82" s="14">
        <v>0</v>
      </c>
      <c r="M82" s="14">
        <v>0</v>
      </c>
      <c r="N82" s="14">
        <v>0</v>
      </c>
      <c r="O82" s="14">
        <v>0</v>
      </c>
      <c r="P82" s="14">
        <v>-0.008</v>
      </c>
      <c r="Q82" s="14">
        <v>0</v>
      </c>
      <c r="R82" s="14">
        <v>0</v>
      </c>
    </row>
    <row r="83" ht="20.25" spans="1:18">
      <c r="A83" s="8" t="s">
        <v>595</v>
      </c>
      <c r="B83" s="8" t="s">
        <v>596</v>
      </c>
      <c r="C83" s="8">
        <v>110.579</v>
      </c>
      <c r="D83" s="8">
        <v>115.002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1.348</v>
      </c>
      <c r="K83" s="15">
        <v>1</v>
      </c>
      <c r="L83" s="14">
        <v>0</v>
      </c>
      <c r="M83" s="14">
        <v>-1</v>
      </c>
      <c r="N83" s="14">
        <v>1</v>
      </c>
      <c r="O83" s="14">
        <v>0</v>
      </c>
      <c r="P83" s="14">
        <v>0.075</v>
      </c>
      <c r="Q83" s="14">
        <v>0</v>
      </c>
      <c r="R83" s="14">
        <v>0</v>
      </c>
    </row>
    <row r="84" ht="20.25" spans="1:18">
      <c r="A84" s="8" t="s">
        <v>597</v>
      </c>
      <c r="B84" s="8" t="s">
        <v>598</v>
      </c>
      <c r="C84" s="8">
        <v>102.381</v>
      </c>
      <c r="D84" s="8">
        <v>102.633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0.101</v>
      </c>
      <c r="K84" s="15">
        <v>2</v>
      </c>
      <c r="L84" s="14">
        <v>0</v>
      </c>
      <c r="M84" s="14">
        <v>0</v>
      </c>
      <c r="N84" s="14">
        <v>0</v>
      </c>
      <c r="O84" s="14">
        <v>0</v>
      </c>
      <c r="P84" s="14">
        <v>-0.001</v>
      </c>
      <c r="Q84" s="14">
        <v>0</v>
      </c>
      <c r="R84" s="14">
        <v>0</v>
      </c>
    </row>
    <row r="85" ht="20.25" spans="1:18">
      <c r="A85" s="8" t="s">
        <v>599</v>
      </c>
      <c r="B85" s="8" t="s">
        <v>600</v>
      </c>
      <c r="C85" s="8">
        <v>78139.031</v>
      </c>
      <c r="D85" s="8">
        <v>98526.922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10.237</v>
      </c>
      <c r="K85" s="15">
        <v>3</v>
      </c>
      <c r="L85" s="14">
        <v>2</v>
      </c>
      <c r="M85" s="14">
        <v>-1</v>
      </c>
      <c r="N85" s="14">
        <v>1</v>
      </c>
      <c r="O85" s="14">
        <v>0</v>
      </c>
      <c r="P85" s="14">
        <v>154.201</v>
      </c>
      <c r="Q85" s="14">
        <v>0</v>
      </c>
      <c r="R85" s="14">
        <v>0</v>
      </c>
    </row>
    <row r="86" ht="20.25" spans="1:18">
      <c r="A86" s="8" t="s">
        <v>601</v>
      </c>
      <c r="B86" s="8" t="s">
        <v>602</v>
      </c>
      <c r="C86" s="8">
        <v>1369.37</v>
      </c>
      <c r="D86" s="8">
        <v>2401.238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32.146</v>
      </c>
      <c r="K86" s="15">
        <v>0</v>
      </c>
      <c r="L86" s="14">
        <v>0</v>
      </c>
      <c r="M86" s="14">
        <v>0</v>
      </c>
      <c r="N86" s="14">
        <v>0</v>
      </c>
      <c r="O86" s="14">
        <v>0</v>
      </c>
      <c r="P86" s="14">
        <v>23.969</v>
      </c>
      <c r="Q86" s="14">
        <v>0</v>
      </c>
      <c r="R86" s="14">
        <v>0</v>
      </c>
    </row>
    <row r="87" ht="20.25" spans="1:18">
      <c r="A87" s="8" t="s">
        <v>603</v>
      </c>
      <c r="B87" s="8" t="s">
        <v>604</v>
      </c>
      <c r="C87" s="8">
        <v>2860.591</v>
      </c>
      <c r="D87" s="8">
        <v>4649.54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36.19</v>
      </c>
      <c r="K87" s="15">
        <v>0</v>
      </c>
      <c r="L87" s="14">
        <v>1</v>
      </c>
      <c r="M87" s="14">
        <v>1</v>
      </c>
      <c r="N87" s="14">
        <v>-1</v>
      </c>
      <c r="O87" s="14">
        <v>0</v>
      </c>
      <c r="P87" s="14">
        <v>-26.485</v>
      </c>
      <c r="Q87" s="14">
        <v>-1</v>
      </c>
      <c r="R87" s="14">
        <v>0</v>
      </c>
    </row>
    <row r="88" ht="20.25" spans="1:18">
      <c r="A88" s="8" t="s">
        <v>605</v>
      </c>
      <c r="B88" s="8" t="s">
        <v>606</v>
      </c>
      <c r="C88" s="8">
        <v>12344.454</v>
      </c>
      <c r="D88" s="8">
        <v>14085.779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11.825</v>
      </c>
      <c r="K88" s="15">
        <v>4</v>
      </c>
      <c r="L88" s="14">
        <v>2</v>
      </c>
      <c r="M88" s="14">
        <v>0</v>
      </c>
      <c r="N88" s="14">
        <v>0</v>
      </c>
      <c r="O88" s="14">
        <v>0</v>
      </c>
      <c r="P88" s="14">
        <v>-29.526</v>
      </c>
      <c r="Q88" s="14">
        <v>0</v>
      </c>
      <c r="R88" s="14">
        <v>0</v>
      </c>
    </row>
    <row r="89" ht="20.25" spans="1:18">
      <c r="A89" s="8" t="s">
        <v>607</v>
      </c>
      <c r="B89" s="8" t="s">
        <v>608</v>
      </c>
      <c r="C89" s="8">
        <v>420.542</v>
      </c>
      <c r="D89" s="8">
        <v>648.353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33.616</v>
      </c>
      <c r="K89" s="15">
        <v>0</v>
      </c>
      <c r="L89" s="14">
        <v>2</v>
      </c>
      <c r="M89" s="14">
        <v>1</v>
      </c>
      <c r="N89" s="14">
        <v>-1</v>
      </c>
      <c r="O89" s="14">
        <v>0</v>
      </c>
      <c r="P89" s="14">
        <v>-2.286</v>
      </c>
      <c r="Q89" s="14">
        <v>-1</v>
      </c>
      <c r="R89" s="14">
        <v>0</v>
      </c>
    </row>
    <row r="90" ht="20.25" spans="1:18">
      <c r="A90" s="8" t="s">
        <v>609</v>
      </c>
      <c r="B90" s="8" t="s">
        <v>610</v>
      </c>
      <c r="C90" s="8">
        <v>97404.742</v>
      </c>
      <c r="D90" s="8">
        <v>187068.734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38.476</v>
      </c>
      <c r="K90" s="15">
        <v>1</v>
      </c>
      <c r="L90" s="14">
        <v>0</v>
      </c>
      <c r="M90" s="14">
        <v>0</v>
      </c>
      <c r="N90" s="14">
        <v>-1</v>
      </c>
      <c r="O90" s="14">
        <v>0</v>
      </c>
      <c r="P90" s="14">
        <v>-480.688</v>
      </c>
      <c r="Q90" s="14">
        <v>0</v>
      </c>
      <c r="R90" s="14">
        <v>0</v>
      </c>
    </row>
    <row r="91" ht="20.25" spans="1:18">
      <c r="A91" s="8" t="s">
        <v>611</v>
      </c>
      <c r="B91" s="8" t="s">
        <v>612</v>
      </c>
      <c r="C91" s="8">
        <v>8137.269</v>
      </c>
      <c r="D91" s="8">
        <v>9243.169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1.724</v>
      </c>
      <c r="K91" s="15">
        <v>0</v>
      </c>
      <c r="L91" s="14">
        <v>1</v>
      </c>
      <c r="M91" s="14">
        <v>1</v>
      </c>
      <c r="N91" s="14">
        <v>-1</v>
      </c>
      <c r="O91" s="14">
        <v>0</v>
      </c>
      <c r="P91" s="14">
        <v>6.369</v>
      </c>
      <c r="Q91" s="14">
        <v>0</v>
      </c>
      <c r="R91" s="14">
        <v>0</v>
      </c>
    </row>
    <row r="92" ht="20.25" spans="1:18">
      <c r="A92" s="8" t="s">
        <v>613</v>
      </c>
      <c r="B92" s="8" t="s">
        <v>614</v>
      </c>
      <c r="C92" s="8">
        <v>361.218</v>
      </c>
      <c r="D92" s="8">
        <v>572.946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6.287</v>
      </c>
      <c r="K92" s="15">
        <v>0</v>
      </c>
      <c r="L92" s="14">
        <v>0</v>
      </c>
      <c r="M92" s="14">
        <v>0</v>
      </c>
      <c r="N92" s="14">
        <v>0</v>
      </c>
      <c r="O92" s="14">
        <v>0</v>
      </c>
      <c r="P92" s="14">
        <v>-0.699</v>
      </c>
      <c r="Q92" s="14">
        <v>0</v>
      </c>
      <c r="R92" s="14">
        <v>0</v>
      </c>
    </row>
    <row r="93" ht="20.25" spans="1:18">
      <c r="A93" s="8" t="s">
        <v>615</v>
      </c>
      <c r="B93" s="8" t="s">
        <v>616</v>
      </c>
      <c r="C93" s="8">
        <v>435.757</v>
      </c>
      <c r="D93" s="8">
        <v>757.393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15.999</v>
      </c>
      <c r="K93" s="15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0.467</v>
      </c>
      <c r="Q93" s="14">
        <v>0</v>
      </c>
      <c r="R9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2026-04-08T16:24:05Z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6D601769F97740FC8C8E3C1E44FFAEF7_13</vt:lpwstr>
  </property>
  <property fmtid="{D5CDD505-2E9C-101B-9397-08002B2CF9AE}" pid="3" name="KSOProductBuildVer">
    <vt:lpwstr>2052-12.1.0.15712</vt:lpwstr>
  </property>
</Properties>
</file>