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<sst xmlns="http://schemas.openxmlformats.org/spreadsheetml/2006/main" count="726" uniqueCount="658">
  <si>
    <t>强转弱</t>
  </si>
  <si>
    <t>弱转强</t>
  </si>
  <si>
    <t>代码</t>
  </si>
  <si>
    <t>简称</t>
  </si>
  <si>
    <t>总市值</t>
  </si>
  <si>
    <t>上证50</t>
  </si>
  <si>
    <t>230818.80亿</t>
  </si>
  <si>
    <t>上证指数</t>
  </si>
  <si>
    <t>643234.69亿</t>
  </si>
  <si>
    <t>银行</t>
  </si>
  <si>
    <t>104975.01亿</t>
  </si>
  <si>
    <t>持续增长</t>
  </si>
  <si>
    <t>74447.73亿</t>
  </si>
  <si>
    <t>新综指</t>
  </si>
  <si>
    <t>621763.00亿</t>
  </si>
  <si>
    <t>汽车类</t>
  </si>
  <si>
    <t>45311.15亿</t>
  </si>
  <si>
    <t>Ａ股指数</t>
  </si>
  <si>
    <t>621473.63亿</t>
  </si>
  <si>
    <t>定增股</t>
  </si>
  <si>
    <t>43622.83亿</t>
  </si>
  <si>
    <t>沪深300</t>
  </si>
  <si>
    <t>531935.00亿</t>
  </si>
  <si>
    <t>医药</t>
  </si>
  <si>
    <t>42670.21亿</t>
  </si>
  <si>
    <t>华为鸿蒙</t>
  </si>
  <si>
    <t>33297.33亿</t>
  </si>
  <si>
    <t>MSCI成份</t>
  </si>
  <si>
    <t>519385.66亿</t>
  </si>
  <si>
    <t>软件服务</t>
  </si>
  <si>
    <t>32399.20亿</t>
  </si>
  <si>
    <t>大盘股</t>
  </si>
  <si>
    <t>491163.81亿</t>
  </si>
  <si>
    <t>互联金融</t>
  </si>
  <si>
    <t>26721.87亿</t>
  </si>
  <si>
    <t>基金重仓</t>
  </si>
  <si>
    <t>408134.00亿</t>
  </si>
  <si>
    <t>即将解禁</t>
  </si>
  <si>
    <t>23025.42亿</t>
  </si>
  <si>
    <t>上证180</t>
  </si>
  <si>
    <t>368228.88亿</t>
  </si>
  <si>
    <t>ChatGPT概念</t>
  </si>
  <si>
    <t>22201.08亿</t>
  </si>
  <si>
    <t>含H股</t>
  </si>
  <si>
    <t>283028.63亿</t>
  </si>
  <si>
    <t>AI医疗概念</t>
  </si>
  <si>
    <t>19910.93亿</t>
  </si>
  <si>
    <t>北京板块</t>
  </si>
  <si>
    <t>233101.11亿</t>
  </si>
  <si>
    <t>家用电器</t>
  </si>
  <si>
    <t>18313.94亿</t>
  </si>
  <si>
    <t>低市盈率</t>
  </si>
  <si>
    <t>180191.25亿</t>
  </si>
  <si>
    <t>IP经济</t>
  </si>
  <si>
    <t>17004.22亿</t>
  </si>
  <si>
    <t>人工智能</t>
  </si>
  <si>
    <t>175310.30亿</t>
  </si>
  <si>
    <t>食品饮料</t>
  </si>
  <si>
    <t>16343.26亿</t>
  </si>
  <si>
    <t>破净资产</t>
  </si>
  <si>
    <t>162347.84亿</t>
  </si>
  <si>
    <t>操作系统</t>
  </si>
  <si>
    <t>15613.00亿</t>
  </si>
  <si>
    <t>DeepSeek概念</t>
  </si>
  <si>
    <t>155265.44亿</t>
  </si>
  <si>
    <t>预制菜</t>
  </si>
  <si>
    <t>13998.88亿</t>
  </si>
  <si>
    <t>保险重仓</t>
  </si>
  <si>
    <t>151007.06亿</t>
  </si>
  <si>
    <t>科创板次新</t>
  </si>
  <si>
    <t>10888.29亿</t>
  </si>
  <si>
    <t>低市净率</t>
  </si>
  <si>
    <t>137828.63亿</t>
  </si>
  <si>
    <t>星闪概念</t>
  </si>
  <si>
    <t>10485.32亿</t>
  </si>
  <si>
    <t>央视50</t>
  </si>
  <si>
    <t>119148.45亿</t>
  </si>
  <si>
    <t>智谱AI</t>
  </si>
  <si>
    <t>10466.57亿</t>
  </si>
  <si>
    <t>深圳板块</t>
  </si>
  <si>
    <t>107577.02亿</t>
  </si>
  <si>
    <t>生物疫苗</t>
  </si>
  <si>
    <t>10352.72亿</t>
  </si>
  <si>
    <t>物联网</t>
  </si>
  <si>
    <t>102566.21亿</t>
  </si>
  <si>
    <t>房地产</t>
  </si>
  <si>
    <t>10344.70亿</t>
  </si>
  <si>
    <t>上海板块</t>
  </si>
  <si>
    <t>96555.95亿</t>
  </si>
  <si>
    <t>交通设施</t>
  </si>
  <si>
    <t>9825.15亿</t>
  </si>
  <si>
    <t>人形机器人</t>
  </si>
  <si>
    <t>89205.52亿</t>
  </si>
  <si>
    <t>山西板块</t>
  </si>
  <si>
    <t>7940.27亿</t>
  </si>
  <si>
    <t>连续亏损</t>
  </si>
  <si>
    <t>82977.90亿</t>
  </si>
  <si>
    <t>财税数字化</t>
  </si>
  <si>
    <t>7154.45亿</t>
  </si>
  <si>
    <t>阿里概念</t>
  </si>
  <si>
    <t>79677.84亿</t>
  </si>
  <si>
    <t>工业软件</t>
  </si>
  <si>
    <t>6552.78亿</t>
  </si>
  <si>
    <t>大数据</t>
  </si>
  <si>
    <t>57286.02亿</t>
  </si>
  <si>
    <t>数据确权</t>
  </si>
  <si>
    <t>6131.15亿</t>
  </si>
  <si>
    <t>云计算</t>
  </si>
  <si>
    <t>55535.02亿</t>
  </si>
  <si>
    <t>风险提示</t>
  </si>
  <si>
    <t>6042.45亿</t>
  </si>
  <si>
    <t>智慧城市</t>
  </si>
  <si>
    <t>54986.25亿</t>
  </si>
  <si>
    <t>远程办公</t>
  </si>
  <si>
    <t>5642.18亿</t>
  </si>
  <si>
    <t>数据要素</t>
  </si>
  <si>
    <t>52833.36亿</t>
  </si>
  <si>
    <t>运输设备</t>
  </si>
  <si>
    <t>5103.28亿</t>
  </si>
  <si>
    <t>腾讯概念</t>
  </si>
  <si>
    <t>51175.50亿</t>
  </si>
  <si>
    <t>吉林板块</t>
  </si>
  <si>
    <t>3960.92亿</t>
  </si>
  <si>
    <t>智能家居</t>
  </si>
  <si>
    <t>48121.58亿</t>
  </si>
  <si>
    <t>鸡肉</t>
  </si>
  <si>
    <t>3043.32亿</t>
  </si>
  <si>
    <t>整体上市</t>
  </si>
  <si>
    <t>46750.02亿</t>
  </si>
  <si>
    <t>文教休闲</t>
  </si>
  <si>
    <t>2881.32亿</t>
  </si>
  <si>
    <t>AIGC概念</t>
  </si>
  <si>
    <t>45441.97亿</t>
  </si>
  <si>
    <t>知识付费</t>
  </si>
  <si>
    <t>2572.98亿</t>
  </si>
  <si>
    <t>抖音概念</t>
  </si>
  <si>
    <t>44300.45亿</t>
  </si>
  <si>
    <t>深证Ｂ指</t>
  </si>
  <si>
    <t>416.64亿</t>
  </si>
  <si>
    <t>创新药</t>
  </si>
  <si>
    <t>41762.04亿</t>
  </si>
  <si>
    <t>配股预案</t>
  </si>
  <si>
    <t>27.26亿</t>
  </si>
  <si>
    <t>户数增加</t>
  </si>
  <si>
    <t>38148.01亿</t>
  </si>
  <si>
    <t>国证基建</t>
  </si>
  <si>
    <t>--</t>
  </si>
  <si>
    <t>跨境电商</t>
  </si>
  <si>
    <t>36780.52亿</t>
  </si>
  <si>
    <t>珠三角</t>
  </si>
  <si>
    <t>高贝塔值</t>
  </si>
  <si>
    <t>33982.11亿</t>
  </si>
  <si>
    <t>长三角</t>
  </si>
  <si>
    <t>信息安全</t>
  </si>
  <si>
    <t>30750.61亿</t>
  </si>
  <si>
    <t>国证红利</t>
  </si>
  <si>
    <t>智能医疗</t>
  </si>
  <si>
    <t>28866.39亿</t>
  </si>
  <si>
    <t>基金指数</t>
  </si>
  <si>
    <t>边缘计算</t>
  </si>
  <si>
    <t>28199.15亿</t>
  </si>
  <si>
    <t>中证银行</t>
  </si>
  <si>
    <t>华为汽车</t>
  </si>
  <si>
    <t>27845.40亿</t>
  </si>
  <si>
    <t>大盘价值</t>
  </si>
  <si>
    <t>元宇宙概念</t>
  </si>
  <si>
    <t>27315.71亿</t>
  </si>
  <si>
    <t>在线消费</t>
  </si>
  <si>
    <t>多模态AI</t>
  </si>
  <si>
    <t>25866.39亿</t>
  </si>
  <si>
    <t>高铁</t>
  </si>
  <si>
    <t>23081.96亿</t>
  </si>
  <si>
    <t>飞行汽车</t>
  </si>
  <si>
    <t>21961.72亿</t>
  </si>
  <si>
    <t>合成生物</t>
  </si>
  <si>
    <t>19857.65亿</t>
  </si>
  <si>
    <t>亏损股</t>
  </si>
  <si>
    <t>17252.22亿</t>
  </si>
  <si>
    <t>婴童概念</t>
  </si>
  <si>
    <t>17093.09亿</t>
  </si>
  <si>
    <t>被举牌</t>
  </si>
  <si>
    <t>16978.72亿</t>
  </si>
  <si>
    <t>物业管理概念</t>
  </si>
  <si>
    <t>16968.37亿</t>
  </si>
  <si>
    <t>旅游概念</t>
  </si>
  <si>
    <t>16638.92亿</t>
  </si>
  <si>
    <t>网络游戏</t>
  </si>
  <si>
    <t>16556.18亿</t>
  </si>
  <si>
    <t>中小银行</t>
  </si>
  <si>
    <t>16119.98亿</t>
  </si>
  <si>
    <t>华为算力</t>
  </si>
  <si>
    <t>15432.63亿</t>
  </si>
  <si>
    <t>运输服务</t>
  </si>
  <si>
    <t>14578.45亿</t>
  </si>
  <si>
    <t>化债AMC</t>
  </si>
  <si>
    <t>13351.58亿</t>
  </si>
  <si>
    <t>减肥药</t>
  </si>
  <si>
    <t>13190.49亿</t>
  </si>
  <si>
    <t>医美概念</t>
  </si>
  <si>
    <t>12760.71亿</t>
  </si>
  <si>
    <t>互联网</t>
  </si>
  <si>
    <t>10849.13亿</t>
  </si>
  <si>
    <t>短剧游戏</t>
  </si>
  <si>
    <t>10706.86亿</t>
  </si>
  <si>
    <t>辅助生殖</t>
  </si>
  <si>
    <t>10201.53亿</t>
  </si>
  <si>
    <t>职业教育</t>
  </si>
  <si>
    <t>9697.50亿</t>
  </si>
  <si>
    <t>家庭医生</t>
  </si>
  <si>
    <t>9477.91亿</t>
  </si>
  <si>
    <t>电器仪表</t>
  </si>
  <si>
    <t>8869.23亿</t>
  </si>
  <si>
    <t>NFT概念</t>
  </si>
  <si>
    <t>8659.08亿</t>
  </si>
  <si>
    <t>工程机械</t>
  </si>
  <si>
    <t>8530.38亿</t>
  </si>
  <si>
    <t>高负债率</t>
  </si>
  <si>
    <t>7763.02亿</t>
  </si>
  <si>
    <t>Web3概念</t>
  </si>
  <si>
    <t>7592.46亿</t>
  </si>
  <si>
    <t>次新超跌</t>
  </si>
  <si>
    <t>7363.79亿</t>
  </si>
  <si>
    <t>融资增加</t>
  </si>
  <si>
    <t>7033.94亿</t>
  </si>
  <si>
    <t>血氧仪</t>
  </si>
  <si>
    <t>6594.94亿</t>
  </si>
  <si>
    <t>食品安全</t>
  </si>
  <si>
    <t>5531.88亿</t>
  </si>
  <si>
    <t>股东增持</t>
  </si>
  <si>
    <t>5241.41亿</t>
  </si>
  <si>
    <t>多元金融</t>
  </si>
  <si>
    <t>5117.61亿</t>
  </si>
  <si>
    <t>时空大数据</t>
  </si>
  <si>
    <t>4519.94亿</t>
  </si>
  <si>
    <t>租购同权</t>
  </si>
  <si>
    <t>4098.48亿</t>
  </si>
  <si>
    <t>EDA概念</t>
  </si>
  <si>
    <t>3659.20亿</t>
  </si>
  <si>
    <t>粮食概念</t>
  </si>
  <si>
    <t>3051.76亿</t>
  </si>
  <si>
    <t>旅游</t>
  </si>
  <si>
    <t>3031.62亿</t>
  </si>
  <si>
    <t>C2M概念</t>
  </si>
  <si>
    <t>2840.73亿</t>
  </si>
  <si>
    <t>NMN概念</t>
  </si>
  <si>
    <t>2601.76亿</t>
  </si>
  <si>
    <t>造纸</t>
  </si>
  <si>
    <t>2423.79亿</t>
  </si>
  <si>
    <t>私募新进</t>
  </si>
  <si>
    <t>1575.46亿</t>
  </si>
  <si>
    <t>水务</t>
  </si>
  <si>
    <t>1455.46亿</t>
  </si>
  <si>
    <t>Ｂ股指数</t>
  </si>
  <si>
    <t>682.47亿</t>
  </si>
  <si>
    <t>水产品</t>
  </si>
  <si>
    <t>489.29亿</t>
  </si>
  <si>
    <t>分析师指数</t>
  </si>
  <si>
    <t>深证价值</t>
  </si>
  <si>
    <t>深证ETF</t>
  </si>
  <si>
    <t>活跃可转债</t>
  </si>
  <si>
    <t>活跃ETF</t>
  </si>
  <si>
    <t>沪股通</t>
  </si>
  <si>
    <t>上证中盘</t>
  </si>
  <si>
    <t>超大盘</t>
  </si>
  <si>
    <t>治理指数</t>
  </si>
  <si>
    <t>国企改革</t>
  </si>
  <si>
    <t>高铁产业</t>
  </si>
  <si>
    <t>国证价值</t>
  </si>
  <si>
    <t>新硬件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</si>
  <si>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</si>
  <si>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</si>
  <si>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</si>
  <si>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</si>
  <si>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</si>
  <si>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</si>
  <si>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</si>
  <si>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</si>
  <si>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</si>
  <si>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</si>
  <si>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</si>
  <si>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</si>
  <si>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</si>
  <si>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</si>
  <si>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</si>
  <si>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</si>
  <si>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</si>
  <si>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</si>
  <si>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</si>
  <si>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</si>
  <si>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综企指数</t>
  </si>
  <si>
    <t>成长40</t>
  </si>
  <si>
    <t>国证环保</t>
  </si>
  <si>
    <t>苏州率先</t>
  </si>
  <si>
    <t>深证环保</t>
  </si>
  <si>
    <t>180成长</t>
  </si>
  <si>
    <t>180R成长</t>
  </si>
  <si>
    <t>上证地企</t>
  </si>
  <si>
    <t>医药等权</t>
  </si>
  <si>
    <t>科创生物</t>
  </si>
  <si>
    <t>细分医药</t>
  </si>
  <si>
    <t>800医药</t>
  </si>
  <si>
    <t>ESG 100</t>
  </si>
  <si>
    <t>500医药</t>
  </si>
  <si>
    <t>CS精准医</t>
  </si>
  <si>
    <t>300消费</t>
  </si>
  <si>
    <t>中证医药</t>
  </si>
  <si>
    <t>农林指数</t>
  </si>
  <si>
    <t>国证A50</t>
  </si>
  <si>
    <t>深证红利</t>
  </si>
  <si>
    <t>皖江30</t>
  </si>
  <si>
    <t>国证责任</t>
  </si>
  <si>
    <t>国证基金</t>
  </si>
  <si>
    <t>国证ETF</t>
  </si>
  <si>
    <t>中关村50</t>
  </si>
  <si>
    <t>100低波</t>
  </si>
  <si>
    <t>深证农业</t>
  </si>
  <si>
    <t>深A医药</t>
  </si>
  <si>
    <t>深证下游</t>
  </si>
  <si>
    <t>深主板50</t>
  </si>
  <si>
    <t>国债指数</t>
  </si>
  <si>
    <t>企债指数</t>
  </si>
  <si>
    <t>沪公司债</t>
  </si>
  <si>
    <t>上证能源</t>
  </si>
  <si>
    <t>上证公用</t>
  </si>
  <si>
    <t>能源等权</t>
  </si>
  <si>
    <t>公用等权</t>
  </si>
  <si>
    <t>5年信用</t>
  </si>
  <si>
    <t>380公用</t>
  </si>
  <si>
    <t>信用100</t>
  </si>
  <si>
    <t>煤炭指数</t>
  </si>
  <si>
    <t>300能源</t>
  </si>
  <si>
    <t>公司债指</t>
  </si>
  <si>
    <t>中证能源</t>
  </si>
  <si>
    <t>800公用</t>
  </si>
  <si>
    <t>全指能源</t>
  </si>
  <si>
    <t>全指公用</t>
  </si>
  <si>
    <t>水电指数</t>
  </si>
  <si>
    <t>碳中和债</t>
  </si>
  <si>
    <t>深信中高</t>
  </si>
  <si>
    <t>深信中低</t>
  </si>
  <si>
    <t>深信用债</t>
  </si>
  <si>
    <t>深公司债</t>
  </si>
  <si>
    <t>1000能源</t>
  </si>
  <si>
    <t>1000公用</t>
  </si>
  <si>
    <t>大盘低波</t>
  </si>
  <si>
    <t>专利领先</t>
  </si>
  <si>
    <t>绿色煤炭</t>
  </si>
  <si>
    <t>绿色电力</t>
  </si>
  <si>
    <t>深证公用</t>
  </si>
  <si>
    <t>深成公用</t>
  </si>
  <si>
    <t>煤炭等权</t>
  </si>
  <si>
    <t>中证煤炭</t>
  </si>
  <si>
    <t>商业指数</t>
  </si>
  <si>
    <t>地产指数</t>
  </si>
  <si>
    <t>综合指数</t>
  </si>
  <si>
    <t>180金融</t>
  </si>
  <si>
    <t>180治理</t>
  </si>
  <si>
    <t>180价值</t>
  </si>
  <si>
    <t>180R价值</t>
  </si>
  <si>
    <t>上证可选</t>
  </si>
  <si>
    <t>上证消费</t>
  </si>
  <si>
    <t>上证医药</t>
  </si>
  <si>
    <t>上证金融</t>
  </si>
  <si>
    <t>上证央企</t>
  </si>
  <si>
    <t>责任指数</t>
  </si>
  <si>
    <t>50等权</t>
  </si>
  <si>
    <t>50基本</t>
  </si>
  <si>
    <t>180基本</t>
  </si>
  <si>
    <t>上证海外</t>
  </si>
  <si>
    <t>全指价值</t>
  </si>
  <si>
    <t>上证沪企</t>
  </si>
  <si>
    <t>上证周期</t>
  </si>
  <si>
    <t>消费80</t>
  </si>
  <si>
    <t>可选等权</t>
  </si>
  <si>
    <t>消费等权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</si>
  <si>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</si>
  <si>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</si>
  <si>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</si>
  <si>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</si>
  <si>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</si>
  <si>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</si>
  <si>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</si>
  <si>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180动态</t>
  </si>
  <si>
    <t>消费50</t>
  </si>
  <si>
    <t>180高贝</t>
  </si>
  <si>
    <t>优势消费</t>
  </si>
  <si>
    <t>消费领先</t>
  </si>
  <si>
    <t>市值百强</t>
  </si>
  <si>
    <t>沪互联+</t>
  </si>
  <si>
    <t>50AH优选</t>
  </si>
  <si>
    <t>消费服务</t>
  </si>
  <si>
    <t>医药生物</t>
  </si>
  <si>
    <t>细分食品</t>
  </si>
  <si>
    <t>300非银</t>
  </si>
  <si>
    <t>上海国企</t>
  </si>
  <si>
    <t>港中小企</t>
  </si>
  <si>
    <t>300可选</t>
  </si>
  <si>
    <t>300医药</t>
  </si>
  <si>
    <t>300金融</t>
  </si>
  <si>
    <t>300信息</t>
  </si>
  <si>
    <t>300价值</t>
  </si>
  <si>
    <t>基本面50</t>
  </si>
  <si>
    <t>800可选</t>
  </si>
  <si>
    <t>中证消费</t>
  </si>
  <si>
    <t>中证金融</t>
  </si>
  <si>
    <t>内地消费</t>
  </si>
  <si>
    <t>内地地产</t>
  </si>
  <si>
    <t>300地产</t>
  </si>
  <si>
    <t>银河99</t>
  </si>
  <si>
    <t>基本200</t>
  </si>
  <si>
    <t>800金融</t>
  </si>
  <si>
    <t>医药100</t>
  </si>
  <si>
    <t>中证超大</t>
  </si>
  <si>
    <t>全指可选</t>
  </si>
  <si>
    <t>全指消费</t>
  </si>
  <si>
    <t>全指医药</t>
  </si>
  <si>
    <t>全指金融</t>
  </si>
  <si>
    <t>成份Ｂ指</t>
  </si>
  <si>
    <t>批零指数</t>
  </si>
  <si>
    <t>运输指数</t>
  </si>
  <si>
    <t>金融指数</t>
  </si>
  <si>
    <t>文化指数</t>
  </si>
  <si>
    <t>创新药械</t>
  </si>
  <si>
    <t>创医药</t>
  </si>
  <si>
    <t>生物50</t>
  </si>
  <si>
    <t>区块链50</t>
  </si>
  <si>
    <t>巨潮100</t>
  </si>
  <si>
    <t>巨潮大盘</t>
  </si>
  <si>
    <t>创新示范</t>
  </si>
  <si>
    <t>1000地产</t>
  </si>
  <si>
    <t>1000可选</t>
  </si>
  <si>
    <t>1000消费</t>
  </si>
  <si>
    <t>1000医药</t>
  </si>
  <si>
    <t>1000金融</t>
  </si>
  <si>
    <t>投资时钟</t>
  </si>
  <si>
    <t>国证地产</t>
  </si>
  <si>
    <t>国证医药</t>
  </si>
  <si>
    <t>国证食品</t>
  </si>
  <si>
    <t>中经GDP</t>
  </si>
  <si>
    <t>国证保证</t>
  </si>
  <si>
    <t>证券龙头</t>
  </si>
  <si>
    <t>生物医药</t>
  </si>
  <si>
    <t>央视成长</t>
  </si>
  <si>
    <t>央视责任</t>
  </si>
  <si>
    <t>深证消费</t>
  </si>
  <si>
    <t>深证医药</t>
  </si>
  <si>
    <t>深证金融</t>
  </si>
  <si>
    <t>深证地产</t>
  </si>
  <si>
    <t>深消费50</t>
  </si>
  <si>
    <t>深医药50</t>
  </si>
  <si>
    <t>深成消费</t>
  </si>
  <si>
    <t>深成医药</t>
  </si>
  <si>
    <t>深成金融</t>
  </si>
  <si>
    <t>安防产业</t>
  </si>
  <si>
    <t>金融科技</t>
  </si>
  <si>
    <t>深证F60</t>
  </si>
  <si>
    <t>CSSW证券</t>
  </si>
  <si>
    <t>保险主题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</si>
  <si>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</si>
  <si>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</si>
  <si>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</si>
  <si>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</si>
  <si>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</si>
  <si>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</si>
  <si>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</si>
  <si>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</si>
  <si>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</si>
  <si>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</si>
  <si>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</si>
  <si>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</si>
  <si>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</si>
  <si>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</si>
  <si>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南山50</t>
  </si>
  <si>
    <t>龙头家电</t>
  </si>
  <si>
    <t>湾创100R</t>
  </si>
  <si>
    <t>【数据引擎：奇衡DK阿赖耶识系统】情绪值</t>
  </si>
  <si>
    <t>SF00</t>
  </si>
  <si>
    <t>硅铁连续</t>
  </si>
  <si>
    <t>BR00</t>
  </si>
  <si>
    <t>丁二烯橡胶连续</t>
  </si>
  <si>
    <t>BUX00</t>
  </si>
  <si>
    <t>沥青连续</t>
  </si>
  <si>
    <t>FU00</t>
  </si>
  <si>
    <t>燃油连续</t>
  </si>
  <si>
    <t>B00</t>
  </si>
  <si>
    <t>豆二连续</t>
  </si>
  <si>
    <t>BZ00</t>
  </si>
  <si>
    <t>纯苯连续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</si>
  <si>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</si>
  <si>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</si>
  <si>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</si>
  <si>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</si>
  <si>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</si>
  <si>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</si>
  <si>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</si>
  <si>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</si>
  <si>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</si>
  <si>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</si>
  <si>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</si>
  <si>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</si>
  <si>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</si>
  <si>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</si>
  <si>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</si>
  <si>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</si>
  <si>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</si>
  <si>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</si>
  <si>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</si>
  <si>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</si>
  <si>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</si>
  <si>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</si>
  <si>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</si>
  <si>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</si>
  <si>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</si>
  <si>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</si>
  <si>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CF00</t>
  </si>
  <si>
    <t>棉花连续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</si>
  <si>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</si>
  <si>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</si>
  <si>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</si>
  <si>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</si>
  <si>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</si>
  <si>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</si>
  <si>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</si>
  <si>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</si>
  <si>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</si>
  <si>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</si>
  <si>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</si>
  <si>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</si>
  <si>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</si>
  <si>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</si>
  <si>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</si>
  <si>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</si>
  <si>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</si>
  <si>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</si>
  <si>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</si>
  <si>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</si>
  <si>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</si>
  <si>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</si>
  <si>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</si>
  <si>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</si>
  <si>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</si>
  <si>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</si>
  <si>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</si>
  <si>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</si>
  <si>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</si>
  <si>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</si>
  <si>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</si>
  <si>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</si>
  <si>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</si>
  <si>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</si>
  <si>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</si>
  <si>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</si>
  <si>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</si>
  <si>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</si>
  <si>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</si>
  <si>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</si>
  <si>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</si>
  <si>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</si>
  <si>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</si>
  <si>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</si>
  <si>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</si>
  <si>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</si>
  <si>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</si>
  <si>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</si>
  <si>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</si>
  <si>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</si>
  <si>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</si>
  <si>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</si>
  <si>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</si>
  <si>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</si>
  <si>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</si>
  <si>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</si>
  <si>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</si>
  <si>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</si>
  <si>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</si>
  <si>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</si>
  <si>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</si>
  <si>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</si>
  <si>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</si>
  <si>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</si>
  <si>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</si>
  <si>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</si>
  <si>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</si>
  <si>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</si>
  <si>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</si>
  <si>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</si>
  <si>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</si>
  <si>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</si>
  <si>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</si>
  <si>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</si>
  <si>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</si>
  <si>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</si>
  <si>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C00</t>
  </si>
  <si>
    <t>玉米连续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</si>
  <si>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</si>
  <si>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</si>
  <si>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</si>
  <si>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</si>
  <si>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</si>
  <si>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</si>
  <si>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</si>
  <si>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</si>
  <si>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</si>
  <si>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</si>
  <si>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M00</t>
  </si>
  <si>
    <t>豆粕连续</t>
  </si>
  <si>
    <t>RR00</t>
  </si>
  <si>
    <t>粳米连续</t>
  </si>
  <si>
    <t>AP00</t>
  </si>
  <si>
    <t>苹果连续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</si>
  <si>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</si>
  <si>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</si>
  <si>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</si>
  <si>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</si>
  <si>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</si>
  <si>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</si>
  <si>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</si>
  <si>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</si>
  <si>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</si>
  <si>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</si>
  <si>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</si>
  <si>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</si>
  <si>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</si>
  <si>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</si>
  <si>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</si>
  <si>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</si>
  <si>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</si>
  <si>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</si>
  <si>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</si>
  <si>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</si>
  <si>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SH00</t>
  </si>
  <si>
    <t>烧碱连续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</si>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</sst>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"000016"</f>
        <v>000016</v>
      </c>
      <c r="B3" s="35" t="s">
        <v>5</v>
      </c>
      <c r="C3" s="35" t="s">
        <v>6</v>
      </c>
      <c r="D3" s="35" t="str">
        <f>"000001"</f>
        <v>000001</v>
      </c>
      <c r="E3" s="35" t="s">
        <v>7</v>
      </c>
      <c r="F3" s="35" t="s">
        <v>8</v>
      </c>
    </row>
    <row r="4" ht="13.5" spans="1:6">
      <c r="A4" s="35" t="str">
        <f>"880471"</f>
        <v>880471</v>
      </c>
      <c r="B4" s="35" t="s">
        <v>9</v>
      </c>
      <c r="C4" s="35" t="s">
        <v>10</v>
      </c>
      <c r="D4" s="35" t="str">
        <f>"999999"</f>
        <v>999999</v>
      </c>
      <c r="E4" s="35" t="s">
        <v>7</v>
      </c>
      <c r="F4" s="35" t="s">
        <v>8</v>
      </c>
    </row>
    <row r="5" ht="13.5" spans="1:6">
      <c r="A5" s="35" t="str">
        <f>"880895"</f>
        <v>880895</v>
      </c>
      <c r="B5" s="35" t="s">
        <v>11</v>
      </c>
      <c r="C5" s="35" t="s">
        <v>12</v>
      </c>
      <c r="D5" s="35" t="str">
        <f>"000017"</f>
        <v>000017</v>
      </c>
      <c r="E5" s="35" t="s">
        <v>13</v>
      </c>
      <c r="F5" s="35" t="s">
        <v>14</v>
      </c>
    </row>
    <row r="6" ht="13.5" spans="1:6">
      <c r="A6" s="35" t="str">
        <f>"880390"</f>
        <v>880390</v>
      </c>
      <c r="B6" s="35" t="s">
        <v>15</v>
      </c>
      <c r="C6" s="35" t="s">
        <v>16</v>
      </c>
      <c r="D6" s="35" t="str">
        <f>"000002"</f>
        <v>000002</v>
      </c>
      <c r="E6" s="35" t="s">
        <v>17</v>
      </c>
      <c r="F6" s="35" t="s">
        <v>18</v>
      </c>
    </row>
    <row r="7" ht="13.5" spans="1:6">
      <c r="A7" s="35" t="str">
        <f>"880856"</f>
        <v>880856</v>
      </c>
      <c r="B7" s="35" t="s">
        <v>19</v>
      </c>
      <c r="C7" s="35" t="s">
        <v>20</v>
      </c>
      <c r="D7" s="35" t="str">
        <f>"000300"</f>
        <v>000300</v>
      </c>
      <c r="E7" s="35" t="s">
        <v>21</v>
      </c>
      <c r="F7" s="35" t="s">
        <v>22</v>
      </c>
    </row>
    <row r="8" ht="13.5" spans="1:6">
      <c r="A8" s="35" t="str">
        <f>"880400"</f>
        <v>880400</v>
      </c>
      <c r="B8" s="35" t="s">
        <v>23</v>
      </c>
      <c r="C8" s="35" t="s">
        <v>24</v>
      </c>
      <c r="D8" s="35" t="str">
        <f>"399300"</f>
        <v>399300</v>
      </c>
      <c r="E8" s="35" t="s">
        <v>21</v>
      </c>
      <c r="F8" s="35" t="s">
        <v>22</v>
      </c>
    </row>
    <row r="9" ht="13.5" spans="1:6">
      <c r="A9" s="35" t="str">
        <f>"880722"</f>
        <v>880722</v>
      </c>
      <c r="B9" s="35" t="s">
        <v>25</v>
      </c>
      <c r="C9" s="35" t="s">
        <v>26</v>
      </c>
      <c r="D9" s="35" t="str">
        <f>"880883"</f>
        <v>880883</v>
      </c>
      <c r="E9" s="35" t="s">
        <v>27</v>
      </c>
      <c r="F9" s="35" t="s">
        <v>28</v>
      </c>
    </row>
    <row r="10" ht="13.5" spans="1:6">
      <c r="A10" s="35" t="str">
        <f>"880493"</f>
        <v>880493</v>
      </c>
      <c r="B10" s="35" t="s">
        <v>29</v>
      </c>
      <c r="C10" s="35" t="s">
        <v>30</v>
      </c>
      <c r="D10" s="35" t="str">
        <f>"880821"</f>
        <v>880821</v>
      </c>
      <c r="E10" s="35" t="s">
        <v>31</v>
      </c>
      <c r="F10" s="35" t="s">
        <v>32</v>
      </c>
    </row>
    <row r="11" ht="13.5" spans="1:6">
      <c r="A11" s="35" t="str">
        <f>"880592"</f>
        <v>880592</v>
      </c>
      <c r="B11" s="35" t="s">
        <v>33</v>
      </c>
      <c r="C11" s="35" t="s">
        <v>34</v>
      </c>
      <c r="D11" s="35" t="str">
        <f>"880801"</f>
        <v>880801</v>
      </c>
      <c r="E11" s="35" t="s">
        <v>35</v>
      </c>
      <c r="F11" s="35" t="s">
        <v>36</v>
      </c>
    </row>
    <row r="12" ht="13.5" spans="1:6">
      <c r="A12" s="35" t="str">
        <f>"880897"</f>
        <v>880897</v>
      </c>
      <c r="B12" s="35" t="s">
        <v>37</v>
      </c>
      <c r="C12" s="35" t="s">
        <v>38</v>
      </c>
      <c r="D12" s="35" t="str">
        <f>"000010"</f>
        <v>000010</v>
      </c>
      <c r="E12" s="35" t="s">
        <v>39</v>
      </c>
      <c r="F12" s="35" t="s">
        <v>40</v>
      </c>
    </row>
    <row r="13" ht="13.5" spans="1:6">
      <c r="A13" s="35" t="str">
        <f>"880654"</f>
        <v>880654</v>
      </c>
      <c r="B13" s="35" t="s">
        <v>41</v>
      </c>
      <c r="C13" s="35" t="s">
        <v>42</v>
      </c>
      <c r="D13" s="35" t="str">
        <f>"880501"</f>
        <v>880501</v>
      </c>
      <c r="E13" s="35" t="s">
        <v>43</v>
      </c>
      <c r="F13" s="35" t="s">
        <v>44</v>
      </c>
    </row>
    <row r="14" ht="13.5" spans="1:6">
      <c r="A14" s="35" t="str">
        <f>"880747"</f>
        <v>880747</v>
      </c>
      <c r="B14" s="35" t="s">
        <v>45</v>
      </c>
      <c r="C14" s="35" t="s">
        <v>46</v>
      </c>
      <c r="D14" s="35" t="str">
        <f>"880207"</f>
        <v>880207</v>
      </c>
      <c r="E14" s="35" t="s">
        <v>47</v>
      </c>
      <c r="F14" s="35" t="s">
        <v>48</v>
      </c>
    </row>
    <row r="15" ht="13.5" spans="1:6">
      <c r="A15" s="35" t="str">
        <f>"880387"</f>
        <v>880387</v>
      </c>
      <c r="B15" s="35" t="s">
        <v>49</v>
      </c>
      <c r="C15" s="35" t="s">
        <v>50</v>
      </c>
      <c r="D15" s="35" t="str">
        <f>"880826"</f>
        <v>880826</v>
      </c>
      <c r="E15" s="35" t="s">
        <v>51</v>
      </c>
      <c r="F15" s="35" t="s">
        <v>52</v>
      </c>
    </row>
    <row r="16" ht="13.5" spans="1:6">
      <c r="A16" s="35" t="str">
        <f>"880617"</f>
        <v>880617</v>
      </c>
      <c r="B16" s="35" t="s">
        <v>53</v>
      </c>
      <c r="C16" s="35" t="s">
        <v>54</v>
      </c>
      <c r="D16" s="35" t="str">
        <f>"880948"</f>
        <v>880948</v>
      </c>
      <c r="E16" s="35" t="s">
        <v>55</v>
      </c>
      <c r="F16" s="35" t="s">
        <v>56</v>
      </c>
    </row>
    <row r="17" ht="13.5" spans="1:6">
      <c r="A17" s="35" t="str">
        <f>"880372"</f>
        <v>880372</v>
      </c>
      <c r="B17" s="35" t="s">
        <v>57</v>
      </c>
      <c r="C17" s="35" t="s">
        <v>58</v>
      </c>
      <c r="D17" s="35" t="str">
        <f>"880846"</f>
        <v>880846</v>
      </c>
      <c r="E17" s="35" t="s">
        <v>59</v>
      </c>
      <c r="F17" s="35" t="s">
        <v>60</v>
      </c>
    </row>
    <row r="18" ht="13.5" spans="1:6">
      <c r="A18" s="35" t="str">
        <f>"880711"</f>
        <v>880711</v>
      </c>
      <c r="B18" s="35" t="s">
        <v>61</v>
      </c>
      <c r="C18" s="35" t="s">
        <v>62</v>
      </c>
      <c r="D18" s="35" t="str">
        <f>"880978"</f>
        <v>880978</v>
      </c>
      <c r="E18" s="35" t="s">
        <v>63</v>
      </c>
      <c r="F18" s="35" t="s">
        <v>64</v>
      </c>
    </row>
    <row r="19" ht="13.5" spans="1:6">
      <c r="A19" s="35" t="str">
        <f>"880760"</f>
        <v>880760</v>
      </c>
      <c r="B19" s="35" t="s">
        <v>65</v>
      </c>
      <c r="C19" s="35" t="s">
        <v>66</v>
      </c>
      <c r="D19" s="35" t="str">
        <f>"880805"</f>
        <v>880805</v>
      </c>
      <c r="E19" s="35" t="s">
        <v>67</v>
      </c>
      <c r="F19" s="35" t="s">
        <v>68</v>
      </c>
    </row>
    <row r="20" ht="13.5" spans="1:6">
      <c r="A20" s="35" t="str">
        <f>"880554"</f>
        <v>880554</v>
      </c>
      <c r="B20" s="35" t="s">
        <v>69</v>
      </c>
      <c r="C20" s="35" t="s">
        <v>70</v>
      </c>
      <c r="D20" s="35" t="str">
        <f>"880829"</f>
        <v>880829</v>
      </c>
      <c r="E20" s="35" t="s">
        <v>71</v>
      </c>
      <c r="F20" s="35" t="s">
        <v>72</v>
      </c>
    </row>
    <row r="21" ht="13.5" spans="1:6">
      <c r="A21" s="35" t="str">
        <f>"880683"</f>
        <v>880683</v>
      </c>
      <c r="B21" s="35" t="s">
        <v>73</v>
      </c>
      <c r="C21" s="35" t="s">
        <v>74</v>
      </c>
      <c r="D21" s="35" t="str">
        <f>"399550"</f>
        <v>399550</v>
      </c>
      <c r="E21" s="35" t="s">
        <v>75</v>
      </c>
      <c r="F21" s="35" t="s">
        <v>76</v>
      </c>
    </row>
    <row r="22" ht="13.5" spans="1:6">
      <c r="A22" s="35" t="str">
        <f>"880579"</f>
        <v>880579</v>
      </c>
      <c r="B22" s="35" t="s">
        <v>77</v>
      </c>
      <c r="C22" s="35" t="s">
        <v>78</v>
      </c>
      <c r="D22" s="35" t="str">
        <f>"880218"</f>
        <v>880218</v>
      </c>
      <c r="E22" s="35" t="s">
        <v>79</v>
      </c>
      <c r="F22" s="35" t="s">
        <v>80</v>
      </c>
    </row>
    <row r="23" ht="13.5" spans="1:6">
      <c r="A23" s="35" t="str">
        <f>"880557"</f>
        <v>880557</v>
      </c>
      <c r="B23" s="35" t="s">
        <v>81</v>
      </c>
      <c r="C23" s="35" t="s">
        <v>82</v>
      </c>
      <c r="D23" s="35" t="str">
        <f>"880533"</f>
        <v>880533</v>
      </c>
      <c r="E23" s="35" t="s">
        <v>83</v>
      </c>
      <c r="F23" s="35" t="s">
        <v>84</v>
      </c>
    </row>
    <row r="24" ht="13.5" spans="1:6">
      <c r="A24" s="35" t="str">
        <f>"880482"</f>
        <v>880482</v>
      </c>
      <c r="B24" s="35" t="s">
        <v>85</v>
      </c>
      <c r="C24" s="35" t="s">
        <v>86</v>
      </c>
      <c r="D24" s="35" t="str">
        <f>"880216"</f>
        <v>880216</v>
      </c>
      <c r="E24" s="35" t="s">
        <v>87</v>
      </c>
      <c r="F24" s="35" t="s">
        <v>88</v>
      </c>
    </row>
    <row r="25" ht="13.5" spans="1:6">
      <c r="A25" s="35" t="str">
        <f>"880465"</f>
        <v>880465</v>
      </c>
      <c r="B25" s="35" t="s">
        <v>89</v>
      </c>
      <c r="C25" s="35" t="s">
        <v>90</v>
      </c>
      <c r="D25" s="35" t="str">
        <f>"880703"</f>
        <v>880703</v>
      </c>
      <c r="E25" s="35" t="s">
        <v>91</v>
      </c>
      <c r="F25" s="35" t="s">
        <v>92</v>
      </c>
    </row>
    <row r="26" ht="13.5" spans="1:6">
      <c r="A26" s="35" t="str">
        <f>"880217"</f>
        <v>880217</v>
      </c>
      <c r="B26" s="35" t="s">
        <v>93</v>
      </c>
      <c r="C26" s="35" t="s">
        <v>94</v>
      </c>
      <c r="D26" s="35" t="str">
        <f>"880861"</f>
        <v>880861</v>
      </c>
      <c r="E26" s="35" t="s">
        <v>95</v>
      </c>
      <c r="F26" s="35" t="s">
        <v>96</v>
      </c>
    </row>
    <row r="27" ht="13.5" spans="1:6">
      <c r="A27" s="35" t="str">
        <f>"880555"</f>
        <v>880555</v>
      </c>
      <c r="B27" s="35" t="s">
        <v>97</v>
      </c>
      <c r="C27" s="35" t="s">
        <v>98</v>
      </c>
      <c r="D27" s="35" t="str">
        <f>"880921"</f>
        <v>880921</v>
      </c>
      <c r="E27" s="35" t="s">
        <v>99</v>
      </c>
      <c r="F27" s="35" t="s">
        <v>100</v>
      </c>
    </row>
    <row r="28" ht="13.5" spans="1:6">
      <c r="A28" s="35" t="str">
        <f>"880660"</f>
        <v>880660</v>
      </c>
      <c r="B28" s="35" t="s">
        <v>101</v>
      </c>
      <c r="C28" s="35" t="s">
        <v>102</v>
      </c>
      <c r="D28" s="35" t="str">
        <f>"880954"</f>
        <v>880954</v>
      </c>
      <c r="E28" s="35" t="s">
        <v>103</v>
      </c>
      <c r="F28" s="35" t="s">
        <v>104</v>
      </c>
    </row>
    <row r="29" ht="13.5" spans="1:6">
      <c r="A29" s="35" t="str">
        <f>"880647"</f>
        <v>880647</v>
      </c>
      <c r="B29" s="35" t="s">
        <v>105</v>
      </c>
      <c r="C29" s="35" t="s">
        <v>106</v>
      </c>
      <c r="D29" s="35" t="str">
        <f>"880545"</f>
        <v>880545</v>
      </c>
      <c r="E29" s="35" t="s">
        <v>107</v>
      </c>
      <c r="F29" s="35" t="s">
        <v>108</v>
      </c>
    </row>
    <row r="30" ht="13.5" spans="1:6">
      <c r="A30" s="35" t="str">
        <f>"880896"</f>
        <v>880896</v>
      </c>
      <c r="B30" s="35" t="s">
        <v>109</v>
      </c>
      <c r="C30" s="35" t="s">
        <v>110</v>
      </c>
      <c r="D30" s="35" t="str">
        <f>"880949"</f>
        <v>880949</v>
      </c>
      <c r="E30" s="35" t="s">
        <v>111</v>
      </c>
      <c r="F30" s="35" t="s">
        <v>112</v>
      </c>
    </row>
    <row r="31" ht="13.5" spans="1:6">
      <c r="A31" s="35" t="str">
        <f>"880794"</f>
        <v>880794</v>
      </c>
      <c r="B31" s="35" t="s">
        <v>113</v>
      </c>
      <c r="C31" s="35" t="s">
        <v>114</v>
      </c>
      <c r="D31" s="35" t="str">
        <f>"880667"</f>
        <v>880667</v>
      </c>
      <c r="E31" s="35" t="s">
        <v>115</v>
      </c>
      <c r="F31" s="35" t="s">
        <v>116</v>
      </c>
    </row>
    <row r="32" ht="13.5" spans="1:6">
      <c r="A32" s="35" t="str">
        <f>"880432"</f>
        <v>880432</v>
      </c>
      <c r="B32" s="35" t="s">
        <v>117</v>
      </c>
      <c r="C32" s="35" t="s">
        <v>118</v>
      </c>
      <c r="D32" s="35" t="str">
        <f>"880956"</f>
        <v>880956</v>
      </c>
      <c r="E32" s="35" t="s">
        <v>119</v>
      </c>
      <c r="F32" s="35" t="s">
        <v>120</v>
      </c>
    </row>
    <row r="33" ht="13.5" spans="1:6">
      <c r="A33" s="35" t="str">
        <f>"880203"</f>
        <v>880203</v>
      </c>
      <c r="B33" s="35" t="s">
        <v>121</v>
      </c>
      <c r="C33" s="35" t="s">
        <v>122</v>
      </c>
      <c r="D33" s="35" t="str">
        <f>"880906"</f>
        <v>880906</v>
      </c>
      <c r="E33" s="35" t="s">
        <v>123</v>
      </c>
      <c r="F33" s="35" t="s">
        <v>124</v>
      </c>
    </row>
    <row r="34" ht="13.5" spans="1:6">
      <c r="A34" s="35" t="str">
        <f>"880764"</f>
        <v>880764</v>
      </c>
      <c r="B34" s="35" t="s">
        <v>125</v>
      </c>
      <c r="C34" s="35" t="s">
        <v>126</v>
      </c>
      <c r="D34" s="35" t="str">
        <f>"880532"</f>
        <v>880532</v>
      </c>
      <c r="E34" s="35" t="s">
        <v>127</v>
      </c>
      <c r="F34" s="35" t="s">
        <v>128</v>
      </c>
    </row>
    <row r="35" ht="13.5" spans="1:6">
      <c r="A35" s="35" t="str">
        <f>"880422"</f>
        <v>880422</v>
      </c>
      <c r="B35" s="35" t="s">
        <v>129</v>
      </c>
      <c r="C35" s="35" t="s">
        <v>130</v>
      </c>
      <c r="D35" s="35" t="str">
        <f>"880645"</f>
        <v>880645</v>
      </c>
      <c r="E35" s="35" t="s">
        <v>131</v>
      </c>
      <c r="F35" s="35" t="s">
        <v>132</v>
      </c>
    </row>
    <row r="36" ht="13.5" spans="1:6">
      <c r="A36" s="35" t="str">
        <f>"880668"</f>
        <v>880668</v>
      </c>
      <c r="B36" s="35" t="s">
        <v>133</v>
      </c>
      <c r="C36" s="35" t="s">
        <v>134</v>
      </c>
      <c r="D36" s="35" t="str">
        <f>"880720"</f>
        <v>880720</v>
      </c>
      <c r="E36" s="35" t="s">
        <v>135</v>
      </c>
      <c r="F36" s="35" t="s">
        <v>136</v>
      </c>
    </row>
    <row r="37" ht="13.5" spans="1:6">
      <c r="A37" s="35" t="str">
        <f>"399108"</f>
        <v>399108</v>
      </c>
      <c r="B37" s="35" t="s">
        <v>137</v>
      </c>
      <c r="C37" s="35" t="s">
        <v>138</v>
      </c>
      <c r="D37" s="35" t="str">
        <f>"880652"</f>
        <v>880652</v>
      </c>
      <c r="E37" s="35" t="s">
        <v>139</v>
      </c>
      <c r="F37" s="35" t="s">
        <v>140</v>
      </c>
    </row>
    <row r="38" ht="13.5" spans="1:6">
      <c r="A38" s="35" t="str">
        <f>"880890"</f>
        <v>880890</v>
      </c>
      <c r="B38" s="35" t="s">
        <v>141</v>
      </c>
      <c r="C38" s="35" t="s">
        <v>142</v>
      </c>
      <c r="D38" s="35" t="str">
        <f>"880876"</f>
        <v>880876</v>
      </c>
      <c r="E38" s="35" t="s">
        <v>143</v>
      </c>
      <c r="F38" s="35" t="s">
        <v>144</v>
      </c>
    </row>
    <row r="39" ht="13.5" spans="1:6">
      <c r="A39" s="35" t="str">
        <f>"399359"</f>
        <v>399359</v>
      </c>
      <c r="B39" s="35" t="s">
        <v>145</v>
      </c>
      <c r="C39" s="35" t="s">
        <v>146</v>
      </c>
      <c r="D39" s="35" t="str">
        <f>"880941"</f>
        <v>880941</v>
      </c>
      <c r="E39" s="35" t="s">
        <v>147</v>
      </c>
      <c r="F39" s="35" t="s">
        <v>148</v>
      </c>
    </row>
    <row r="40" ht="13.5" spans="1:6">
      <c r="A40" s="35" t="str">
        <f>"399356"</f>
        <v>399356</v>
      </c>
      <c r="B40" s="35" t="s">
        <v>149</v>
      </c>
      <c r="C40" s="35" t="s">
        <v>146</v>
      </c>
      <c r="D40" s="35" t="str">
        <f>"880868"</f>
        <v>880868</v>
      </c>
      <c r="E40" s="35" t="s">
        <v>150</v>
      </c>
      <c r="F40" s="35" t="s">
        <v>151</v>
      </c>
    </row>
    <row r="41" ht="13.5" spans="1:6">
      <c r="A41" s="35" t="str">
        <f>"399355"</f>
        <v>399355</v>
      </c>
      <c r="B41" s="35" t="s">
        <v>152</v>
      </c>
      <c r="C41" s="35" t="s">
        <v>146</v>
      </c>
      <c r="D41" s="35" t="str">
        <f>"880901"</f>
        <v>880901</v>
      </c>
      <c r="E41" s="35" t="s">
        <v>153</v>
      </c>
      <c r="F41" s="35" t="s">
        <v>154</v>
      </c>
    </row>
    <row r="42" ht="13.5" spans="1:6">
      <c r="A42" s="35" t="str">
        <f>"399321"</f>
        <v>399321</v>
      </c>
      <c r="B42" s="35" t="s">
        <v>155</v>
      </c>
      <c r="C42" s="35" t="s">
        <v>146</v>
      </c>
      <c r="D42" s="35" t="str">
        <f>"880933"</f>
        <v>880933</v>
      </c>
      <c r="E42" s="35" t="s">
        <v>156</v>
      </c>
      <c r="F42" s="35" t="s">
        <v>157</v>
      </c>
    </row>
    <row r="43" ht="13.5" spans="1:6">
      <c r="A43" s="35" t="str">
        <f>"000011"</f>
        <v>000011</v>
      </c>
      <c r="B43" s="35" t="s">
        <v>158</v>
      </c>
      <c r="C43" s="35" t="s">
        <v>146</v>
      </c>
      <c r="D43" s="35" t="str">
        <f>"880739"</f>
        <v>880739</v>
      </c>
      <c r="E43" s="35" t="s">
        <v>159</v>
      </c>
      <c r="F43" s="35" t="s">
        <v>160</v>
      </c>
    </row>
    <row r="44" ht="13.5" spans="1:6">
      <c r="A44" s="35" t="str">
        <f>"399986"</f>
        <v>399986</v>
      </c>
      <c r="B44" s="35" t="s">
        <v>161</v>
      </c>
      <c r="C44" s="35" t="s">
        <v>146</v>
      </c>
      <c r="D44" s="35" t="str">
        <f>"880686"</f>
        <v>880686</v>
      </c>
      <c r="E44" s="35" t="s">
        <v>162</v>
      </c>
      <c r="F44" s="35" t="s">
        <v>163</v>
      </c>
    </row>
    <row r="45" ht="13.5" spans="1:6">
      <c r="A45" s="35" t="str">
        <f>"399373"</f>
        <v>399373</v>
      </c>
      <c r="B45" s="35" t="s">
        <v>164</v>
      </c>
      <c r="C45" s="35" t="s">
        <v>146</v>
      </c>
      <c r="D45" s="35" t="str">
        <f>"880748"</f>
        <v>880748</v>
      </c>
      <c r="E45" s="35" t="s">
        <v>165</v>
      </c>
      <c r="F45" s="35" t="s">
        <v>166</v>
      </c>
    </row>
    <row r="46" ht="13.5" spans="1:6">
      <c r="A46" s="35" t="str">
        <f>"399361"</f>
        <v>399361</v>
      </c>
      <c r="B46" s="35" t="s">
        <v>167</v>
      </c>
      <c r="C46" s="35" t="s">
        <v>146</v>
      </c>
      <c r="D46" s="35" t="str">
        <f>"880693"</f>
        <v>880693</v>
      </c>
      <c r="E46" s="35" t="s">
        <v>168</v>
      </c>
      <c r="F46" s="35" t="s">
        <v>169</v>
      </c>
    </row>
    <row r="47" ht="13.5" spans="1:6">
      <c r="A47" s="36"/>
      <c r="B47" s="36"/>
      <c r="C47" s="36"/>
      <c r="D47" s="35" t="str">
        <f>"880525"</f>
        <v>880525</v>
      </c>
      <c r="E47" s="35" t="s">
        <v>170</v>
      </c>
      <c r="F47" s="35" t="s">
        <v>171</v>
      </c>
    </row>
    <row r="48" ht="13.5" spans="1:6">
      <c r="A48" s="36"/>
      <c r="B48" s="36"/>
      <c r="C48" s="36"/>
      <c r="D48" s="35" t="str">
        <f>"880697"</f>
        <v>880697</v>
      </c>
      <c r="E48" s="35" t="s">
        <v>172</v>
      </c>
      <c r="F48" s="35" t="s">
        <v>173</v>
      </c>
    </row>
    <row r="49" ht="13.5" spans="1:6">
      <c r="A49" s="36"/>
      <c r="B49" s="36"/>
      <c r="C49" s="36"/>
      <c r="D49" s="35" t="str">
        <f>"880530"</f>
        <v>880530</v>
      </c>
      <c r="E49" s="35" t="s">
        <v>174</v>
      </c>
      <c r="F49" s="35" t="s">
        <v>175</v>
      </c>
    </row>
    <row r="50" ht="13.5" spans="1:6">
      <c r="A50" s="36"/>
      <c r="B50" s="36"/>
      <c r="C50" s="36"/>
      <c r="D50" s="35" t="str">
        <f>"880833"</f>
        <v>880833</v>
      </c>
      <c r="E50" s="35" t="s">
        <v>176</v>
      </c>
      <c r="F50" s="35" t="s">
        <v>177</v>
      </c>
    </row>
    <row r="51" ht="13.5" spans="1:6">
      <c r="A51" s="36"/>
      <c r="B51" s="36"/>
      <c r="C51" s="36"/>
      <c r="D51" s="35" t="str">
        <f>"880593"</f>
        <v>880593</v>
      </c>
      <c r="E51" s="35" t="s">
        <v>178</v>
      </c>
      <c r="F51" s="35" t="s">
        <v>179</v>
      </c>
    </row>
    <row r="52" ht="13.5" spans="1:6">
      <c r="A52" s="36"/>
      <c r="B52" s="36"/>
      <c r="C52" s="36"/>
      <c r="D52" s="35" t="str">
        <f>"880848"</f>
        <v>880848</v>
      </c>
      <c r="E52" s="35" t="s">
        <v>180</v>
      </c>
      <c r="F52" s="35" t="s">
        <v>181</v>
      </c>
    </row>
    <row r="53" ht="13.5" spans="1:6">
      <c r="A53" s="36"/>
      <c r="B53" s="36"/>
      <c r="C53" s="36"/>
      <c r="D53" s="35" t="str">
        <f>"880743"</f>
        <v>880743</v>
      </c>
      <c r="E53" s="35" t="s">
        <v>182</v>
      </c>
      <c r="F53" s="35" t="s">
        <v>183</v>
      </c>
    </row>
    <row r="54" ht="13.5" spans="1:6">
      <c r="A54" s="36"/>
      <c r="B54" s="36"/>
      <c r="C54" s="36"/>
      <c r="D54" s="35" t="str">
        <f>"880651"</f>
        <v>880651</v>
      </c>
      <c r="E54" s="35" t="s">
        <v>184</v>
      </c>
      <c r="F54" s="35" t="s">
        <v>185</v>
      </c>
    </row>
    <row r="55" ht="13.5" spans="1:6">
      <c r="A55" s="36"/>
      <c r="B55" s="36"/>
      <c r="C55" s="36"/>
      <c r="D55" s="35" t="str">
        <f>"880590"</f>
        <v>880590</v>
      </c>
      <c r="E55" s="35" t="s">
        <v>186</v>
      </c>
      <c r="F55" s="35" t="s">
        <v>187</v>
      </c>
    </row>
    <row r="56" ht="13.5" spans="1:6">
      <c r="A56" s="36"/>
      <c r="B56" s="36"/>
      <c r="C56" s="36"/>
      <c r="D56" s="35" t="str">
        <f>"880875"</f>
        <v>880875</v>
      </c>
      <c r="E56" s="35" t="s">
        <v>188</v>
      </c>
      <c r="F56" s="35" t="s">
        <v>189</v>
      </c>
    </row>
    <row r="57" ht="13.5" spans="1:6">
      <c r="A57" s="36"/>
      <c r="B57" s="36"/>
      <c r="C57" s="36"/>
      <c r="D57" s="35" t="str">
        <f>"880689"</f>
        <v>880689</v>
      </c>
      <c r="E57" s="35" t="s">
        <v>190</v>
      </c>
      <c r="F57" s="35" t="s">
        <v>191</v>
      </c>
    </row>
    <row r="58" ht="13.5" spans="1:6">
      <c r="A58" s="36"/>
      <c r="B58" s="36"/>
      <c r="C58" s="36"/>
      <c r="D58" s="35" t="str">
        <f>"880459"</f>
        <v>880459</v>
      </c>
      <c r="E58" s="35" t="s">
        <v>192</v>
      </c>
      <c r="F58" s="35" t="s">
        <v>193</v>
      </c>
    </row>
    <row r="59" ht="13.5" spans="1:6">
      <c r="A59" s="36"/>
      <c r="B59" s="36"/>
      <c r="C59" s="36"/>
      <c r="D59" s="35" t="str">
        <f>"880947"</f>
        <v>880947</v>
      </c>
      <c r="E59" s="35" t="s">
        <v>194</v>
      </c>
      <c r="F59" s="35" t="s">
        <v>195</v>
      </c>
    </row>
    <row r="60" ht="13.5" spans="1:6">
      <c r="A60" s="36"/>
      <c r="B60" s="36"/>
      <c r="C60" s="36"/>
      <c r="D60" s="35" t="str">
        <f>"880681"</f>
        <v>880681</v>
      </c>
      <c r="E60" s="35" t="s">
        <v>196</v>
      </c>
      <c r="F60" s="35" t="s">
        <v>197</v>
      </c>
    </row>
    <row r="61" ht="13.5" spans="1:6">
      <c r="A61" s="36"/>
      <c r="B61" s="36"/>
      <c r="C61" s="36"/>
      <c r="D61" s="35" t="str">
        <f>"880973"</f>
        <v>880973</v>
      </c>
      <c r="E61" s="35" t="s">
        <v>198</v>
      </c>
      <c r="F61" s="35" t="s">
        <v>199</v>
      </c>
    </row>
    <row r="62" ht="13.5" spans="1:6">
      <c r="A62" s="36"/>
      <c r="B62" s="36"/>
      <c r="C62" s="36"/>
      <c r="D62" s="35" t="str">
        <f>"880494"</f>
        <v>880494</v>
      </c>
      <c r="E62" s="35" t="s">
        <v>200</v>
      </c>
      <c r="F62" s="35" t="s">
        <v>201</v>
      </c>
    </row>
    <row r="63" ht="13.5" spans="1:6">
      <c r="A63" s="36"/>
      <c r="B63" s="36"/>
      <c r="C63" s="36"/>
      <c r="D63" s="35" t="str">
        <f>"880692"</f>
        <v>880692</v>
      </c>
      <c r="E63" s="35" t="s">
        <v>202</v>
      </c>
      <c r="F63" s="35" t="s">
        <v>203</v>
      </c>
    </row>
    <row r="64" ht="13.5" spans="1:6">
      <c r="A64" s="36"/>
      <c r="B64" s="36"/>
      <c r="C64" s="36"/>
      <c r="D64" s="35" t="str">
        <f>"880606"</f>
        <v>880606</v>
      </c>
      <c r="E64" s="35" t="s">
        <v>204</v>
      </c>
      <c r="F64" s="35" t="s">
        <v>205</v>
      </c>
    </row>
    <row r="65" ht="13.5" spans="1:6">
      <c r="A65" s="36"/>
      <c r="B65" s="36"/>
      <c r="C65" s="36"/>
      <c r="D65" s="35" t="str">
        <f>"880908"</f>
        <v>880908</v>
      </c>
      <c r="E65" s="35" t="s">
        <v>206</v>
      </c>
      <c r="F65" s="35" t="s">
        <v>207</v>
      </c>
    </row>
    <row r="66" ht="13.5" spans="1:6">
      <c r="A66" s="36"/>
      <c r="B66" s="36"/>
      <c r="C66" s="36"/>
      <c r="D66" s="35" t="str">
        <f>"880615"</f>
        <v>880615</v>
      </c>
      <c r="E66" s="35" t="s">
        <v>208</v>
      </c>
      <c r="F66" s="35" t="s">
        <v>209</v>
      </c>
    </row>
    <row r="67" ht="13.5" spans="1:6">
      <c r="A67" s="36"/>
      <c r="B67" s="36"/>
      <c r="C67" s="36"/>
      <c r="D67" s="35" t="str">
        <f>"880448"</f>
        <v>880448</v>
      </c>
      <c r="E67" s="35" t="s">
        <v>210</v>
      </c>
      <c r="F67" s="35" t="s">
        <v>211</v>
      </c>
    </row>
    <row r="68" ht="13.5" spans="1:6">
      <c r="A68" s="36"/>
      <c r="B68" s="36"/>
      <c r="C68" s="36"/>
      <c r="D68" s="35" t="str">
        <f>"880621"</f>
        <v>880621</v>
      </c>
      <c r="E68" s="35" t="s">
        <v>212</v>
      </c>
      <c r="F68" s="35" t="s">
        <v>213</v>
      </c>
    </row>
    <row r="69" ht="13.5" spans="1:6">
      <c r="A69" s="36"/>
      <c r="B69" s="36"/>
      <c r="C69" s="36"/>
      <c r="D69" s="35" t="str">
        <f>"880447"</f>
        <v>880447</v>
      </c>
      <c r="E69" s="35" t="s">
        <v>214</v>
      </c>
      <c r="F69" s="35" t="s">
        <v>215</v>
      </c>
    </row>
    <row r="70" ht="13.5" spans="1:6">
      <c r="A70" s="36"/>
      <c r="B70" s="36"/>
      <c r="C70" s="36"/>
      <c r="D70" s="35" t="str">
        <f>"880790"</f>
        <v>880790</v>
      </c>
      <c r="E70" s="35" t="s">
        <v>216</v>
      </c>
      <c r="F70" s="35" t="s">
        <v>217</v>
      </c>
    </row>
    <row r="71" ht="13.5" spans="1:6">
      <c r="A71" s="36"/>
      <c r="B71" s="36"/>
      <c r="C71" s="36"/>
      <c r="D71" s="35" t="str">
        <f>"880643"</f>
        <v>880643</v>
      </c>
      <c r="E71" s="35" t="s">
        <v>218</v>
      </c>
      <c r="F71" s="35" t="s">
        <v>219</v>
      </c>
    </row>
    <row r="72" ht="13.5" spans="1:6">
      <c r="A72" s="36"/>
      <c r="B72" s="36"/>
      <c r="C72" s="36"/>
      <c r="D72" s="35" t="str">
        <f>"880887"</f>
        <v>880887</v>
      </c>
      <c r="E72" s="35" t="s">
        <v>220</v>
      </c>
      <c r="F72" s="35" t="s">
        <v>221</v>
      </c>
    </row>
    <row r="73" ht="13.5" spans="1:6">
      <c r="A73" s="36"/>
      <c r="B73" s="36"/>
      <c r="C73" s="36"/>
      <c r="D73" s="35" t="str">
        <f>"880780"</f>
        <v>880780</v>
      </c>
      <c r="E73" s="35" t="s">
        <v>222</v>
      </c>
      <c r="F73" s="35" t="s">
        <v>223</v>
      </c>
    </row>
    <row r="74" ht="13.5" spans="1:6">
      <c r="A74" s="36"/>
      <c r="B74" s="36"/>
      <c r="C74" s="36"/>
      <c r="D74" s="35" t="str">
        <f>"880650"</f>
        <v>880650</v>
      </c>
      <c r="E74" s="35" t="s">
        <v>224</v>
      </c>
      <c r="F74" s="35" t="s">
        <v>225</v>
      </c>
    </row>
    <row r="75" ht="13.5" spans="1:6">
      <c r="A75" s="36"/>
      <c r="B75" s="36"/>
      <c r="C75" s="36"/>
      <c r="D75" s="35" t="str">
        <f>"880563"</f>
        <v>880563</v>
      </c>
      <c r="E75" s="35" t="s">
        <v>226</v>
      </c>
      <c r="F75" s="35" t="s">
        <v>227</v>
      </c>
    </row>
    <row r="76" ht="13.5" spans="1:6">
      <c r="A76" s="36"/>
      <c r="B76" s="36"/>
      <c r="C76" s="36"/>
      <c r="D76" s="35" t="str">
        <f>"880807"</f>
        <v>880807</v>
      </c>
      <c r="E76" s="35" t="s">
        <v>228</v>
      </c>
      <c r="F76" s="35" t="s">
        <v>229</v>
      </c>
    </row>
    <row r="77" ht="13.5" spans="1:6">
      <c r="A77" s="36"/>
      <c r="B77" s="36"/>
      <c r="C77" s="36"/>
      <c r="D77" s="35" t="str">
        <f>"880474"</f>
        <v>880474</v>
      </c>
      <c r="E77" s="35" t="s">
        <v>230</v>
      </c>
      <c r="F77" s="35" t="s">
        <v>231</v>
      </c>
    </row>
    <row r="78" ht="13.5" spans="1:6">
      <c r="A78" s="36"/>
      <c r="B78" s="36"/>
      <c r="C78" s="36"/>
      <c r="D78" s="35" t="str">
        <f>"880662"</f>
        <v>880662</v>
      </c>
      <c r="E78" s="35" t="s">
        <v>232</v>
      </c>
      <c r="F78" s="35" t="s">
        <v>233</v>
      </c>
    </row>
    <row r="79" ht="13.5" spans="1:6">
      <c r="A79" s="36"/>
      <c r="B79" s="36"/>
      <c r="C79" s="36"/>
      <c r="D79" s="35" t="str">
        <f>"880953"</f>
        <v>880953</v>
      </c>
      <c r="E79" s="35" t="s">
        <v>234</v>
      </c>
      <c r="F79" s="35" t="s">
        <v>235</v>
      </c>
    </row>
    <row r="80" ht="13.5" spans="1:6">
      <c r="A80" s="36"/>
      <c r="B80" s="36"/>
      <c r="C80" s="36"/>
      <c r="D80" s="35" t="str">
        <f>"880637"</f>
        <v>880637</v>
      </c>
      <c r="E80" s="35" t="s">
        <v>236</v>
      </c>
      <c r="F80" s="35" t="s">
        <v>237</v>
      </c>
    </row>
    <row r="81" ht="13.5" spans="1:6">
      <c r="A81" s="36"/>
      <c r="B81" s="36"/>
      <c r="C81" s="36"/>
      <c r="D81" s="35" t="str">
        <f>"880626"</f>
        <v>880626</v>
      </c>
      <c r="E81" s="35" t="s">
        <v>238</v>
      </c>
      <c r="F81" s="35" t="s">
        <v>239</v>
      </c>
    </row>
    <row r="82" ht="16.5" spans="1:6">
      <c r="A82" s="24"/>
      <c r="B82" s="24"/>
      <c r="C82" s="24"/>
      <c r="D82" s="35" t="str">
        <f>"880424"</f>
        <v>880424</v>
      </c>
      <c r="E82" s="35" t="s">
        <v>240</v>
      </c>
      <c r="F82" s="35" t="s">
        <v>241</v>
      </c>
    </row>
    <row r="83" ht="16.5" spans="1:6">
      <c r="A83" s="24"/>
      <c r="B83" s="24"/>
      <c r="C83" s="24"/>
      <c r="D83" s="35" t="str">
        <f>"880717"</f>
        <v>880717</v>
      </c>
      <c r="E83" s="35" t="s">
        <v>242</v>
      </c>
      <c r="F83" s="35" t="s">
        <v>243</v>
      </c>
    </row>
    <row r="84" ht="16.5" spans="1:6">
      <c r="A84" s="24"/>
      <c r="B84" s="24"/>
      <c r="C84" s="24"/>
      <c r="D84" s="35" t="str">
        <f>"880745"</f>
        <v>880745</v>
      </c>
      <c r="E84" s="35" t="s">
        <v>244</v>
      </c>
      <c r="F84" s="35" t="s">
        <v>245</v>
      </c>
    </row>
    <row r="85" ht="16.5" spans="1:6">
      <c r="A85" s="24"/>
      <c r="B85" s="24"/>
      <c r="C85" s="24"/>
      <c r="D85" s="35" t="str">
        <f>"880350"</f>
        <v>880350</v>
      </c>
      <c r="E85" s="35" t="s">
        <v>246</v>
      </c>
      <c r="F85" s="35" t="s">
        <v>247</v>
      </c>
    </row>
    <row r="86" ht="16.5" spans="1:6">
      <c r="A86" s="24"/>
      <c r="B86" s="24"/>
      <c r="C86" s="24"/>
      <c r="D86" s="35" t="str">
        <f>"880648"</f>
        <v>880648</v>
      </c>
      <c r="E86" s="35" t="s">
        <v>248</v>
      </c>
      <c r="F86" s="35" t="s">
        <v>249</v>
      </c>
    </row>
    <row r="87" ht="16.5" spans="1:6">
      <c r="A87" s="24"/>
      <c r="B87" s="24"/>
      <c r="C87" s="24"/>
      <c r="D87" s="35" t="str">
        <f>"880454"</f>
        <v>880454</v>
      </c>
      <c r="E87" s="35" t="s">
        <v>250</v>
      </c>
      <c r="F87" s="35" t="s">
        <v>251</v>
      </c>
    </row>
    <row r="88" ht="16.5" spans="1:6">
      <c r="A88" s="24"/>
      <c r="B88" s="24"/>
      <c r="C88" s="24"/>
      <c r="D88" s="35" t="str">
        <f>"000003"</f>
        <v>000003</v>
      </c>
      <c r="E88" s="35" t="s">
        <v>252</v>
      </c>
      <c r="F88" s="35" t="s">
        <v>253</v>
      </c>
    </row>
    <row r="89" ht="16.5" spans="1:6">
      <c r="A89" s="24"/>
      <c r="B89" s="24"/>
      <c r="C89" s="24"/>
      <c r="D89" s="35" t="str">
        <f>"880903"</f>
        <v>880903</v>
      </c>
      <c r="E89" s="35" t="s">
        <v>254</v>
      </c>
      <c r="F89" s="35" t="s">
        <v>255</v>
      </c>
    </row>
    <row r="90" ht="16.5" spans="1:6">
      <c r="A90" s="24"/>
      <c r="B90" s="24"/>
      <c r="C90" s="24"/>
      <c r="D90" s="35" t="str">
        <f>"399354"</f>
        <v>399354</v>
      </c>
      <c r="E90" s="35" t="s">
        <v>256</v>
      </c>
      <c r="F90" s="35" t="s">
        <v>146</v>
      </c>
    </row>
    <row r="91" ht="16.5" spans="1:6">
      <c r="A91" s="24"/>
      <c r="B91" s="24"/>
      <c r="C91" s="24"/>
      <c r="D91" s="35" t="str">
        <f>"399348"</f>
        <v>399348</v>
      </c>
      <c r="E91" s="35" t="s">
        <v>257</v>
      </c>
      <c r="F91" s="35" t="s">
        <v>146</v>
      </c>
    </row>
    <row r="92" ht="16.5" spans="1:6">
      <c r="A92" s="24"/>
      <c r="B92" s="24"/>
      <c r="C92" s="24"/>
      <c r="D92" s="35" t="str">
        <f>"399306"</f>
        <v>399306</v>
      </c>
      <c r="E92" s="35" t="s">
        <v>258</v>
      </c>
      <c r="F92" s="35" t="s">
        <v>146</v>
      </c>
    </row>
    <row r="93" ht="16.5" spans="1:6">
      <c r="A93" s="24"/>
      <c r="B93" s="24"/>
      <c r="C93" s="24"/>
      <c r="D93" s="35" t="str">
        <f>"880677"</f>
        <v>880677</v>
      </c>
      <c r="E93" s="35" t="s">
        <v>259</v>
      </c>
      <c r="F93" s="35" t="s">
        <v>146</v>
      </c>
    </row>
    <row r="94" ht="16.5" spans="1:6">
      <c r="A94" s="24"/>
      <c r="B94" s="24"/>
      <c r="C94" s="24"/>
      <c r="D94" s="35" t="str">
        <f>"880676"</f>
        <v>880676</v>
      </c>
      <c r="E94" s="35" t="s">
        <v>260</v>
      </c>
      <c r="F94" s="35" t="s">
        <v>146</v>
      </c>
    </row>
    <row r="95" ht="16.5" spans="1:6">
      <c r="A95" s="24"/>
      <c r="B95" s="24"/>
      <c r="C95" s="24"/>
      <c r="D95" s="35" t="str">
        <f>"000159"</f>
        <v>000159</v>
      </c>
      <c r="E95" s="35" t="s">
        <v>261</v>
      </c>
      <c r="F95" s="35" t="s">
        <v>146</v>
      </c>
    </row>
    <row r="96" ht="16.5" spans="1:6">
      <c r="A96" s="24"/>
      <c r="B96" s="24"/>
      <c r="C96" s="24"/>
      <c r="D96" s="35" t="str">
        <f>"000044"</f>
        <v>000044</v>
      </c>
      <c r="E96" s="35" t="s">
        <v>262</v>
      </c>
      <c r="F96" s="35" t="s">
        <v>146</v>
      </c>
    </row>
    <row r="97" ht="16.5" spans="1:6">
      <c r="A97" s="24"/>
      <c r="B97" s="24"/>
      <c r="C97" s="24"/>
      <c r="D97" s="35" t="str">
        <f>"000043"</f>
        <v>000043</v>
      </c>
      <c r="E97" s="35" t="s">
        <v>263</v>
      </c>
      <c r="F97" s="35" t="s">
        <v>146</v>
      </c>
    </row>
    <row r="98" ht="16.5" spans="1:6">
      <c r="A98" s="24"/>
      <c r="B98" s="24"/>
      <c r="C98" s="24"/>
      <c r="D98" s="35" t="str">
        <f>"000019"</f>
        <v>000019</v>
      </c>
      <c r="E98" s="35" t="s">
        <v>264</v>
      </c>
      <c r="F98" s="35" t="s">
        <v>146</v>
      </c>
    </row>
    <row r="99" ht="16.5" spans="1:6">
      <c r="A99" s="24"/>
      <c r="B99" s="24"/>
      <c r="C99" s="24"/>
      <c r="D99" s="35" t="str">
        <f>"999997"</f>
        <v>999997</v>
      </c>
      <c r="E99" s="35" t="s">
        <v>252</v>
      </c>
      <c r="F99" s="35" t="s">
        <v>146</v>
      </c>
    </row>
    <row r="100" ht="16.5" spans="1:6">
      <c r="A100" s="24"/>
      <c r="B100" s="24"/>
      <c r="C100" s="24"/>
      <c r="D100" s="35" t="str">
        <f>"999998"</f>
        <v>999998</v>
      </c>
      <c r="E100" s="35" t="s">
        <v>17</v>
      </c>
      <c r="F100" s="35" t="s">
        <v>146</v>
      </c>
    </row>
    <row r="101" ht="16.5" spans="1:6">
      <c r="A101" s="24"/>
      <c r="B101" s="24"/>
      <c r="C101" s="24"/>
      <c r="D101" s="35" t="str">
        <f>"399974"</f>
        <v>399974</v>
      </c>
      <c r="E101" s="35" t="s">
        <v>265</v>
      </c>
      <c r="F101" s="35" t="s">
        <v>146</v>
      </c>
    </row>
    <row r="102" ht="16.5" spans="1:6">
      <c r="A102" s="24"/>
      <c r="B102" s="24"/>
      <c r="C102" s="24"/>
      <c r="D102" s="35" t="str">
        <f>"399807"</f>
        <v>399807</v>
      </c>
      <c r="E102" s="35" t="s">
        <v>266</v>
      </c>
      <c r="F102" s="35" t="s">
        <v>146</v>
      </c>
    </row>
    <row r="103" ht="16.5" spans="1:6">
      <c r="A103" s="24"/>
      <c r="B103" s="24"/>
      <c r="C103" s="24"/>
      <c r="D103" s="35" t="str">
        <f>"399371"</f>
        <v>399371</v>
      </c>
      <c r="E103" s="35" t="s">
        <v>267</v>
      </c>
      <c r="F103" s="35" t="s">
        <v>146</v>
      </c>
    </row>
    <row r="104" ht="16.5" spans="1:6">
      <c r="A104" s="24"/>
      <c r="B104" s="24"/>
      <c r="C104" s="24"/>
      <c r="D104" s="35" t="str">
        <f>"399360"</f>
        <v>399360</v>
      </c>
      <c r="E104" s="35" t="s">
        <v>268</v>
      </c>
      <c r="F104" s="35" t="s">
        <v>146</v>
      </c>
    </row>
    <row r="105" ht="16.5" spans="1:6">
      <c r="A105" s="24"/>
      <c r="B105" s="24"/>
      <c r="C105" s="24"/>
      <c r="D105" s="36"/>
      <c r="E105" s="36"/>
      <c r="F105" s="36"/>
    </row>
    <row r="106" ht="16.5" spans="1:6">
      <c r="A106" s="24"/>
      <c r="B106" s="24"/>
      <c r="C106" s="24"/>
      <c r="D106" s="36"/>
      <c r="E106" s="36"/>
      <c r="F106" s="36"/>
    </row>
    <row r="107" ht="16.5" spans="1:6">
      <c r="A107" s="24"/>
      <c r="B107" s="24"/>
      <c r="C107" s="24"/>
      <c r="D107" s="36"/>
      <c r="E107" s="36"/>
      <c r="F107" s="36"/>
    </row>
    <row r="108" ht="16.5" spans="1:6">
      <c r="A108" s="24"/>
      <c r="B108" s="24"/>
      <c r="C108" s="24"/>
      <c r="D108" s="36"/>
      <c r="E108" s="36"/>
      <c r="F108" s="36"/>
    </row>
    <row r="109" ht="16.5" spans="1:6">
      <c r="A109" s="24"/>
      <c r="B109" s="24"/>
      <c r="C109" s="24"/>
      <c r="D109" s="36"/>
      <c r="E109" s="36"/>
      <c r="F109" s="36"/>
    </row>
    <row r="110" ht="16.5" spans="1:6">
      <c r="A110" s="24"/>
      <c r="B110" s="24"/>
      <c r="C110" s="24"/>
      <c r="D110" s="36"/>
      <c r="E110" s="36"/>
      <c r="F110" s="36"/>
    </row>
    <row r="111" ht="16.5" spans="1:6">
      <c r="A111" s="24"/>
      <c r="B111" s="24"/>
      <c r="C111" s="24"/>
      <c r="D111" s="36"/>
      <c r="E111" s="36"/>
      <c r="F111" s="36"/>
    </row>
    <row r="112" ht="16.5" spans="1:6">
      <c r="A112" s="24"/>
      <c r="B112" s="24"/>
      <c r="C112" s="24"/>
      <c r="D112" s="36"/>
      <c r="E112" s="36"/>
      <c r="F112" s="36"/>
    </row>
    <row r="113" ht="16.5" spans="1:6">
      <c r="A113" s="24"/>
      <c r="B113" s="24"/>
      <c r="C113" s="24"/>
      <c r="D113" s="36"/>
      <c r="E113" s="36"/>
      <c r="F113" s="36"/>
    </row>
    <row r="114" ht="16.5" spans="1:6">
      <c r="A114" s="24"/>
      <c r="B114" s="24"/>
      <c r="C114" s="24"/>
      <c r="D114" s="36"/>
      <c r="E114" s="36"/>
      <c r="F114" s="36"/>
    </row>
    <row r="115" ht="16.5" spans="1:6">
      <c r="A115" s="24"/>
      <c r="B115" s="24"/>
      <c r="C115" s="24"/>
      <c r="D115" s="36"/>
      <c r="E115" s="36"/>
      <c r="F115" s="36"/>
    </row>
    <row r="116" ht="16.5" spans="1:6">
      <c r="A116" s="24"/>
      <c r="B116" s="24"/>
      <c r="C116" s="24"/>
      <c r="D116" s="36"/>
      <c r="E116" s="36"/>
      <c r="F116" s="36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0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269</v>
      </c>
      <c r="B1" s="2"/>
      <c r="C1" s="2"/>
      <c r="D1" s="2"/>
      <c r="E1" s="2"/>
      <c r="F1" s="2"/>
      <c r="G1" s="2"/>
      <c r="H1" s="2"/>
      <c r="I1" s="2"/>
      <c r="J1" s="2"/>
      <c r="K1" s="1" t="s">
        <v>270</v>
      </c>
      <c r="L1" s="1"/>
      <c r="M1" s="1"/>
      <c r="N1" s="1"/>
      <c r="O1" s="1"/>
      <c r="P1" s="1"/>
      <c r="Q1" s="1"/>
      <c r="R1" s="1"/>
    </row>
    <row r="2" ht="22.5" spans="1:18">
      <c r="A2" s="3" t="s">
        <v>271</v>
      </c>
      <c r="B2" s="4" t="s">
        <v>272</v>
      </c>
      <c r="C2" s="4" t="s">
        <v>273</v>
      </c>
      <c r="D2" s="4" t="s">
        <v>274</v>
      </c>
      <c r="E2" s="4" t="s">
        <v>275</v>
      </c>
      <c r="F2" s="4" t="s">
        <v>276</v>
      </c>
      <c r="G2" s="4" t="s">
        <v>277</v>
      </c>
      <c r="H2" s="4" t="s">
        <v>278</v>
      </c>
      <c r="I2" s="4" t="s">
        <v>279</v>
      </c>
      <c r="J2" s="4" t="s">
        <v>280</v>
      </c>
      <c r="K2" s="12" t="s">
        <v>281</v>
      </c>
      <c r="L2" s="12" t="s">
        <v>282</v>
      </c>
      <c r="M2" s="12" t="s">
        <v>283</v>
      </c>
      <c r="N2" s="12" t="s">
        <v>284</v>
      </c>
      <c r="O2" s="12" t="s">
        <v>285</v>
      </c>
      <c r="P2" s="12" t="s">
        <v>286</v>
      </c>
      <c r="Q2" s="12" t="s">
        <v>287</v>
      </c>
      <c r="R2" s="12" t="s">
        <v>288</v>
      </c>
    </row>
    <row r="3" ht="16.5" spans="1:23">
      <c r="A3" s="17">
        <v>399249</v>
      </c>
      <c r="B3" s="17" t="s">
        <v>289</v>
      </c>
      <c r="C3" s="17">
        <v>2365.72</v>
      </c>
      <c r="D3" s="17">
        <v>3203.439</v>
      </c>
      <c r="E3" s="17">
        <v>1</v>
      </c>
      <c r="F3" s="18">
        <v>0</v>
      </c>
      <c r="G3" s="18">
        <v>0</v>
      </c>
      <c r="H3" s="18">
        <v>1</v>
      </c>
      <c r="I3" s="18">
        <v>0.588</v>
      </c>
      <c r="J3" s="18">
        <v>26.585</v>
      </c>
      <c r="K3" s="21">
        <v>2</v>
      </c>
      <c r="L3" s="21">
        <v>0</v>
      </c>
      <c r="M3" s="21">
        <v>0</v>
      </c>
      <c r="N3" s="21">
        <v>0</v>
      </c>
      <c r="O3" s="21">
        <v>0</v>
      </c>
      <c r="P3" s="21">
        <v>10.402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399326</v>
      </c>
      <c r="B4" s="17" t="s">
        <v>290</v>
      </c>
      <c r="C4" s="17">
        <v>5668.091</v>
      </c>
      <c r="D4" s="17">
        <v>6918.719</v>
      </c>
      <c r="E4" s="17">
        <v>1</v>
      </c>
      <c r="F4" s="18">
        <v>0</v>
      </c>
      <c r="G4" s="18">
        <v>0</v>
      </c>
      <c r="H4" s="18">
        <v>1</v>
      </c>
      <c r="I4" s="18">
        <v>1.683</v>
      </c>
      <c r="J4" s="18">
        <v>19.455</v>
      </c>
      <c r="K4" s="21">
        <v>2</v>
      </c>
      <c r="L4" s="21">
        <v>0</v>
      </c>
      <c r="M4" s="21">
        <v>0</v>
      </c>
      <c r="N4" s="21">
        <v>0</v>
      </c>
      <c r="O4" s="21">
        <v>0</v>
      </c>
      <c r="P4" s="21">
        <v>10.921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399358</v>
      </c>
      <c r="B5" s="17" t="s">
        <v>291</v>
      </c>
      <c r="C5" s="17">
        <v>5304.335</v>
      </c>
      <c r="D5" s="17">
        <v>5905.005</v>
      </c>
      <c r="E5" s="17">
        <v>1</v>
      </c>
      <c r="F5" s="18">
        <v>0</v>
      </c>
      <c r="G5" s="18">
        <v>0</v>
      </c>
      <c r="H5" s="18">
        <v>1</v>
      </c>
      <c r="I5" s="18">
        <v>0.248</v>
      </c>
      <c r="J5" s="18">
        <v>10.395</v>
      </c>
      <c r="K5" s="21">
        <v>3</v>
      </c>
      <c r="L5" s="21">
        <v>0</v>
      </c>
      <c r="M5" s="21">
        <v>0</v>
      </c>
      <c r="N5" s="21">
        <v>0</v>
      </c>
      <c r="O5" s="21">
        <v>0</v>
      </c>
      <c r="P5" s="21">
        <v>0.646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399410</v>
      </c>
      <c r="B6" s="17" t="s">
        <v>292</v>
      </c>
      <c r="C6" s="17">
        <v>2601.697</v>
      </c>
      <c r="D6" s="17">
        <v>3443.124</v>
      </c>
      <c r="E6" s="17">
        <v>1</v>
      </c>
      <c r="F6" s="18">
        <v>0</v>
      </c>
      <c r="G6" s="18">
        <v>0</v>
      </c>
      <c r="H6" s="18">
        <v>1</v>
      </c>
      <c r="I6" s="18">
        <v>2.933</v>
      </c>
      <c r="J6" s="18">
        <v>26.654</v>
      </c>
      <c r="K6" s="21">
        <v>2</v>
      </c>
      <c r="L6" s="21">
        <v>0</v>
      </c>
      <c r="M6" s="21">
        <v>0</v>
      </c>
      <c r="N6" s="21">
        <v>0</v>
      </c>
      <c r="O6" s="21">
        <v>0</v>
      </c>
      <c r="P6" s="21">
        <v>14.56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399638</v>
      </c>
      <c r="B7" s="17" t="s">
        <v>293</v>
      </c>
      <c r="C7" s="17">
        <v>7155.471</v>
      </c>
      <c r="D7" s="17">
        <v>8062.081</v>
      </c>
      <c r="E7" s="17">
        <v>1</v>
      </c>
      <c r="F7" s="18">
        <v>0</v>
      </c>
      <c r="G7" s="18">
        <v>0</v>
      </c>
      <c r="H7" s="18">
        <v>1</v>
      </c>
      <c r="I7" s="18">
        <v>1.154</v>
      </c>
      <c r="J7" s="18">
        <v>12.27</v>
      </c>
      <c r="K7" s="21">
        <v>1</v>
      </c>
      <c r="L7" s="21">
        <v>0</v>
      </c>
      <c r="M7" s="21">
        <v>0</v>
      </c>
      <c r="N7" s="21">
        <v>0</v>
      </c>
      <c r="O7" s="21">
        <v>0</v>
      </c>
      <c r="P7" s="21">
        <v>3.715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9">
        <v>19</v>
      </c>
      <c r="B8" s="19" t="s">
        <v>264</v>
      </c>
      <c r="C8" s="19">
        <v>1202.794</v>
      </c>
      <c r="D8" s="19">
        <v>1292.735</v>
      </c>
      <c r="E8" s="19">
        <v>0</v>
      </c>
      <c r="F8" s="19">
        <v>1</v>
      </c>
      <c r="G8" s="18">
        <v>0</v>
      </c>
      <c r="H8" s="18">
        <v>0</v>
      </c>
      <c r="I8" s="18">
        <v>0</v>
      </c>
      <c r="J8" s="18">
        <v>0.334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6.829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9">
        <v>28</v>
      </c>
      <c r="B9" s="19" t="s">
        <v>294</v>
      </c>
      <c r="C9" s="19">
        <v>3704.566</v>
      </c>
      <c r="D9" s="19">
        <v>4278.999</v>
      </c>
      <c r="E9" s="19">
        <v>0</v>
      </c>
      <c r="F9" s="19">
        <v>1</v>
      </c>
      <c r="G9" s="18">
        <v>0</v>
      </c>
      <c r="H9" s="18">
        <v>0</v>
      </c>
      <c r="I9" s="18">
        <v>0</v>
      </c>
      <c r="J9" s="18">
        <v>0.396</v>
      </c>
      <c r="K9" s="21">
        <v>4</v>
      </c>
      <c r="L9" s="21">
        <v>1</v>
      </c>
      <c r="M9" s="21">
        <v>0</v>
      </c>
      <c r="N9" s="21">
        <v>0</v>
      </c>
      <c r="O9" s="21">
        <v>0</v>
      </c>
      <c r="P9" s="21">
        <v>7.699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9">
        <v>30</v>
      </c>
      <c r="B10" s="19" t="s">
        <v>295</v>
      </c>
      <c r="C10" s="19">
        <v>2451.868</v>
      </c>
      <c r="D10" s="19">
        <v>2779.921</v>
      </c>
      <c r="E10" s="19">
        <v>0</v>
      </c>
      <c r="F10" s="19">
        <v>1</v>
      </c>
      <c r="G10" s="18">
        <v>0</v>
      </c>
      <c r="H10" s="18">
        <v>0</v>
      </c>
      <c r="I10" s="18">
        <v>0</v>
      </c>
      <c r="J10" s="18">
        <v>0.184</v>
      </c>
      <c r="K10" s="21">
        <v>1</v>
      </c>
      <c r="L10" s="21">
        <v>0</v>
      </c>
      <c r="M10" s="21">
        <v>0</v>
      </c>
      <c r="N10" s="21">
        <v>0</v>
      </c>
      <c r="O10" s="21">
        <v>0</v>
      </c>
      <c r="P10" s="21">
        <v>0.058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55</v>
      </c>
      <c r="B11" s="19" t="s">
        <v>296</v>
      </c>
      <c r="C11" s="19">
        <v>1508.421</v>
      </c>
      <c r="D11" s="19">
        <v>1682.973</v>
      </c>
      <c r="E11" s="19">
        <v>0</v>
      </c>
      <c r="F11" s="19">
        <v>1</v>
      </c>
      <c r="G11" s="18">
        <v>0</v>
      </c>
      <c r="H11" s="18">
        <v>0</v>
      </c>
      <c r="I11" s="18">
        <v>0</v>
      </c>
      <c r="J11" s="18">
        <v>0.153</v>
      </c>
      <c r="K11" s="21">
        <v>2</v>
      </c>
      <c r="L11" s="21">
        <v>0</v>
      </c>
      <c r="M11" s="21">
        <v>0</v>
      </c>
      <c r="N11" s="21">
        <v>0</v>
      </c>
      <c r="O11" s="21">
        <v>0</v>
      </c>
      <c r="P11" s="21">
        <v>29.448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9">
        <v>75</v>
      </c>
      <c r="B12" s="19" t="s">
        <v>297</v>
      </c>
      <c r="C12" s="19">
        <v>6732.251</v>
      </c>
      <c r="D12" s="19">
        <v>7550.262</v>
      </c>
      <c r="E12" s="19">
        <v>0</v>
      </c>
      <c r="F12" s="19">
        <v>1</v>
      </c>
      <c r="G12" s="18">
        <v>0</v>
      </c>
      <c r="H12" s="18">
        <v>0</v>
      </c>
      <c r="I12" s="18">
        <v>0</v>
      </c>
      <c r="J12" s="18">
        <v>0.212</v>
      </c>
      <c r="K12" s="21">
        <v>1</v>
      </c>
      <c r="L12" s="21">
        <v>0</v>
      </c>
      <c r="M12" s="21">
        <v>0</v>
      </c>
      <c r="N12" s="21">
        <v>-1</v>
      </c>
      <c r="O12" s="21">
        <v>0</v>
      </c>
      <c r="P12" s="21">
        <v>21.684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9">
        <v>683</v>
      </c>
      <c r="B13" s="19" t="s">
        <v>298</v>
      </c>
      <c r="C13" s="19">
        <v>1036.092</v>
      </c>
      <c r="D13" s="19">
        <v>1236.22</v>
      </c>
      <c r="E13" s="19">
        <v>0</v>
      </c>
      <c r="F13" s="19">
        <v>1</v>
      </c>
      <c r="G13" s="18">
        <v>0</v>
      </c>
      <c r="H13" s="18">
        <v>0</v>
      </c>
      <c r="I13" s="18">
        <v>0</v>
      </c>
      <c r="J13" s="18">
        <v>0.199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13.104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9">
        <v>814</v>
      </c>
      <c r="B14" s="19" t="s">
        <v>299</v>
      </c>
      <c r="C14" s="19">
        <v>8102.967</v>
      </c>
      <c r="D14" s="19">
        <v>9149.202</v>
      </c>
      <c r="E14" s="19">
        <v>0</v>
      </c>
      <c r="F14" s="19">
        <v>1</v>
      </c>
      <c r="G14" s="18">
        <v>0</v>
      </c>
      <c r="H14" s="18">
        <v>0</v>
      </c>
      <c r="I14" s="18">
        <v>0</v>
      </c>
      <c r="J14" s="18">
        <v>1.531</v>
      </c>
      <c r="K14" s="21">
        <v>0</v>
      </c>
      <c r="L14" s="21">
        <v>1</v>
      </c>
      <c r="M14" s="21">
        <v>0</v>
      </c>
      <c r="N14" s="21">
        <v>0</v>
      </c>
      <c r="O14" s="21">
        <v>0</v>
      </c>
      <c r="P14" s="21">
        <v>0.017</v>
      </c>
      <c r="Q14" s="21">
        <v>0</v>
      </c>
      <c r="R14" s="21">
        <v>1</v>
      </c>
      <c r="S14" s="22"/>
      <c r="T14" s="22"/>
      <c r="U14" s="22"/>
      <c r="V14" s="22"/>
      <c r="W14" s="22"/>
    </row>
    <row r="15" ht="16.5" spans="1:23">
      <c r="A15" s="19">
        <v>841</v>
      </c>
      <c r="B15" s="19" t="s">
        <v>300</v>
      </c>
      <c r="C15" s="19">
        <v>8126.343</v>
      </c>
      <c r="D15" s="19">
        <v>9183.89</v>
      </c>
      <c r="E15" s="19">
        <v>0</v>
      </c>
      <c r="F15" s="19">
        <v>1</v>
      </c>
      <c r="G15" s="18">
        <v>0</v>
      </c>
      <c r="H15" s="18">
        <v>0</v>
      </c>
      <c r="I15" s="18">
        <v>0</v>
      </c>
      <c r="J15" s="18">
        <v>1.333</v>
      </c>
      <c r="K15" s="21">
        <v>2</v>
      </c>
      <c r="L15" s="21">
        <v>2</v>
      </c>
      <c r="M15" s="21">
        <v>-1</v>
      </c>
      <c r="N15" s="21">
        <v>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19">
        <v>846</v>
      </c>
      <c r="B16" s="19" t="s">
        <v>301</v>
      </c>
      <c r="C16" s="19">
        <v>1360.639</v>
      </c>
      <c r="D16" s="19">
        <v>1484.467</v>
      </c>
      <c r="E16" s="19">
        <v>0</v>
      </c>
      <c r="F16" s="19">
        <v>1</v>
      </c>
      <c r="G16" s="18">
        <v>0</v>
      </c>
      <c r="H16" s="18">
        <v>0</v>
      </c>
      <c r="I16" s="18">
        <v>0</v>
      </c>
      <c r="J16" s="18">
        <v>0.465</v>
      </c>
      <c r="K16" s="21">
        <v>4</v>
      </c>
      <c r="L16" s="21">
        <v>0</v>
      </c>
      <c r="M16" s="21">
        <v>0</v>
      </c>
      <c r="N16" s="21">
        <v>0</v>
      </c>
      <c r="O16" s="21">
        <v>0</v>
      </c>
      <c r="P16" s="21">
        <v>3.587</v>
      </c>
      <c r="Q16" s="21">
        <v>0</v>
      </c>
      <c r="R16" s="21">
        <v>1</v>
      </c>
      <c r="S16" s="22"/>
      <c r="T16" s="22"/>
      <c r="U16" s="22"/>
      <c r="V16" s="22"/>
      <c r="W16" s="22"/>
    </row>
    <row r="17" ht="16.5" spans="1:23">
      <c r="A17" s="19">
        <v>857</v>
      </c>
      <c r="B17" s="19" t="s">
        <v>302</v>
      </c>
      <c r="C17" s="19">
        <v>10118.025</v>
      </c>
      <c r="D17" s="19">
        <v>11366.291</v>
      </c>
      <c r="E17" s="19">
        <v>0</v>
      </c>
      <c r="F17" s="19">
        <v>1</v>
      </c>
      <c r="G17" s="18">
        <v>0</v>
      </c>
      <c r="H17" s="18">
        <v>0</v>
      </c>
      <c r="I17" s="18">
        <v>0</v>
      </c>
      <c r="J17" s="18">
        <v>2.193</v>
      </c>
      <c r="K17" s="21">
        <v>1</v>
      </c>
      <c r="L17" s="21">
        <v>0</v>
      </c>
      <c r="M17" s="21">
        <v>0</v>
      </c>
      <c r="N17" s="21">
        <v>-1</v>
      </c>
      <c r="O17" s="21">
        <v>0</v>
      </c>
      <c r="P17" s="21">
        <v>4.38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9">
        <v>863</v>
      </c>
      <c r="B18" s="19" t="s">
        <v>303</v>
      </c>
      <c r="C18" s="19">
        <v>2585.974</v>
      </c>
      <c r="D18" s="19">
        <v>3148.812</v>
      </c>
      <c r="E18" s="19">
        <v>0</v>
      </c>
      <c r="F18" s="19">
        <v>1</v>
      </c>
      <c r="G18" s="18">
        <v>0</v>
      </c>
      <c r="H18" s="18">
        <v>0</v>
      </c>
      <c r="I18" s="18">
        <v>0</v>
      </c>
      <c r="J18" s="18">
        <v>2.291</v>
      </c>
      <c r="K18" s="21">
        <v>2</v>
      </c>
      <c r="L18" s="21">
        <v>0</v>
      </c>
      <c r="M18" s="21">
        <v>0</v>
      </c>
      <c r="N18" s="21">
        <v>0</v>
      </c>
      <c r="O18" s="21">
        <v>0</v>
      </c>
      <c r="P18" s="21">
        <v>8.794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9">
        <v>912</v>
      </c>
      <c r="B19" s="19" t="s">
        <v>304</v>
      </c>
      <c r="C19" s="19">
        <v>19847.289</v>
      </c>
      <c r="D19" s="19">
        <v>22249.65</v>
      </c>
      <c r="E19" s="19">
        <v>0</v>
      </c>
      <c r="F19" s="19">
        <v>1</v>
      </c>
      <c r="G19" s="18">
        <v>0</v>
      </c>
      <c r="H19" s="18">
        <v>0</v>
      </c>
      <c r="I19" s="18">
        <v>0</v>
      </c>
      <c r="J19" s="18">
        <v>1.528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-1.796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9">
        <v>933</v>
      </c>
      <c r="B20" s="19" t="s">
        <v>305</v>
      </c>
      <c r="C20" s="19">
        <v>7923.487</v>
      </c>
      <c r="D20" s="19">
        <v>8931.813</v>
      </c>
      <c r="E20" s="19">
        <v>0</v>
      </c>
      <c r="F20" s="19">
        <v>1</v>
      </c>
      <c r="G20" s="18">
        <v>0</v>
      </c>
      <c r="H20" s="18">
        <v>0</v>
      </c>
      <c r="I20" s="18">
        <v>0</v>
      </c>
      <c r="J20" s="18">
        <v>0.037</v>
      </c>
      <c r="K20" s="21">
        <v>1</v>
      </c>
      <c r="L20" s="21">
        <v>0</v>
      </c>
      <c r="M20" s="21">
        <v>0</v>
      </c>
      <c r="N20" s="21">
        <v>-1</v>
      </c>
      <c r="O20" s="21">
        <v>0</v>
      </c>
      <c r="P20" s="21">
        <v>2.063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9">
        <v>399231</v>
      </c>
      <c r="B21" s="19" t="s">
        <v>306</v>
      </c>
      <c r="C21" s="19">
        <v>1312.776</v>
      </c>
      <c r="D21" s="19">
        <v>1451.747</v>
      </c>
      <c r="E21" s="19">
        <v>0</v>
      </c>
      <c r="F21" s="19">
        <v>1</v>
      </c>
      <c r="G21" s="18">
        <v>0</v>
      </c>
      <c r="H21" s="18">
        <v>0</v>
      </c>
      <c r="I21" s="18">
        <v>0</v>
      </c>
      <c r="J21" s="18">
        <v>1.817</v>
      </c>
      <c r="K21" s="21">
        <v>2</v>
      </c>
      <c r="L21" s="21">
        <v>0</v>
      </c>
      <c r="M21" s="21">
        <v>0</v>
      </c>
      <c r="N21" s="21">
        <v>0</v>
      </c>
      <c r="O21" s="21">
        <v>0</v>
      </c>
      <c r="P21" s="21">
        <v>8.419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9">
        <v>399310</v>
      </c>
      <c r="B22" s="19" t="s">
        <v>307</v>
      </c>
      <c r="C22" s="19">
        <v>7629.588</v>
      </c>
      <c r="D22" s="19">
        <v>8359.718</v>
      </c>
      <c r="E22" s="19">
        <v>0</v>
      </c>
      <c r="F22" s="19">
        <v>1</v>
      </c>
      <c r="G22" s="18">
        <v>0</v>
      </c>
      <c r="H22" s="18">
        <v>0</v>
      </c>
      <c r="I22" s="18">
        <v>0</v>
      </c>
      <c r="J22" s="18">
        <v>0.676</v>
      </c>
      <c r="K22" s="21">
        <v>1</v>
      </c>
      <c r="L22" s="21">
        <v>0</v>
      </c>
      <c r="M22" s="21">
        <v>0</v>
      </c>
      <c r="N22" s="21">
        <v>-1</v>
      </c>
      <c r="O22" s="21">
        <v>0</v>
      </c>
      <c r="P22" s="21">
        <v>1.429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9">
        <v>399324</v>
      </c>
      <c r="B23" s="19" t="s">
        <v>308</v>
      </c>
      <c r="C23" s="19">
        <v>8934.866</v>
      </c>
      <c r="D23" s="19">
        <v>9710.297</v>
      </c>
      <c r="E23" s="19">
        <v>0</v>
      </c>
      <c r="F23" s="19">
        <v>1</v>
      </c>
      <c r="G23" s="18">
        <v>0</v>
      </c>
      <c r="H23" s="18">
        <v>0</v>
      </c>
      <c r="I23" s="18">
        <v>0</v>
      </c>
      <c r="J23" s="18">
        <v>0.095</v>
      </c>
      <c r="K23" s="21">
        <v>2</v>
      </c>
      <c r="L23" s="21">
        <v>0</v>
      </c>
      <c r="M23" s="21">
        <v>-1</v>
      </c>
      <c r="N23" s="21">
        <v>1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9">
        <v>399350</v>
      </c>
      <c r="B24" s="19" t="s">
        <v>309</v>
      </c>
      <c r="C24" s="19">
        <v>2802.863</v>
      </c>
      <c r="D24" s="19">
        <v>3294.147</v>
      </c>
      <c r="E24" s="19">
        <v>0</v>
      </c>
      <c r="F24" s="19">
        <v>1</v>
      </c>
      <c r="G24" s="18">
        <v>0</v>
      </c>
      <c r="H24" s="18">
        <v>0</v>
      </c>
      <c r="I24" s="18">
        <v>0</v>
      </c>
      <c r="J24" s="18">
        <v>0.55</v>
      </c>
      <c r="K24" s="21">
        <v>3</v>
      </c>
      <c r="L24" s="21">
        <v>0</v>
      </c>
      <c r="M24" s="21">
        <v>0</v>
      </c>
      <c r="N24" s="21">
        <v>0</v>
      </c>
      <c r="O24" s="21">
        <v>0</v>
      </c>
      <c r="P24" s="21">
        <v>0.265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9">
        <v>399369</v>
      </c>
      <c r="B25" s="19" t="s">
        <v>310</v>
      </c>
      <c r="C25" s="19">
        <v>1496.508</v>
      </c>
      <c r="D25" s="19">
        <v>1580.666</v>
      </c>
      <c r="E25" s="19">
        <v>0</v>
      </c>
      <c r="F25" s="19">
        <v>1</v>
      </c>
      <c r="G25" s="18">
        <v>0</v>
      </c>
      <c r="H25" s="18">
        <v>0</v>
      </c>
      <c r="I25" s="18">
        <v>0</v>
      </c>
      <c r="J25" s="18">
        <v>0.437</v>
      </c>
      <c r="K25" s="21">
        <v>3</v>
      </c>
      <c r="L25" s="21">
        <v>0</v>
      </c>
      <c r="M25" s="21">
        <v>0</v>
      </c>
      <c r="N25" s="21">
        <v>-1</v>
      </c>
      <c r="O25" s="21">
        <v>0</v>
      </c>
      <c r="P25" s="21">
        <v>24.907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9">
        <v>399379</v>
      </c>
      <c r="B26" s="19" t="s">
        <v>311</v>
      </c>
      <c r="C26" s="19">
        <v>8894.779</v>
      </c>
      <c r="D26" s="19">
        <v>9769.685</v>
      </c>
      <c r="E26" s="19">
        <v>0</v>
      </c>
      <c r="F26" s="19">
        <v>1</v>
      </c>
      <c r="G26" s="18">
        <v>0</v>
      </c>
      <c r="H26" s="18">
        <v>0</v>
      </c>
      <c r="I26" s="18">
        <v>0</v>
      </c>
      <c r="J26" s="18">
        <v>0.68</v>
      </c>
      <c r="K26" s="21">
        <v>0</v>
      </c>
      <c r="L26" s="21">
        <v>1</v>
      </c>
      <c r="M26" s="21">
        <v>0</v>
      </c>
      <c r="N26" s="21">
        <v>-1</v>
      </c>
      <c r="O26" s="21">
        <v>0</v>
      </c>
      <c r="P26" s="21">
        <v>0.414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9">
        <v>399380</v>
      </c>
      <c r="B27" s="19" t="s">
        <v>312</v>
      </c>
      <c r="C27" s="19">
        <v>1760.047</v>
      </c>
      <c r="D27" s="19">
        <v>1936.052</v>
      </c>
      <c r="E27" s="19">
        <v>0</v>
      </c>
      <c r="F27" s="19">
        <v>1</v>
      </c>
      <c r="G27" s="18">
        <v>0</v>
      </c>
      <c r="H27" s="18">
        <v>0</v>
      </c>
      <c r="I27" s="18">
        <v>0</v>
      </c>
      <c r="J27" s="18">
        <v>0.659</v>
      </c>
      <c r="K27" s="21">
        <v>1</v>
      </c>
      <c r="L27" s="21">
        <v>0</v>
      </c>
      <c r="M27" s="21">
        <v>0</v>
      </c>
      <c r="N27" s="21">
        <v>-1</v>
      </c>
      <c r="O27" s="21">
        <v>0</v>
      </c>
      <c r="P27" s="21">
        <v>12.586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399423</v>
      </c>
      <c r="B28" s="19" t="s">
        <v>313</v>
      </c>
      <c r="C28" s="19">
        <v>2814.631</v>
      </c>
      <c r="D28" s="19">
        <v>3453.688</v>
      </c>
      <c r="E28" s="19">
        <v>0</v>
      </c>
      <c r="F28" s="19">
        <v>1</v>
      </c>
      <c r="G28" s="18">
        <v>0</v>
      </c>
      <c r="H28" s="18">
        <v>0</v>
      </c>
      <c r="I28" s="18">
        <v>0</v>
      </c>
      <c r="J28" s="18">
        <v>0.094</v>
      </c>
      <c r="K28" s="21">
        <v>1</v>
      </c>
      <c r="L28" s="21">
        <v>0</v>
      </c>
      <c r="M28" s="21">
        <v>0</v>
      </c>
      <c r="N28" s="21">
        <v>0</v>
      </c>
      <c r="O28" s="21">
        <v>0</v>
      </c>
      <c r="P28" s="21">
        <v>0.422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19">
        <v>399645</v>
      </c>
      <c r="B29" s="19" t="s">
        <v>314</v>
      </c>
      <c r="C29" s="19">
        <v>9229.423</v>
      </c>
      <c r="D29" s="19">
        <v>9828.125</v>
      </c>
      <c r="E29" s="19">
        <v>0</v>
      </c>
      <c r="F29" s="19">
        <v>1</v>
      </c>
      <c r="G29" s="18">
        <v>0</v>
      </c>
      <c r="H29" s="18">
        <v>0</v>
      </c>
      <c r="I29" s="18">
        <v>0</v>
      </c>
      <c r="J29" s="18">
        <v>0.673</v>
      </c>
      <c r="K29" s="21">
        <v>1</v>
      </c>
      <c r="L29" s="21">
        <v>0</v>
      </c>
      <c r="M29" s="21">
        <v>0</v>
      </c>
      <c r="N29" s="21">
        <v>-1</v>
      </c>
      <c r="O29" s="21">
        <v>0</v>
      </c>
      <c r="P29" s="21">
        <v>7.526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19">
        <v>399669</v>
      </c>
      <c r="B30" s="19" t="s">
        <v>315</v>
      </c>
      <c r="C30" s="19">
        <v>8225.359</v>
      </c>
      <c r="D30" s="19">
        <v>8908.854</v>
      </c>
      <c r="E30" s="19">
        <v>0</v>
      </c>
      <c r="F30" s="19">
        <v>1</v>
      </c>
      <c r="G30" s="18">
        <v>0</v>
      </c>
      <c r="H30" s="18">
        <v>0</v>
      </c>
      <c r="I30" s="18">
        <v>0</v>
      </c>
      <c r="J30" s="18">
        <v>2.126</v>
      </c>
      <c r="K30" s="21">
        <v>1</v>
      </c>
      <c r="L30" s="21">
        <v>0</v>
      </c>
      <c r="M30" s="21">
        <v>0</v>
      </c>
      <c r="N30" s="21">
        <v>0</v>
      </c>
      <c r="O30" s="21">
        <v>0</v>
      </c>
      <c r="P30" s="21">
        <v>1.651</v>
      </c>
      <c r="Q30" s="21">
        <v>-1</v>
      </c>
      <c r="R30" s="21">
        <v>0</v>
      </c>
      <c r="S30" s="22"/>
      <c r="T30" s="22"/>
      <c r="U30" s="22"/>
      <c r="V30" s="22"/>
      <c r="W30" s="22"/>
    </row>
    <row r="31" ht="16.5" spans="1:23">
      <c r="A31" s="19">
        <v>399674</v>
      </c>
      <c r="B31" s="19" t="s">
        <v>316</v>
      </c>
      <c r="C31" s="19">
        <v>1871.911</v>
      </c>
      <c r="D31" s="19">
        <v>2144.729</v>
      </c>
      <c r="E31" s="19">
        <v>0</v>
      </c>
      <c r="F31" s="19">
        <v>1</v>
      </c>
      <c r="G31" s="18">
        <v>0</v>
      </c>
      <c r="H31" s="18">
        <v>0</v>
      </c>
      <c r="I31" s="18">
        <v>0</v>
      </c>
      <c r="J31" s="18">
        <v>0.435</v>
      </c>
      <c r="K31" s="21">
        <v>4</v>
      </c>
      <c r="L31" s="21">
        <v>0</v>
      </c>
      <c r="M31" s="21">
        <v>0</v>
      </c>
      <c r="N31" s="21">
        <v>1</v>
      </c>
      <c r="O31" s="21">
        <v>0</v>
      </c>
      <c r="P31" s="21">
        <v>5.234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19">
        <v>399706</v>
      </c>
      <c r="B32" s="19" t="s">
        <v>317</v>
      </c>
      <c r="C32" s="19">
        <v>5480.351</v>
      </c>
      <c r="D32" s="19">
        <v>6180.606</v>
      </c>
      <c r="E32" s="19">
        <v>0</v>
      </c>
      <c r="F32" s="19">
        <v>1</v>
      </c>
      <c r="G32" s="18">
        <v>0</v>
      </c>
      <c r="H32" s="18">
        <v>0</v>
      </c>
      <c r="I32" s="18">
        <v>0</v>
      </c>
      <c r="J32" s="18">
        <v>0.048</v>
      </c>
      <c r="K32" s="21">
        <v>2</v>
      </c>
      <c r="L32" s="21">
        <v>0</v>
      </c>
      <c r="M32" s="21">
        <v>0</v>
      </c>
      <c r="N32" s="21">
        <v>-1</v>
      </c>
      <c r="O32" s="21">
        <v>0</v>
      </c>
      <c r="P32" s="21">
        <v>24.661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19">
        <v>399750</v>
      </c>
      <c r="B33" s="19" t="s">
        <v>318</v>
      </c>
      <c r="C33" s="19">
        <v>8691.072</v>
      </c>
      <c r="D33" s="19">
        <v>9289.695</v>
      </c>
      <c r="E33" s="19">
        <v>0</v>
      </c>
      <c r="F33" s="19">
        <v>1</v>
      </c>
      <c r="G33" s="18">
        <v>0</v>
      </c>
      <c r="H33" s="18">
        <v>0</v>
      </c>
      <c r="I33" s="18">
        <v>0</v>
      </c>
      <c r="J33" s="18">
        <v>0.785</v>
      </c>
      <c r="K33" s="21">
        <v>2</v>
      </c>
      <c r="L33" s="21">
        <v>0</v>
      </c>
      <c r="M33" s="21">
        <v>0</v>
      </c>
      <c r="N33" s="21">
        <v>-1</v>
      </c>
      <c r="O33" s="21">
        <v>0</v>
      </c>
      <c r="P33" s="21">
        <v>4.113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19">
        <v>399933</v>
      </c>
      <c r="B34" s="19" t="s">
        <v>305</v>
      </c>
      <c r="C34" s="19">
        <v>7923.487</v>
      </c>
      <c r="D34" s="19">
        <v>8931.812</v>
      </c>
      <c r="E34" s="19">
        <v>0</v>
      </c>
      <c r="F34" s="19">
        <v>1</v>
      </c>
      <c r="G34" s="18">
        <v>0</v>
      </c>
      <c r="H34" s="18">
        <v>0</v>
      </c>
      <c r="I34" s="18">
        <v>0</v>
      </c>
      <c r="J34" s="18">
        <v>0.037</v>
      </c>
      <c r="K34" s="21">
        <v>0</v>
      </c>
      <c r="L34" s="21">
        <v>0</v>
      </c>
      <c r="M34" s="21">
        <v>0</v>
      </c>
      <c r="N34" s="21">
        <v>-1</v>
      </c>
      <c r="O34" s="21">
        <v>0</v>
      </c>
      <c r="P34" s="21">
        <v>6.02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12</v>
      </c>
      <c r="B35" s="20" t="s">
        <v>319</v>
      </c>
      <c r="C35" s="20">
        <v>224.435</v>
      </c>
      <c r="D35" s="20">
        <v>225.843</v>
      </c>
      <c r="E35" s="20">
        <v>0</v>
      </c>
      <c r="F35" s="20">
        <v>0</v>
      </c>
      <c r="G35" s="20">
        <v>0</v>
      </c>
      <c r="H35" s="20">
        <v>1</v>
      </c>
      <c r="I35" s="18">
        <v>0.025</v>
      </c>
      <c r="J35" s="18">
        <v>0.649</v>
      </c>
      <c r="K35" s="21">
        <v>0</v>
      </c>
      <c r="L35" s="21">
        <v>0</v>
      </c>
      <c r="M35" s="21">
        <v>0</v>
      </c>
      <c r="N35" s="21">
        <v>-1</v>
      </c>
      <c r="O35" s="21">
        <v>0</v>
      </c>
      <c r="P35" s="21">
        <v>25.523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13</v>
      </c>
      <c r="B36" s="20" t="s">
        <v>320</v>
      </c>
      <c r="C36" s="20">
        <v>302.127</v>
      </c>
      <c r="D36" s="20">
        <v>303.812</v>
      </c>
      <c r="E36" s="20">
        <v>0</v>
      </c>
      <c r="F36" s="20">
        <v>0</v>
      </c>
      <c r="G36" s="20">
        <v>0</v>
      </c>
      <c r="H36" s="20">
        <v>1</v>
      </c>
      <c r="I36" s="18">
        <v>0.355</v>
      </c>
      <c r="J36" s="18">
        <v>0.908</v>
      </c>
      <c r="K36" s="21">
        <v>0</v>
      </c>
      <c r="L36" s="21">
        <v>0</v>
      </c>
      <c r="M36" s="21">
        <v>0</v>
      </c>
      <c r="N36" s="21">
        <v>-1</v>
      </c>
      <c r="O36" s="21">
        <v>0</v>
      </c>
      <c r="P36" s="21">
        <v>31.133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22</v>
      </c>
      <c r="B37" s="20" t="s">
        <v>321</v>
      </c>
      <c r="C37" s="20">
        <v>253.226</v>
      </c>
      <c r="D37" s="20">
        <v>254.474</v>
      </c>
      <c r="E37" s="20">
        <v>0</v>
      </c>
      <c r="F37" s="20">
        <v>0</v>
      </c>
      <c r="G37" s="20">
        <v>0</v>
      </c>
      <c r="H37" s="20">
        <v>1</v>
      </c>
      <c r="I37" s="18">
        <v>0.318</v>
      </c>
      <c r="J37" s="18">
        <v>0.807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-1.899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32</v>
      </c>
      <c r="B38" s="20" t="s">
        <v>322</v>
      </c>
      <c r="C38" s="20">
        <v>1881.636</v>
      </c>
      <c r="D38" s="20">
        <v>2325.5</v>
      </c>
      <c r="E38" s="20">
        <v>0</v>
      </c>
      <c r="F38" s="20">
        <v>0</v>
      </c>
      <c r="G38" s="20">
        <v>0</v>
      </c>
      <c r="H38" s="20">
        <v>1</v>
      </c>
      <c r="I38" s="18">
        <v>3.372</v>
      </c>
      <c r="J38" s="18">
        <v>21.815</v>
      </c>
      <c r="K38" s="21">
        <v>1</v>
      </c>
      <c r="L38" s="21">
        <v>0</v>
      </c>
      <c r="M38" s="21">
        <v>0</v>
      </c>
      <c r="N38" s="21">
        <v>0</v>
      </c>
      <c r="O38" s="21">
        <v>0</v>
      </c>
      <c r="P38" s="21">
        <v>19.817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41</v>
      </c>
      <c r="B39" s="20" t="s">
        <v>323</v>
      </c>
      <c r="C39" s="20">
        <v>2507.81</v>
      </c>
      <c r="D39" s="20">
        <v>2739.685</v>
      </c>
      <c r="E39" s="20">
        <v>0</v>
      </c>
      <c r="F39" s="20">
        <v>0</v>
      </c>
      <c r="G39" s="20">
        <v>0</v>
      </c>
      <c r="H39" s="20">
        <v>1</v>
      </c>
      <c r="I39" s="18">
        <v>0.998</v>
      </c>
      <c r="J39" s="18">
        <v>9.377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16.725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70</v>
      </c>
      <c r="B40" s="20" t="s">
        <v>324</v>
      </c>
      <c r="C40" s="20">
        <v>2548.376</v>
      </c>
      <c r="D40" s="20">
        <v>3291.206</v>
      </c>
      <c r="E40" s="20">
        <v>0</v>
      </c>
      <c r="F40" s="20">
        <v>0</v>
      </c>
      <c r="G40" s="20">
        <v>0</v>
      </c>
      <c r="H40" s="20">
        <v>1</v>
      </c>
      <c r="I40" s="18">
        <v>5.026</v>
      </c>
      <c r="J40" s="18">
        <v>26.462</v>
      </c>
      <c r="K40" s="21">
        <v>4</v>
      </c>
      <c r="L40" s="21">
        <v>2</v>
      </c>
      <c r="M40" s="21">
        <v>0</v>
      </c>
      <c r="N40" s="21">
        <v>1</v>
      </c>
      <c r="O40" s="21">
        <v>0</v>
      </c>
      <c r="P40" s="21">
        <v>1.002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79</v>
      </c>
      <c r="B41" s="20" t="s">
        <v>325</v>
      </c>
      <c r="C41" s="20">
        <v>2519.582</v>
      </c>
      <c r="D41" s="20">
        <v>2798.169</v>
      </c>
      <c r="E41" s="20">
        <v>0</v>
      </c>
      <c r="F41" s="20">
        <v>0</v>
      </c>
      <c r="G41" s="20">
        <v>0</v>
      </c>
      <c r="H41" s="20">
        <v>1</v>
      </c>
      <c r="I41" s="18">
        <v>3.338</v>
      </c>
      <c r="J41" s="18">
        <v>12.962</v>
      </c>
      <c r="K41" s="21">
        <v>1</v>
      </c>
      <c r="L41" s="21">
        <v>0</v>
      </c>
      <c r="M41" s="21">
        <v>0</v>
      </c>
      <c r="N41" s="21">
        <v>0</v>
      </c>
      <c r="O41" s="21">
        <v>0</v>
      </c>
      <c r="P41" s="21">
        <v>1.317</v>
      </c>
      <c r="Q41" s="21">
        <v>-1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101</v>
      </c>
      <c r="B42" s="20" t="s">
        <v>326</v>
      </c>
      <c r="C42" s="20">
        <v>251.035</v>
      </c>
      <c r="D42" s="20">
        <v>252.4</v>
      </c>
      <c r="E42" s="20">
        <v>0</v>
      </c>
      <c r="F42" s="20">
        <v>0</v>
      </c>
      <c r="G42" s="20">
        <v>0</v>
      </c>
      <c r="H42" s="20">
        <v>1</v>
      </c>
      <c r="I42" s="18">
        <v>0.395</v>
      </c>
      <c r="J42" s="18">
        <v>0.934</v>
      </c>
      <c r="K42" s="21">
        <v>1</v>
      </c>
      <c r="L42" s="21">
        <v>0</v>
      </c>
      <c r="M42" s="21">
        <v>0</v>
      </c>
      <c r="N42" s="21">
        <v>0</v>
      </c>
      <c r="O42" s="21">
        <v>0</v>
      </c>
      <c r="P42" s="21">
        <v>4.918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113</v>
      </c>
      <c r="B43" s="20" t="s">
        <v>327</v>
      </c>
      <c r="C43" s="20">
        <v>2914.999</v>
      </c>
      <c r="D43" s="20">
        <v>3413.213</v>
      </c>
      <c r="E43" s="20">
        <v>0</v>
      </c>
      <c r="F43" s="20">
        <v>0</v>
      </c>
      <c r="G43" s="20">
        <v>0</v>
      </c>
      <c r="H43" s="20">
        <v>1</v>
      </c>
      <c r="I43" s="18">
        <v>2.579</v>
      </c>
      <c r="J43" s="18">
        <v>16.799</v>
      </c>
      <c r="K43" s="21">
        <v>2</v>
      </c>
      <c r="L43" s="21">
        <v>0</v>
      </c>
      <c r="M43" s="21">
        <v>0</v>
      </c>
      <c r="N43" s="21">
        <v>0</v>
      </c>
      <c r="O43" s="21">
        <v>0</v>
      </c>
      <c r="P43" s="21">
        <v>10.15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116</v>
      </c>
      <c r="B44" s="20" t="s">
        <v>328</v>
      </c>
      <c r="C44" s="20">
        <v>198.571</v>
      </c>
      <c r="D44" s="20">
        <v>199.34</v>
      </c>
      <c r="E44" s="20">
        <v>0</v>
      </c>
      <c r="F44" s="20">
        <v>0</v>
      </c>
      <c r="G44" s="20">
        <v>0</v>
      </c>
      <c r="H44" s="20">
        <v>1</v>
      </c>
      <c r="I44" s="18">
        <v>0.053</v>
      </c>
      <c r="J44" s="18">
        <v>0.439</v>
      </c>
      <c r="K44" s="21">
        <v>2</v>
      </c>
      <c r="L44" s="21">
        <v>0</v>
      </c>
      <c r="M44" s="21">
        <v>0</v>
      </c>
      <c r="N44" s="21">
        <v>0</v>
      </c>
      <c r="O44" s="21">
        <v>0</v>
      </c>
      <c r="P44" s="21">
        <v>26.55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820</v>
      </c>
      <c r="B45" s="20" t="s">
        <v>329</v>
      </c>
      <c r="C45" s="20">
        <v>4140.501</v>
      </c>
      <c r="D45" s="20">
        <v>4979.743</v>
      </c>
      <c r="E45" s="20">
        <v>0</v>
      </c>
      <c r="F45" s="20">
        <v>0</v>
      </c>
      <c r="G45" s="20">
        <v>0</v>
      </c>
      <c r="H45" s="20">
        <v>1</v>
      </c>
      <c r="I45" s="18">
        <v>3.247</v>
      </c>
      <c r="J45" s="18">
        <v>19.553</v>
      </c>
      <c r="K45" s="21">
        <v>2</v>
      </c>
      <c r="L45" s="21">
        <v>0</v>
      </c>
      <c r="M45" s="21">
        <v>0</v>
      </c>
      <c r="N45" s="21">
        <v>0</v>
      </c>
      <c r="O45" s="21">
        <v>0</v>
      </c>
      <c r="P45" s="21">
        <v>17.353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908</v>
      </c>
      <c r="B46" s="20" t="s">
        <v>330</v>
      </c>
      <c r="C46" s="20">
        <v>2257.804</v>
      </c>
      <c r="D46" s="20">
        <v>2714.454</v>
      </c>
      <c r="E46" s="20">
        <v>0</v>
      </c>
      <c r="F46" s="20">
        <v>0</v>
      </c>
      <c r="G46" s="20">
        <v>0</v>
      </c>
      <c r="H46" s="20">
        <v>1</v>
      </c>
      <c r="I46" s="18">
        <v>3.549</v>
      </c>
      <c r="J46" s="18">
        <v>19.775</v>
      </c>
      <c r="K46" s="21">
        <v>1</v>
      </c>
      <c r="L46" s="21">
        <v>0</v>
      </c>
      <c r="M46" s="21">
        <v>0</v>
      </c>
      <c r="N46" s="21">
        <v>0</v>
      </c>
      <c r="O46" s="21">
        <v>0</v>
      </c>
      <c r="P46" s="21">
        <v>9.987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923</v>
      </c>
      <c r="B47" s="20" t="s">
        <v>331</v>
      </c>
      <c r="C47" s="20">
        <v>253.618</v>
      </c>
      <c r="D47" s="20">
        <v>254.849</v>
      </c>
      <c r="E47" s="20">
        <v>0</v>
      </c>
      <c r="F47" s="20">
        <v>0</v>
      </c>
      <c r="G47" s="20">
        <v>0</v>
      </c>
      <c r="H47" s="20">
        <v>1</v>
      </c>
      <c r="I47" s="18">
        <v>0.336</v>
      </c>
      <c r="J47" s="18">
        <v>0.817</v>
      </c>
      <c r="K47" s="21">
        <v>1</v>
      </c>
      <c r="L47" s="21">
        <v>0</v>
      </c>
      <c r="M47" s="21">
        <v>0</v>
      </c>
      <c r="N47" s="21">
        <v>-1</v>
      </c>
      <c r="O47" s="21">
        <v>0</v>
      </c>
      <c r="P47" s="21">
        <v>1.587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928</v>
      </c>
      <c r="B48" s="20" t="s">
        <v>332</v>
      </c>
      <c r="C48" s="20">
        <v>2843.196</v>
      </c>
      <c r="D48" s="20">
        <v>3458.493</v>
      </c>
      <c r="E48" s="20">
        <v>0</v>
      </c>
      <c r="F48" s="20">
        <v>0</v>
      </c>
      <c r="G48" s="20">
        <v>0</v>
      </c>
      <c r="H48" s="20">
        <v>1</v>
      </c>
      <c r="I48" s="18">
        <v>2.287</v>
      </c>
      <c r="J48" s="18">
        <v>19.671</v>
      </c>
      <c r="K48" s="21">
        <v>1</v>
      </c>
      <c r="L48" s="21">
        <v>0</v>
      </c>
      <c r="M48" s="21">
        <v>0</v>
      </c>
      <c r="N48" s="21">
        <v>0</v>
      </c>
      <c r="O48" s="21">
        <v>0</v>
      </c>
      <c r="P48" s="21">
        <v>7.723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937</v>
      </c>
      <c r="B49" s="20" t="s">
        <v>333</v>
      </c>
      <c r="C49" s="20">
        <v>2476.716</v>
      </c>
      <c r="D49" s="20">
        <v>2714.562</v>
      </c>
      <c r="E49" s="20">
        <v>0</v>
      </c>
      <c r="F49" s="20">
        <v>0</v>
      </c>
      <c r="G49" s="20">
        <v>0</v>
      </c>
      <c r="H49" s="20">
        <v>1</v>
      </c>
      <c r="I49" s="18">
        <v>2.4</v>
      </c>
      <c r="J49" s="18">
        <v>10.952</v>
      </c>
      <c r="K49" s="21">
        <v>1</v>
      </c>
      <c r="L49" s="21">
        <v>0</v>
      </c>
      <c r="M49" s="21">
        <v>0</v>
      </c>
      <c r="N49" s="21">
        <v>0</v>
      </c>
      <c r="O49" s="21">
        <v>0</v>
      </c>
      <c r="P49" s="21">
        <v>3.671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986</v>
      </c>
      <c r="B50" s="20" t="s">
        <v>334</v>
      </c>
      <c r="C50" s="20">
        <v>2255.536</v>
      </c>
      <c r="D50" s="20">
        <v>2786.069</v>
      </c>
      <c r="E50" s="20">
        <v>0</v>
      </c>
      <c r="F50" s="20">
        <v>0</v>
      </c>
      <c r="G50" s="20">
        <v>0</v>
      </c>
      <c r="H50" s="20">
        <v>1</v>
      </c>
      <c r="I50" s="18">
        <v>2.931</v>
      </c>
      <c r="J50" s="18">
        <v>21.415</v>
      </c>
      <c r="K50" s="21">
        <v>2</v>
      </c>
      <c r="L50" s="21">
        <v>0</v>
      </c>
      <c r="M50" s="21">
        <v>0</v>
      </c>
      <c r="N50" s="21">
        <v>0</v>
      </c>
      <c r="O50" s="21">
        <v>0</v>
      </c>
      <c r="P50" s="21">
        <v>18.166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995</v>
      </c>
      <c r="B51" s="20" t="s">
        <v>335</v>
      </c>
      <c r="C51" s="20">
        <v>2579.434</v>
      </c>
      <c r="D51" s="20">
        <v>2820.154</v>
      </c>
      <c r="E51" s="20">
        <v>0</v>
      </c>
      <c r="F51" s="20">
        <v>0</v>
      </c>
      <c r="G51" s="20">
        <v>0</v>
      </c>
      <c r="H51" s="20">
        <v>1</v>
      </c>
      <c r="I51" s="18">
        <v>2.891</v>
      </c>
      <c r="J51" s="18">
        <v>11.18</v>
      </c>
      <c r="K51" s="21">
        <v>1</v>
      </c>
      <c r="L51" s="21">
        <v>0</v>
      </c>
      <c r="M51" s="21">
        <v>0</v>
      </c>
      <c r="N51" s="21">
        <v>0</v>
      </c>
      <c r="O51" s="21">
        <v>0</v>
      </c>
      <c r="P51" s="21">
        <v>1.433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399234</v>
      </c>
      <c r="B52" s="20" t="s">
        <v>336</v>
      </c>
      <c r="C52" s="20">
        <v>908.106</v>
      </c>
      <c r="D52" s="20">
        <v>1072.685</v>
      </c>
      <c r="E52" s="20">
        <v>0</v>
      </c>
      <c r="F52" s="20">
        <v>0</v>
      </c>
      <c r="G52" s="20">
        <v>0</v>
      </c>
      <c r="H52" s="20">
        <v>1</v>
      </c>
      <c r="I52" s="18">
        <v>9.015</v>
      </c>
      <c r="J52" s="18">
        <v>22.974</v>
      </c>
      <c r="K52" s="21">
        <v>1</v>
      </c>
      <c r="L52" s="21">
        <v>0</v>
      </c>
      <c r="M52" s="21">
        <v>0</v>
      </c>
      <c r="N52" s="21">
        <v>0</v>
      </c>
      <c r="O52" s="21">
        <v>0</v>
      </c>
      <c r="P52" s="21">
        <v>11.071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399289</v>
      </c>
      <c r="B53" s="20" t="s">
        <v>337</v>
      </c>
      <c r="C53" s="20">
        <v>120.615</v>
      </c>
      <c r="D53" s="20">
        <v>121.395</v>
      </c>
      <c r="E53" s="20">
        <v>0</v>
      </c>
      <c r="F53" s="20">
        <v>0</v>
      </c>
      <c r="G53" s="20">
        <v>0</v>
      </c>
      <c r="H53" s="20">
        <v>1</v>
      </c>
      <c r="I53" s="18">
        <v>0.306</v>
      </c>
      <c r="J53" s="18">
        <v>0.947</v>
      </c>
      <c r="K53" s="21">
        <v>1</v>
      </c>
      <c r="L53" s="21">
        <v>0</v>
      </c>
      <c r="M53" s="21">
        <v>0</v>
      </c>
      <c r="N53" s="21">
        <v>-1</v>
      </c>
      <c r="O53" s="21">
        <v>0</v>
      </c>
      <c r="P53" s="21">
        <v>1.78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399298</v>
      </c>
      <c r="B54" s="20" t="s">
        <v>338</v>
      </c>
      <c r="C54" s="20">
        <v>213.476</v>
      </c>
      <c r="D54" s="20">
        <v>214.835</v>
      </c>
      <c r="E54" s="20">
        <v>0</v>
      </c>
      <c r="F54" s="20">
        <v>0</v>
      </c>
      <c r="G54" s="20">
        <v>0</v>
      </c>
      <c r="H54" s="20">
        <v>1</v>
      </c>
      <c r="I54" s="18">
        <v>0.386</v>
      </c>
      <c r="J54" s="18">
        <v>1.016</v>
      </c>
      <c r="K54" s="21">
        <v>1</v>
      </c>
      <c r="L54" s="21">
        <v>0</v>
      </c>
      <c r="M54" s="21">
        <v>0</v>
      </c>
      <c r="N54" s="21">
        <v>-1</v>
      </c>
      <c r="O54" s="21">
        <v>0</v>
      </c>
      <c r="P54" s="21">
        <v>3.038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399299</v>
      </c>
      <c r="B55" s="20" t="s">
        <v>339</v>
      </c>
      <c r="C55" s="20">
        <v>245.665</v>
      </c>
      <c r="D55" s="20">
        <v>247.379</v>
      </c>
      <c r="E55" s="20">
        <v>0</v>
      </c>
      <c r="F55" s="20">
        <v>0</v>
      </c>
      <c r="G55" s="20">
        <v>0</v>
      </c>
      <c r="H55" s="20">
        <v>1</v>
      </c>
      <c r="I55" s="18">
        <v>0.44</v>
      </c>
      <c r="J55" s="18">
        <v>1.13</v>
      </c>
      <c r="K55" s="21">
        <v>2</v>
      </c>
      <c r="L55" s="21">
        <v>0</v>
      </c>
      <c r="M55" s="21">
        <v>0</v>
      </c>
      <c r="N55" s="21">
        <v>-1</v>
      </c>
      <c r="O55" s="21">
        <v>0</v>
      </c>
      <c r="P55" s="21">
        <v>2.053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399301</v>
      </c>
      <c r="B56" s="20" t="s">
        <v>340</v>
      </c>
      <c r="C56" s="20">
        <v>217.328</v>
      </c>
      <c r="D56" s="20">
        <v>218.712</v>
      </c>
      <c r="E56" s="20">
        <v>0</v>
      </c>
      <c r="F56" s="20">
        <v>0</v>
      </c>
      <c r="G56" s="20">
        <v>0</v>
      </c>
      <c r="H56" s="20">
        <v>1</v>
      </c>
      <c r="I56" s="18">
        <v>0.386</v>
      </c>
      <c r="J56" s="18">
        <v>1.016</v>
      </c>
      <c r="K56" s="21">
        <v>1</v>
      </c>
      <c r="L56" s="21">
        <v>0</v>
      </c>
      <c r="M56" s="21">
        <v>0</v>
      </c>
      <c r="N56" s="21">
        <v>-1</v>
      </c>
      <c r="O56" s="21">
        <v>0</v>
      </c>
      <c r="P56" s="21">
        <v>12.765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399302</v>
      </c>
      <c r="B57" s="20" t="s">
        <v>341</v>
      </c>
      <c r="C57" s="20">
        <v>220.268</v>
      </c>
      <c r="D57" s="20">
        <v>221.479</v>
      </c>
      <c r="E57" s="20">
        <v>0</v>
      </c>
      <c r="F57" s="20">
        <v>0</v>
      </c>
      <c r="G57" s="20">
        <v>0</v>
      </c>
      <c r="H57" s="20">
        <v>1</v>
      </c>
      <c r="I57" s="18">
        <v>0.356</v>
      </c>
      <c r="J57" s="18">
        <v>0.901</v>
      </c>
      <c r="K57" s="21">
        <v>2</v>
      </c>
      <c r="L57" s="21">
        <v>0</v>
      </c>
      <c r="M57" s="21">
        <v>0</v>
      </c>
      <c r="N57" s="21">
        <v>0</v>
      </c>
      <c r="O57" s="21">
        <v>0</v>
      </c>
      <c r="P57" s="21">
        <v>3.429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399381</v>
      </c>
      <c r="B58" s="20" t="s">
        <v>342</v>
      </c>
      <c r="C58" s="20">
        <v>2952.83</v>
      </c>
      <c r="D58" s="20">
        <v>3596.021</v>
      </c>
      <c r="E58" s="20">
        <v>0</v>
      </c>
      <c r="F58" s="20">
        <v>0</v>
      </c>
      <c r="G58" s="20">
        <v>0</v>
      </c>
      <c r="H58" s="20">
        <v>1</v>
      </c>
      <c r="I58" s="18">
        <v>2.901</v>
      </c>
      <c r="J58" s="18">
        <v>20.268</v>
      </c>
      <c r="K58" s="21">
        <v>1</v>
      </c>
      <c r="L58" s="21">
        <v>0</v>
      </c>
      <c r="M58" s="21">
        <v>0</v>
      </c>
      <c r="N58" s="21">
        <v>0</v>
      </c>
      <c r="O58" s="21">
        <v>0</v>
      </c>
      <c r="P58" s="21">
        <v>11.902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399390</v>
      </c>
      <c r="B59" s="20" t="s">
        <v>343</v>
      </c>
      <c r="C59" s="20">
        <v>2591.442</v>
      </c>
      <c r="D59" s="20">
        <v>2830.8</v>
      </c>
      <c r="E59" s="20">
        <v>0</v>
      </c>
      <c r="F59" s="20">
        <v>0</v>
      </c>
      <c r="G59" s="20">
        <v>0</v>
      </c>
      <c r="H59" s="20">
        <v>1</v>
      </c>
      <c r="I59" s="18">
        <v>2.87</v>
      </c>
      <c r="J59" s="18">
        <v>11.083</v>
      </c>
      <c r="K59" s="21">
        <v>2</v>
      </c>
      <c r="L59" s="21">
        <v>0</v>
      </c>
      <c r="M59" s="21">
        <v>0</v>
      </c>
      <c r="N59" s="21">
        <v>0</v>
      </c>
      <c r="O59" s="21">
        <v>0</v>
      </c>
      <c r="P59" s="21">
        <v>6.733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399404</v>
      </c>
      <c r="B60" s="20" t="s">
        <v>344</v>
      </c>
      <c r="C60" s="20">
        <v>6073.034</v>
      </c>
      <c r="D60" s="20">
        <v>6681.427</v>
      </c>
      <c r="E60" s="20">
        <v>0</v>
      </c>
      <c r="F60" s="20">
        <v>0</v>
      </c>
      <c r="G60" s="20">
        <v>0</v>
      </c>
      <c r="H60" s="20">
        <v>1</v>
      </c>
      <c r="I60" s="18">
        <v>1.799</v>
      </c>
      <c r="J60" s="18">
        <v>10.741</v>
      </c>
      <c r="K60" s="21">
        <v>0</v>
      </c>
      <c r="L60" s="21">
        <v>2</v>
      </c>
      <c r="M60" s="21">
        <v>0</v>
      </c>
      <c r="N60" s="21">
        <v>0</v>
      </c>
      <c r="O60" s="21">
        <v>0</v>
      </c>
      <c r="P60" s="21">
        <v>0.025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399427</v>
      </c>
      <c r="B61" s="20" t="s">
        <v>345</v>
      </c>
      <c r="C61" s="20">
        <v>2139.628</v>
      </c>
      <c r="D61" s="20">
        <v>2475.492</v>
      </c>
      <c r="E61" s="20">
        <v>0</v>
      </c>
      <c r="F61" s="20">
        <v>0</v>
      </c>
      <c r="G61" s="20">
        <v>0</v>
      </c>
      <c r="H61" s="20">
        <v>1</v>
      </c>
      <c r="I61" s="18">
        <v>1.685</v>
      </c>
      <c r="J61" s="18">
        <v>15.024</v>
      </c>
      <c r="K61" s="21">
        <v>0</v>
      </c>
      <c r="L61" s="21">
        <v>0</v>
      </c>
      <c r="M61" s="21">
        <v>0</v>
      </c>
      <c r="N61" s="21">
        <v>-1</v>
      </c>
      <c r="O61" s="21">
        <v>0</v>
      </c>
      <c r="P61" s="21">
        <v>4.321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399436</v>
      </c>
      <c r="B62" s="20" t="s">
        <v>346</v>
      </c>
      <c r="C62" s="20">
        <v>3777.057</v>
      </c>
      <c r="D62" s="20">
        <v>4583.272</v>
      </c>
      <c r="E62" s="20">
        <v>0</v>
      </c>
      <c r="F62" s="20">
        <v>0</v>
      </c>
      <c r="G62" s="20">
        <v>0</v>
      </c>
      <c r="H62" s="20">
        <v>1</v>
      </c>
      <c r="I62" s="18">
        <v>1.575</v>
      </c>
      <c r="J62" s="18">
        <v>18.889</v>
      </c>
      <c r="K62" s="21">
        <v>1</v>
      </c>
      <c r="L62" s="21">
        <v>0</v>
      </c>
      <c r="M62" s="21">
        <v>0</v>
      </c>
      <c r="N62" s="21">
        <v>-1</v>
      </c>
      <c r="O62" s="21">
        <v>0</v>
      </c>
      <c r="P62" s="21">
        <v>4.17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399438</v>
      </c>
      <c r="B63" s="20" t="s">
        <v>347</v>
      </c>
      <c r="C63" s="20">
        <v>1988.126</v>
      </c>
      <c r="D63" s="20">
        <v>2233.287</v>
      </c>
      <c r="E63" s="20">
        <v>0</v>
      </c>
      <c r="F63" s="20">
        <v>0</v>
      </c>
      <c r="G63" s="20">
        <v>0</v>
      </c>
      <c r="H63" s="20">
        <v>1</v>
      </c>
      <c r="I63" s="18">
        <v>4.661</v>
      </c>
      <c r="J63" s="18">
        <v>15.127</v>
      </c>
      <c r="K63" s="21">
        <v>1</v>
      </c>
      <c r="L63" s="21">
        <v>0</v>
      </c>
      <c r="M63" s="21">
        <v>0</v>
      </c>
      <c r="N63" s="21">
        <v>0</v>
      </c>
      <c r="O63" s="21">
        <v>0</v>
      </c>
      <c r="P63" s="21">
        <v>9.567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399622</v>
      </c>
      <c r="B64" s="20" t="s">
        <v>348</v>
      </c>
      <c r="C64" s="20">
        <v>1683.045</v>
      </c>
      <c r="D64" s="20">
        <v>1956.062</v>
      </c>
      <c r="E64" s="20">
        <v>0</v>
      </c>
      <c r="F64" s="20">
        <v>0</v>
      </c>
      <c r="G64" s="20">
        <v>0</v>
      </c>
      <c r="H64" s="20">
        <v>1</v>
      </c>
      <c r="I64" s="18">
        <v>8.477</v>
      </c>
      <c r="J64" s="18">
        <v>21.251</v>
      </c>
      <c r="K64" s="21">
        <v>1</v>
      </c>
      <c r="L64" s="21">
        <v>0</v>
      </c>
      <c r="M64" s="21">
        <v>0</v>
      </c>
      <c r="N64" s="21">
        <v>-1</v>
      </c>
      <c r="O64" s="21">
        <v>0</v>
      </c>
      <c r="P64" s="21">
        <v>9.859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399689</v>
      </c>
      <c r="B65" s="20" t="s">
        <v>349</v>
      </c>
      <c r="C65" s="20">
        <v>831.556</v>
      </c>
      <c r="D65" s="20">
        <v>972.665</v>
      </c>
      <c r="E65" s="20">
        <v>0</v>
      </c>
      <c r="F65" s="20">
        <v>0</v>
      </c>
      <c r="G65" s="20">
        <v>0</v>
      </c>
      <c r="H65" s="20">
        <v>1</v>
      </c>
      <c r="I65" s="18">
        <v>9.42</v>
      </c>
      <c r="J65" s="18">
        <v>22.561</v>
      </c>
      <c r="K65" s="21">
        <v>3</v>
      </c>
      <c r="L65" s="21">
        <v>0</v>
      </c>
      <c r="M65" s="21">
        <v>0</v>
      </c>
      <c r="N65" s="21">
        <v>-1</v>
      </c>
      <c r="O65" s="21">
        <v>0</v>
      </c>
      <c r="P65" s="21">
        <v>22.992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399928</v>
      </c>
      <c r="B66" s="20" t="s">
        <v>332</v>
      </c>
      <c r="C66" s="20">
        <v>2843.195</v>
      </c>
      <c r="D66" s="20">
        <v>3458.492</v>
      </c>
      <c r="E66" s="20">
        <v>0</v>
      </c>
      <c r="F66" s="20">
        <v>0</v>
      </c>
      <c r="G66" s="20">
        <v>0</v>
      </c>
      <c r="H66" s="20">
        <v>1</v>
      </c>
      <c r="I66" s="18">
        <v>2.287</v>
      </c>
      <c r="J66" s="18">
        <v>19.671</v>
      </c>
      <c r="K66" s="21">
        <v>1</v>
      </c>
      <c r="L66" s="21">
        <v>0</v>
      </c>
      <c r="M66" s="21">
        <v>0</v>
      </c>
      <c r="N66" s="21">
        <v>0</v>
      </c>
      <c r="O66" s="21">
        <v>0</v>
      </c>
      <c r="P66" s="21">
        <v>33.202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399990</v>
      </c>
      <c r="B67" s="20" t="s">
        <v>350</v>
      </c>
      <c r="C67" s="20">
        <v>2860.142</v>
      </c>
      <c r="D67" s="20">
        <v>3520.465</v>
      </c>
      <c r="E67" s="20">
        <v>0</v>
      </c>
      <c r="F67" s="20">
        <v>0</v>
      </c>
      <c r="G67" s="20">
        <v>0</v>
      </c>
      <c r="H67" s="20">
        <v>1</v>
      </c>
      <c r="I67" s="18">
        <v>3.38</v>
      </c>
      <c r="J67" s="18">
        <v>21.503</v>
      </c>
      <c r="K67" s="21">
        <v>3</v>
      </c>
      <c r="L67" s="21">
        <v>0</v>
      </c>
      <c r="M67" s="21">
        <v>0</v>
      </c>
      <c r="N67" s="21">
        <v>-1</v>
      </c>
      <c r="O67" s="21">
        <v>0</v>
      </c>
      <c r="P67" s="21">
        <v>24.094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399998</v>
      </c>
      <c r="B68" s="20" t="s">
        <v>351</v>
      </c>
      <c r="C68" s="20">
        <v>1964.313</v>
      </c>
      <c r="D68" s="20">
        <v>2394.785</v>
      </c>
      <c r="E68" s="20">
        <v>0</v>
      </c>
      <c r="F68" s="20">
        <v>0</v>
      </c>
      <c r="G68" s="20">
        <v>0</v>
      </c>
      <c r="H68" s="20">
        <v>1</v>
      </c>
      <c r="I68" s="18">
        <v>2.251</v>
      </c>
      <c r="J68" s="18">
        <v>19.822</v>
      </c>
      <c r="K68" s="21">
        <v>0</v>
      </c>
      <c r="L68" s="21">
        <v>0</v>
      </c>
      <c r="M68" s="21">
        <v>0</v>
      </c>
      <c r="N68" s="21">
        <v>-1</v>
      </c>
      <c r="O68" s="21">
        <v>0</v>
      </c>
      <c r="P68" s="21">
        <v>14.698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3">
        <v>5</v>
      </c>
      <c r="B69" s="23" t="s">
        <v>352</v>
      </c>
      <c r="C69" s="23">
        <v>2753.477</v>
      </c>
      <c r="D69" s="23">
        <v>2969.105</v>
      </c>
      <c r="E69" s="23">
        <v>0</v>
      </c>
      <c r="F69" s="23">
        <v>0</v>
      </c>
      <c r="G69" s="23">
        <v>1</v>
      </c>
      <c r="H69" s="18">
        <v>0</v>
      </c>
      <c r="I69" s="18">
        <v>0</v>
      </c>
      <c r="J69" s="18">
        <v>0</v>
      </c>
      <c r="K69" s="21">
        <v>4</v>
      </c>
      <c r="L69" s="21">
        <v>0</v>
      </c>
      <c r="M69" s="21">
        <v>0</v>
      </c>
      <c r="N69" s="21">
        <v>1</v>
      </c>
      <c r="O69" s="21">
        <v>0</v>
      </c>
      <c r="P69" s="21">
        <v>13.488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3">
        <v>6</v>
      </c>
      <c r="B70" s="23" t="s">
        <v>353</v>
      </c>
      <c r="C70" s="23">
        <v>4147.013</v>
      </c>
      <c r="D70" s="23">
        <v>4608.327</v>
      </c>
      <c r="E70" s="23">
        <v>0</v>
      </c>
      <c r="F70" s="23">
        <v>0</v>
      </c>
      <c r="G70" s="23">
        <v>1</v>
      </c>
      <c r="H70" s="18">
        <v>0</v>
      </c>
      <c r="I70" s="18">
        <v>0</v>
      </c>
      <c r="J70" s="18">
        <v>0</v>
      </c>
      <c r="K70" s="21">
        <v>2</v>
      </c>
      <c r="L70" s="21">
        <v>0</v>
      </c>
      <c r="M70" s="21">
        <v>0</v>
      </c>
      <c r="N70" s="21">
        <v>-1</v>
      </c>
      <c r="O70" s="21">
        <v>0</v>
      </c>
      <c r="P70" s="21">
        <v>36.277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3">
        <v>8</v>
      </c>
      <c r="B71" s="23" t="s">
        <v>354</v>
      </c>
      <c r="C71" s="23">
        <v>3447.186</v>
      </c>
      <c r="D71" s="23">
        <v>3749.13</v>
      </c>
      <c r="E71" s="23">
        <v>0</v>
      </c>
      <c r="F71" s="23">
        <v>0</v>
      </c>
      <c r="G71" s="23">
        <v>1</v>
      </c>
      <c r="H71" s="18">
        <v>0</v>
      </c>
      <c r="I71" s="18">
        <v>0</v>
      </c>
      <c r="J71" s="18">
        <v>0</v>
      </c>
      <c r="K71" s="21">
        <v>3</v>
      </c>
      <c r="L71" s="21">
        <v>0</v>
      </c>
      <c r="M71" s="21">
        <v>0</v>
      </c>
      <c r="N71" s="21">
        <v>-1</v>
      </c>
      <c r="O71" s="21">
        <v>0</v>
      </c>
      <c r="P71" s="21">
        <v>5.116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3">
        <v>10</v>
      </c>
      <c r="B72" s="23" t="s">
        <v>39</v>
      </c>
      <c r="C72" s="23">
        <v>9664.105</v>
      </c>
      <c r="D72" s="23">
        <v>10543.647</v>
      </c>
      <c r="E72" s="23">
        <v>0</v>
      </c>
      <c r="F72" s="23">
        <v>0</v>
      </c>
      <c r="G72" s="23">
        <v>1</v>
      </c>
      <c r="H72" s="18">
        <v>0</v>
      </c>
      <c r="I72" s="18">
        <v>0</v>
      </c>
      <c r="J72" s="18">
        <v>0</v>
      </c>
      <c r="K72" s="21">
        <v>0</v>
      </c>
      <c r="L72" s="21">
        <v>0</v>
      </c>
      <c r="M72" s="21">
        <v>0</v>
      </c>
      <c r="N72" s="21">
        <v>-1</v>
      </c>
      <c r="O72" s="21">
        <v>0</v>
      </c>
      <c r="P72" s="21">
        <v>9.141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3">
        <v>11</v>
      </c>
      <c r="B73" s="23" t="s">
        <v>158</v>
      </c>
      <c r="C73" s="23">
        <v>7006.67</v>
      </c>
      <c r="D73" s="23">
        <v>7241.29</v>
      </c>
      <c r="E73" s="23">
        <v>0</v>
      </c>
      <c r="F73" s="23">
        <v>0</v>
      </c>
      <c r="G73" s="23">
        <v>1</v>
      </c>
      <c r="H73" s="18">
        <v>0</v>
      </c>
      <c r="I73" s="18">
        <v>0</v>
      </c>
      <c r="J73" s="18">
        <v>0</v>
      </c>
      <c r="K73" s="21">
        <v>0</v>
      </c>
      <c r="L73" s="21">
        <v>0</v>
      </c>
      <c r="M73" s="21">
        <v>0</v>
      </c>
      <c r="N73" s="21">
        <v>-1</v>
      </c>
      <c r="O73" s="21">
        <v>0</v>
      </c>
      <c r="P73" s="21">
        <v>18.944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3">
        <v>16</v>
      </c>
      <c r="B74" s="23" t="s">
        <v>5</v>
      </c>
      <c r="C74" s="23">
        <v>2925.183</v>
      </c>
      <c r="D74" s="23">
        <v>3173.164</v>
      </c>
      <c r="E74" s="23">
        <v>0</v>
      </c>
      <c r="F74" s="23">
        <v>0</v>
      </c>
      <c r="G74" s="23">
        <v>1</v>
      </c>
      <c r="H74" s="18">
        <v>0</v>
      </c>
      <c r="I74" s="18">
        <v>0</v>
      </c>
      <c r="J74" s="18">
        <v>0</v>
      </c>
      <c r="K74" s="21">
        <v>0</v>
      </c>
      <c r="L74" s="21">
        <v>0</v>
      </c>
      <c r="M74" s="21">
        <v>0</v>
      </c>
      <c r="N74" s="21">
        <v>-1</v>
      </c>
      <c r="O74" s="21">
        <v>0</v>
      </c>
      <c r="P74" s="21">
        <v>34.242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3">
        <v>18</v>
      </c>
      <c r="B75" s="23" t="s">
        <v>355</v>
      </c>
      <c r="C75" s="23">
        <v>5517.893</v>
      </c>
      <c r="D75" s="23">
        <v>6135.888</v>
      </c>
      <c r="E75" s="23">
        <v>0</v>
      </c>
      <c r="F75" s="23">
        <v>0</v>
      </c>
      <c r="G75" s="23">
        <v>1</v>
      </c>
      <c r="H75" s="18">
        <v>0</v>
      </c>
      <c r="I75" s="18">
        <v>0</v>
      </c>
      <c r="J75" s="18">
        <v>0</v>
      </c>
      <c r="K75" s="21">
        <v>1</v>
      </c>
      <c r="L75" s="21">
        <v>0</v>
      </c>
      <c r="M75" s="21">
        <v>0</v>
      </c>
      <c r="N75" s="21">
        <v>0</v>
      </c>
      <c r="O75" s="21">
        <v>0</v>
      </c>
      <c r="P75" s="21">
        <v>-1.998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3">
        <v>21</v>
      </c>
      <c r="B76" s="23" t="s">
        <v>356</v>
      </c>
      <c r="C76" s="23">
        <v>1053.727</v>
      </c>
      <c r="D76" s="23">
        <v>1126.741</v>
      </c>
      <c r="E76" s="23">
        <v>0</v>
      </c>
      <c r="F76" s="23">
        <v>0</v>
      </c>
      <c r="G76" s="23">
        <v>1</v>
      </c>
      <c r="H76" s="18">
        <v>0</v>
      </c>
      <c r="I76" s="18">
        <v>0</v>
      </c>
      <c r="J76" s="18">
        <v>0</v>
      </c>
      <c r="K76" s="21">
        <v>1</v>
      </c>
      <c r="L76" s="21">
        <v>0</v>
      </c>
      <c r="M76" s="21">
        <v>0</v>
      </c>
      <c r="N76" s="21">
        <v>0</v>
      </c>
      <c r="O76" s="21">
        <v>0</v>
      </c>
      <c r="P76" s="21">
        <v>23.805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3">
        <v>29</v>
      </c>
      <c r="B77" s="23" t="s">
        <v>357</v>
      </c>
      <c r="C77" s="23">
        <v>4242.163</v>
      </c>
      <c r="D77" s="23">
        <v>4575.254</v>
      </c>
      <c r="E77" s="23">
        <v>0</v>
      </c>
      <c r="F77" s="23">
        <v>0</v>
      </c>
      <c r="G77" s="23">
        <v>1</v>
      </c>
      <c r="H77" s="18">
        <v>0</v>
      </c>
      <c r="I77" s="18">
        <v>0</v>
      </c>
      <c r="J77" s="18">
        <v>0</v>
      </c>
      <c r="K77" s="21">
        <v>3</v>
      </c>
      <c r="L77" s="21">
        <v>0</v>
      </c>
      <c r="M77" s="21">
        <v>0</v>
      </c>
      <c r="N77" s="21">
        <v>0</v>
      </c>
      <c r="O77" s="21">
        <v>0</v>
      </c>
      <c r="P77" s="21">
        <v>15.58</v>
      </c>
      <c r="Q77" s="21">
        <v>-1</v>
      </c>
      <c r="R77" s="21">
        <v>0</v>
      </c>
      <c r="S77" s="22"/>
      <c r="T77" s="22"/>
      <c r="U77" s="22"/>
      <c r="V77" s="22"/>
      <c r="W77" s="22"/>
    </row>
    <row r="78" ht="16.5" spans="1:23">
      <c r="A78" s="23">
        <v>31</v>
      </c>
      <c r="B78" s="23" t="s">
        <v>358</v>
      </c>
      <c r="C78" s="23">
        <v>3140.312</v>
      </c>
      <c r="D78" s="23">
        <v>3342.227</v>
      </c>
      <c r="E78" s="23">
        <v>0</v>
      </c>
      <c r="F78" s="23">
        <v>0</v>
      </c>
      <c r="G78" s="23">
        <v>1</v>
      </c>
      <c r="H78" s="18">
        <v>0</v>
      </c>
      <c r="I78" s="18">
        <v>0</v>
      </c>
      <c r="J78" s="18">
        <v>0</v>
      </c>
      <c r="K78" s="21">
        <v>4</v>
      </c>
      <c r="L78" s="21">
        <v>2</v>
      </c>
      <c r="M78" s="21">
        <v>0</v>
      </c>
      <c r="N78" s="21">
        <v>1</v>
      </c>
      <c r="O78" s="21">
        <v>0</v>
      </c>
      <c r="P78" s="21">
        <v>1.538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3">
        <v>35</v>
      </c>
      <c r="B79" s="23" t="s">
        <v>359</v>
      </c>
      <c r="C79" s="23">
        <v>2787.226</v>
      </c>
      <c r="D79" s="23">
        <v>3095.743</v>
      </c>
      <c r="E79" s="23">
        <v>0</v>
      </c>
      <c r="F79" s="23">
        <v>0</v>
      </c>
      <c r="G79" s="23">
        <v>1</v>
      </c>
      <c r="H79" s="18">
        <v>0</v>
      </c>
      <c r="I79" s="18">
        <v>0</v>
      </c>
      <c r="J79" s="18">
        <v>0</v>
      </c>
      <c r="K79" s="21">
        <v>2</v>
      </c>
      <c r="L79" s="21">
        <v>0</v>
      </c>
      <c r="M79" s="21">
        <v>0</v>
      </c>
      <c r="N79" s="21">
        <v>0</v>
      </c>
      <c r="O79" s="21">
        <v>0</v>
      </c>
      <c r="P79" s="21">
        <v>4.643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3">
        <v>36</v>
      </c>
      <c r="B80" s="23" t="s">
        <v>360</v>
      </c>
      <c r="C80" s="23">
        <v>10519.567</v>
      </c>
      <c r="D80" s="23">
        <v>11478.69</v>
      </c>
      <c r="E80" s="23">
        <v>0</v>
      </c>
      <c r="F80" s="23">
        <v>0</v>
      </c>
      <c r="G80" s="23">
        <v>1</v>
      </c>
      <c r="H80" s="18">
        <v>0</v>
      </c>
      <c r="I80" s="18">
        <v>0</v>
      </c>
      <c r="J80" s="18">
        <v>0</v>
      </c>
      <c r="K80" s="21">
        <v>2</v>
      </c>
      <c r="L80" s="21">
        <v>0</v>
      </c>
      <c r="M80" s="21">
        <v>0</v>
      </c>
      <c r="N80" s="21">
        <v>0</v>
      </c>
      <c r="O80" s="21">
        <v>0</v>
      </c>
      <c r="P80" s="21">
        <v>75.146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3">
        <v>37</v>
      </c>
      <c r="B81" s="23" t="s">
        <v>361</v>
      </c>
      <c r="C81" s="23">
        <v>6162.729</v>
      </c>
      <c r="D81" s="23">
        <v>7008.503</v>
      </c>
      <c r="E81" s="23">
        <v>0</v>
      </c>
      <c r="F81" s="23">
        <v>0</v>
      </c>
      <c r="G81" s="23">
        <v>1</v>
      </c>
      <c r="H81" s="18">
        <v>0</v>
      </c>
      <c r="I81" s="18">
        <v>0</v>
      </c>
      <c r="J81" s="18">
        <v>0</v>
      </c>
      <c r="K81" s="21">
        <v>3</v>
      </c>
      <c r="L81" s="21">
        <v>0</v>
      </c>
      <c r="M81" s="21">
        <v>0</v>
      </c>
      <c r="N81" s="21">
        <v>-1</v>
      </c>
      <c r="O81" s="21">
        <v>0</v>
      </c>
      <c r="P81" s="21">
        <v>29.78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3">
        <v>38</v>
      </c>
      <c r="B82" s="23" t="s">
        <v>362</v>
      </c>
      <c r="C82" s="23">
        <v>5491.874</v>
      </c>
      <c r="D82" s="23">
        <v>6134.92</v>
      </c>
      <c r="E82" s="23">
        <v>0</v>
      </c>
      <c r="F82" s="23">
        <v>0</v>
      </c>
      <c r="G82" s="23">
        <v>1</v>
      </c>
      <c r="H82" s="18">
        <v>0</v>
      </c>
      <c r="I82" s="18">
        <v>0</v>
      </c>
      <c r="J82" s="18">
        <v>0</v>
      </c>
      <c r="K82" s="21">
        <v>2</v>
      </c>
      <c r="L82" s="21">
        <v>0</v>
      </c>
      <c r="M82" s="21">
        <v>0</v>
      </c>
      <c r="N82" s="21">
        <v>-1</v>
      </c>
      <c r="O82" s="21">
        <v>0</v>
      </c>
      <c r="P82" s="21">
        <v>27.221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3">
        <v>42</v>
      </c>
      <c r="B83" s="23" t="s">
        <v>363</v>
      </c>
      <c r="C83" s="23">
        <v>1752.806</v>
      </c>
      <c r="D83" s="23">
        <v>1862.253</v>
      </c>
      <c r="E83" s="23">
        <v>0</v>
      </c>
      <c r="F83" s="23">
        <v>0</v>
      </c>
      <c r="G83" s="23">
        <v>1</v>
      </c>
      <c r="H83" s="18">
        <v>0</v>
      </c>
      <c r="I83" s="18">
        <v>0</v>
      </c>
      <c r="J83" s="18">
        <v>0</v>
      </c>
      <c r="K83" s="21">
        <v>3</v>
      </c>
      <c r="L83" s="21">
        <v>0</v>
      </c>
      <c r="M83" s="21">
        <v>0</v>
      </c>
      <c r="N83" s="21">
        <v>-1</v>
      </c>
      <c r="O83" s="21">
        <v>0</v>
      </c>
      <c r="P83" s="21">
        <v>23.796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3">
        <v>43</v>
      </c>
      <c r="B84" s="23" t="s">
        <v>263</v>
      </c>
      <c r="C84" s="23">
        <v>2506.011</v>
      </c>
      <c r="D84" s="23">
        <v>2729.694</v>
      </c>
      <c r="E84" s="23">
        <v>0</v>
      </c>
      <c r="F84" s="23">
        <v>0</v>
      </c>
      <c r="G84" s="23">
        <v>1</v>
      </c>
      <c r="H84" s="18">
        <v>0</v>
      </c>
      <c r="I84" s="18">
        <v>0</v>
      </c>
      <c r="J84" s="18">
        <v>0</v>
      </c>
      <c r="K84" s="21">
        <v>2</v>
      </c>
      <c r="L84" s="21">
        <v>0</v>
      </c>
      <c r="M84" s="21">
        <v>0</v>
      </c>
      <c r="N84" s="21">
        <v>0</v>
      </c>
      <c r="O84" s="21">
        <v>0</v>
      </c>
      <c r="P84" s="21">
        <v>14.801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3">
        <v>48</v>
      </c>
      <c r="B85" s="23" t="s">
        <v>364</v>
      </c>
      <c r="C85" s="23">
        <v>1424.094</v>
      </c>
      <c r="D85" s="23">
        <v>1527.476</v>
      </c>
      <c r="E85" s="23">
        <v>0</v>
      </c>
      <c r="F85" s="23">
        <v>0</v>
      </c>
      <c r="G85" s="23">
        <v>1</v>
      </c>
      <c r="H85" s="18">
        <v>0</v>
      </c>
      <c r="I85" s="18">
        <v>0</v>
      </c>
      <c r="J85" s="18">
        <v>0</v>
      </c>
      <c r="K85" s="21">
        <v>0</v>
      </c>
      <c r="L85" s="21">
        <v>0</v>
      </c>
      <c r="M85" s="21">
        <v>0</v>
      </c>
      <c r="N85" s="21">
        <v>-1</v>
      </c>
      <c r="O85" s="21">
        <v>0</v>
      </c>
      <c r="P85" s="21">
        <v>9.756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3">
        <v>50</v>
      </c>
      <c r="B86" s="23" t="s">
        <v>365</v>
      </c>
      <c r="C86" s="23">
        <v>2335.118</v>
      </c>
      <c r="D86" s="23">
        <v>2534.239</v>
      </c>
      <c r="E86" s="23">
        <v>0</v>
      </c>
      <c r="F86" s="23">
        <v>0</v>
      </c>
      <c r="G86" s="23">
        <v>1</v>
      </c>
      <c r="H86" s="18">
        <v>0</v>
      </c>
      <c r="I86" s="18">
        <v>0</v>
      </c>
      <c r="J86" s="18">
        <v>0</v>
      </c>
      <c r="K86" s="21">
        <v>2</v>
      </c>
      <c r="L86" s="21">
        <v>0</v>
      </c>
      <c r="M86" s="21">
        <v>0</v>
      </c>
      <c r="N86" s="21">
        <v>0</v>
      </c>
      <c r="O86" s="21">
        <v>0</v>
      </c>
      <c r="P86" s="21">
        <v>41.473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3">
        <v>52</v>
      </c>
      <c r="B87" s="23" t="s">
        <v>366</v>
      </c>
      <c r="C87" s="23">
        <v>2897.714</v>
      </c>
      <c r="D87" s="23">
        <v>3112.685</v>
      </c>
      <c r="E87" s="23">
        <v>0</v>
      </c>
      <c r="F87" s="23">
        <v>0</v>
      </c>
      <c r="G87" s="23">
        <v>1</v>
      </c>
      <c r="H87" s="18">
        <v>0</v>
      </c>
      <c r="I87" s="18">
        <v>0</v>
      </c>
      <c r="J87" s="18">
        <v>0</v>
      </c>
      <c r="K87" s="21">
        <v>2</v>
      </c>
      <c r="L87" s="21">
        <v>0</v>
      </c>
      <c r="M87" s="21">
        <v>0</v>
      </c>
      <c r="N87" s="21">
        <v>0</v>
      </c>
      <c r="O87" s="21">
        <v>0</v>
      </c>
      <c r="P87" s="21">
        <v>7.819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3">
        <v>53</v>
      </c>
      <c r="B88" s="23" t="s">
        <v>367</v>
      </c>
      <c r="C88" s="23">
        <v>12232.163</v>
      </c>
      <c r="D88" s="23">
        <v>12926.735</v>
      </c>
      <c r="E88" s="23">
        <v>0</v>
      </c>
      <c r="F88" s="23">
        <v>0</v>
      </c>
      <c r="G88" s="23">
        <v>1</v>
      </c>
      <c r="H88" s="18">
        <v>0</v>
      </c>
      <c r="I88" s="18">
        <v>0</v>
      </c>
      <c r="J88" s="18">
        <v>0</v>
      </c>
      <c r="K88" s="21">
        <v>2</v>
      </c>
      <c r="L88" s="21">
        <v>0</v>
      </c>
      <c r="M88" s="21">
        <v>0</v>
      </c>
      <c r="N88" s="21">
        <v>0</v>
      </c>
      <c r="O88" s="21">
        <v>0</v>
      </c>
      <c r="P88" s="21">
        <v>35.102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3">
        <v>54</v>
      </c>
      <c r="B89" s="23" t="s">
        <v>368</v>
      </c>
      <c r="C89" s="23">
        <v>1533.889</v>
      </c>
      <c r="D89" s="23">
        <v>1680.671</v>
      </c>
      <c r="E89" s="23">
        <v>0</v>
      </c>
      <c r="F89" s="23">
        <v>0</v>
      </c>
      <c r="G89" s="23">
        <v>1</v>
      </c>
      <c r="H89" s="18">
        <v>0</v>
      </c>
      <c r="I89" s="18">
        <v>0</v>
      </c>
      <c r="J89" s="18">
        <v>0</v>
      </c>
      <c r="K89" s="21">
        <v>2</v>
      </c>
      <c r="L89" s="21">
        <v>0</v>
      </c>
      <c r="M89" s="21">
        <v>0</v>
      </c>
      <c r="N89" s="21">
        <v>0</v>
      </c>
      <c r="O89" s="21">
        <v>0</v>
      </c>
      <c r="P89" s="21">
        <v>11.382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3">
        <v>58</v>
      </c>
      <c r="B90" s="23" t="s">
        <v>369</v>
      </c>
      <c r="C90" s="23">
        <v>4585.311</v>
      </c>
      <c r="D90" s="23">
        <v>4873.482</v>
      </c>
      <c r="E90" s="23">
        <v>0</v>
      </c>
      <c r="F90" s="23">
        <v>0</v>
      </c>
      <c r="G90" s="23">
        <v>1</v>
      </c>
      <c r="H90" s="18">
        <v>0</v>
      </c>
      <c r="I90" s="18">
        <v>0</v>
      </c>
      <c r="J90" s="18">
        <v>0</v>
      </c>
      <c r="K90" s="21">
        <v>4</v>
      </c>
      <c r="L90" s="21">
        <v>1</v>
      </c>
      <c r="M90" s="21">
        <v>-1</v>
      </c>
      <c r="N90" s="21">
        <v>1</v>
      </c>
      <c r="O90" s="21">
        <v>0</v>
      </c>
      <c r="P90" s="21">
        <v>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3">
        <v>62</v>
      </c>
      <c r="B91" s="23" t="s">
        <v>370</v>
      </c>
      <c r="C91" s="23">
        <v>2009.542</v>
      </c>
      <c r="D91" s="23">
        <v>2234.509</v>
      </c>
      <c r="E91" s="23">
        <v>0</v>
      </c>
      <c r="F91" s="23">
        <v>0</v>
      </c>
      <c r="G91" s="23">
        <v>1</v>
      </c>
      <c r="H91" s="18">
        <v>0</v>
      </c>
      <c r="I91" s="18">
        <v>0</v>
      </c>
      <c r="J91" s="18">
        <v>0</v>
      </c>
      <c r="K91" s="21">
        <v>3</v>
      </c>
      <c r="L91" s="21">
        <v>0</v>
      </c>
      <c r="M91" s="21">
        <v>0</v>
      </c>
      <c r="N91" s="21">
        <v>-1</v>
      </c>
      <c r="O91" s="21">
        <v>0</v>
      </c>
      <c r="P91" s="21">
        <v>30.902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3">
        <v>63</v>
      </c>
      <c r="B92" s="23" t="s">
        <v>371</v>
      </c>
      <c r="C92" s="23">
        <v>3845.783</v>
      </c>
      <c r="D92" s="23">
        <v>4219.543</v>
      </c>
      <c r="E92" s="23">
        <v>0</v>
      </c>
      <c r="F92" s="23">
        <v>0</v>
      </c>
      <c r="G92" s="23">
        <v>1</v>
      </c>
      <c r="H92" s="18">
        <v>0</v>
      </c>
      <c r="I92" s="18">
        <v>0</v>
      </c>
      <c r="J92" s="18">
        <v>0</v>
      </c>
      <c r="K92" s="21">
        <v>0</v>
      </c>
      <c r="L92" s="21">
        <v>0</v>
      </c>
      <c r="M92" s="21">
        <v>0</v>
      </c>
      <c r="N92" s="21">
        <v>-1</v>
      </c>
      <c r="O92" s="21">
        <v>0</v>
      </c>
      <c r="P92" s="21">
        <v>30.206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3">
        <v>69</v>
      </c>
      <c r="B93" s="23" t="s">
        <v>372</v>
      </c>
      <c r="C93" s="23">
        <v>4704.721</v>
      </c>
      <c r="D93" s="23">
        <v>5169.567</v>
      </c>
      <c r="E93" s="23">
        <v>0</v>
      </c>
      <c r="F93" s="23">
        <v>0</v>
      </c>
      <c r="G93" s="23">
        <v>1</v>
      </c>
      <c r="H93" s="18">
        <v>0</v>
      </c>
      <c r="I93" s="18">
        <v>0</v>
      </c>
      <c r="J93" s="18">
        <v>0</v>
      </c>
      <c r="K93" s="21">
        <v>3</v>
      </c>
      <c r="L93" s="21">
        <v>0</v>
      </c>
      <c r="M93" s="21">
        <v>0</v>
      </c>
      <c r="N93" s="21">
        <v>0</v>
      </c>
      <c r="O93" s="21">
        <v>0</v>
      </c>
      <c r="P93" s="21">
        <v>7.092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3">
        <v>73</v>
      </c>
      <c r="B94" s="23" t="s">
        <v>373</v>
      </c>
      <c r="C94" s="23">
        <v>3274.947</v>
      </c>
      <c r="D94" s="23">
        <v>3669.631</v>
      </c>
      <c r="E94" s="23">
        <v>0</v>
      </c>
      <c r="F94" s="23">
        <v>0</v>
      </c>
      <c r="G94" s="23">
        <v>1</v>
      </c>
      <c r="H94" s="18">
        <v>0</v>
      </c>
      <c r="I94" s="18">
        <v>0</v>
      </c>
      <c r="J94" s="18">
        <v>0</v>
      </c>
      <c r="K94" s="21">
        <v>2</v>
      </c>
      <c r="L94" s="21">
        <v>0</v>
      </c>
      <c r="M94" s="21">
        <v>0</v>
      </c>
      <c r="N94" s="21">
        <v>-1</v>
      </c>
      <c r="O94" s="21">
        <v>0</v>
      </c>
      <c r="P94" s="21">
        <v>43.774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3">
        <v>74</v>
      </c>
      <c r="B95" s="23" t="s">
        <v>374</v>
      </c>
      <c r="C95" s="23">
        <v>6888.144</v>
      </c>
      <c r="D95" s="23">
        <v>7559.149</v>
      </c>
      <c r="E95" s="23">
        <v>0</v>
      </c>
      <c r="F95" s="23">
        <v>0</v>
      </c>
      <c r="G95" s="23">
        <v>1</v>
      </c>
      <c r="H95" s="18">
        <v>0</v>
      </c>
      <c r="I95" s="18">
        <v>0</v>
      </c>
      <c r="J95" s="18">
        <v>0</v>
      </c>
      <c r="K95" s="21">
        <v>2</v>
      </c>
      <c r="L95" s="21">
        <v>0</v>
      </c>
      <c r="M95" s="21">
        <v>0</v>
      </c>
      <c r="N95" s="21">
        <v>0</v>
      </c>
      <c r="O95" s="21">
        <v>0</v>
      </c>
      <c r="P95" s="21">
        <v>20.218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3">
        <v>76</v>
      </c>
      <c r="B96" s="23" t="s">
        <v>375</v>
      </c>
      <c r="C96" s="23">
        <v>5420.943</v>
      </c>
      <c r="D96" s="23">
        <v>5940.68</v>
      </c>
      <c r="E96" s="23">
        <v>0</v>
      </c>
      <c r="F96" s="23">
        <v>0</v>
      </c>
      <c r="G96" s="23">
        <v>1</v>
      </c>
      <c r="H96" s="18">
        <v>0</v>
      </c>
      <c r="I96" s="18">
        <v>0</v>
      </c>
      <c r="J96" s="18">
        <v>0</v>
      </c>
      <c r="K96" s="21">
        <v>0</v>
      </c>
      <c r="L96" s="21">
        <v>0</v>
      </c>
      <c r="M96" s="21">
        <v>0</v>
      </c>
      <c r="N96" s="21">
        <v>-1</v>
      </c>
      <c r="O96" s="21">
        <v>0</v>
      </c>
      <c r="P96" s="21">
        <v>13.705</v>
      </c>
      <c r="Q96" s="21">
        <v>0</v>
      </c>
      <c r="R96" s="21">
        <v>0</v>
      </c>
      <c r="S96" s="22"/>
      <c r="T96" s="22"/>
      <c r="U96" s="22"/>
      <c r="V96" s="22"/>
      <c r="W96" s="22"/>
    </row>
    <row r="97" ht="16.5" spans="1:23">
      <c r="A97" s="23">
        <v>96</v>
      </c>
      <c r="B97" s="23" t="s">
        <v>376</v>
      </c>
      <c r="C97" s="23">
        <v>4088.901</v>
      </c>
      <c r="D97" s="23">
        <v>4470.269</v>
      </c>
      <c r="E97" s="23">
        <v>0</v>
      </c>
      <c r="F97" s="23">
        <v>0</v>
      </c>
      <c r="G97" s="23">
        <v>1</v>
      </c>
      <c r="H97" s="18">
        <v>0</v>
      </c>
      <c r="I97" s="18">
        <v>0</v>
      </c>
      <c r="J97" s="18">
        <v>0</v>
      </c>
      <c r="K97" s="21">
        <v>1</v>
      </c>
      <c r="L97" s="21">
        <v>0</v>
      </c>
      <c r="M97" s="21">
        <v>0</v>
      </c>
      <c r="N97" s="21">
        <v>-1</v>
      </c>
      <c r="O97" s="21">
        <v>0</v>
      </c>
      <c r="P97" s="21">
        <v>45.581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3">
        <v>103</v>
      </c>
      <c r="B98" s="23" t="s">
        <v>377</v>
      </c>
      <c r="C98" s="23">
        <v>7709.775</v>
      </c>
      <c r="D98" s="23">
        <v>8663.927</v>
      </c>
      <c r="E98" s="23">
        <v>0</v>
      </c>
      <c r="F98" s="23">
        <v>0</v>
      </c>
      <c r="G98" s="23">
        <v>1</v>
      </c>
      <c r="H98" s="18">
        <v>0</v>
      </c>
      <c r="I98" s="18">
        <v>0</v>
      </c>
      <c r="J98" s="18">
        <v>0</v>
      </c>
      <c r="K98" s="21">
        <v>0</v>
      </c>
      <c r="L98" s="21">
        <v>0</v>
      </c>
      <c r="M98" s="21">
        <v>0</v>
      </c>
      <c r="N98" s="21">
        <v>-1</v>
      </c>
      <c r="O98" s="21">
        <v>0</v>
      </c>
      <c r="P98" s="21">
        <v>45.374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3">
        <v>107</v>
      </c>
      <c r="B99" s="23" t="s">
        <v>378</v>
      </c>
      <c r="C99" s="23">
        <v>5303.253</v>
      </c>
      <c r="D99" s="23">
        <v>5947.19</v>
      </c>
      <c r="E99" s="23">
        <v>0</v>
      </c>
      <c r="F99" s="23">
        <v>0</v>
      </c>
      <c r="G99" s="23">
        <v>1</v>
      </c>
      <c r="H99" s="18">
        <v>0</v>
      </c>
      <c r="I99" s="18">
        <v>0</v>
      </c>
      <c r="J99" s="18">
        <v>0</v>
      </c>
      <c r="K99" s="21">
        <v>1</v>
      </c>
      <c r="L99" s="21">
        <v>0</v>
      </c>
      <c r="M99" s="21">
        <v>0</v>
      </c>
      <c r="N99" s="21">
        <v>0</v>
      </c>
      <c r="O99" s="21">
        <v>0</v>
      </c>
      <c r="P99" s="21">
        <v>6.68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3">
        <v>109</v>
      </c>
      <c r="B100" s="23" t="s">
        <v>379</v>
      </c>
      <c r="C100" s="23">
        <v>9621.992</v>
      </c>
      <c r="D100" s="23">
        <v>10771.889</v>
      </c>
      <c r="E100" s="23">
        <v>0</v>
      </c>
      <c r="F100" s="23">
        <v>0</v>
      </c>
      <c r="G100" s="23">
        <v>1</v>
      </c>
      <c r="H100" s="18">
        <v>0</v>
      </c>
      <c r="I100" s="18">
        <v>0</v>
      </c>
      <c r="J100" s="18">
        <v>0</v>
      </c>
      <c r="K100" s="21">
        <v>2</v>
      </c>
      <c r="L100" s="21">
        <v>0</v>
      </c>
      <c r="M100" s="21">
        <v>0</v>
      </c>
      <c r="N100" s="21">
        <v>0</v>
      </c>
      <c r="O100" s="21">
        <v>0</v>
      </c>
      <c r="P100" s="21">
        <v>51.373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3">
        <v>110</v>
      </c>
      <c r="B101" s="23" t="s">
        <v>380</v>
      </c>
      <c r="C101" s="23">
        <v>4106.844</v>
      </c>
      <c r="D101" s="23">
        <v>4446.584</v>
      </c>
      <c r="E101" s="23">
        <v>0</v>
      </c>
      <c r="F101" s="23">
        <v>0</v>
      </c>
      <c r="G101" s="23">
        <v>1</v>
      </c>
      <c r="H101" s="18">
        <v>0</v>
      </c>
      <c r="I101" s="18">
        <v>0</v>
      </c>
      <c r="J101" s="18">
        <v>0</v>
      </c>
      <c r="K101" s="21">
        <v>3</v>
      </c>
      <c r="L101" s="21">
        <v>0</v>
      </c>
      <c r="M101" s="21">
        <v>0</v>
      </c>
      <c r="N101" s="21">
        <v>0</v>
      </c>
      <c r="O101" s="21">
        <v>0</v>
      </c>
      <c r="P101" s="21">
        <v>42.365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3">
        <v>121</v>
      </c>
      <c r="B102" s="23" t="s">
        <v>381</v>
      </c>
      <c r="C102" s="23">
        <v>7762.002</v>
      </c>
      <c r="D102" s="23">
        <v>8793.942</v>
      </c>
      <c r="E102" s="23">
        <v>0</v>
      </c>
      <c r="F102" s="23">
        <v>0</v>
      </c>
      <c r="G102" s="23">
        <v>1</v>
      </c>
      <c r="H102" s="18">
        <v>0</v>
      </c>
      <c r="I102" s="18">
        <v>0</v>
      </c>
      <c r="J102" s="18">
        <v>0</v>
      </c>
      <c r="K102" s="21">
        <v>4</v>
      </c>
      <c r="L102" s="21">
        <v>2</v>
      </c>
      <c r="M102" s="21">
        <v>0</v>
      </c>
      <c r="N102" s="21">
        <v>1</v>
      </c>
      <c r="O102" s="21">
        <v>0</v>
      </c>
      <c r="P102" s="21">
        <v>5.175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3">
        <v>123</v>
      </c>
      <c r="B103" s="23" t="s">
        <v>382</v>
      </c>
      <c r="C103" s="23">
        <v>6652.268</v>
      </c>
      <c r="D103" s="23">
        <v>7731.957</v>
      </c>
      <c r="E103" s="23">
        <v>0</v>
      </c>
      <c r="F103" s="23">
        <v>0</v>
      </c>
      <c r="G103" s="23">
        <v>1</v>
      </c>
      <c r="H103" s="18">
        <v>0</v>
      </c>
      <c r="I103" s="18">
        <v>0</v>
      </c>
      <c r="J103" s="18">
        <v>0</v>
      </c>
      <c r="K103" s="21">
        <v>3</v>
      </c>
      <c r="L103" s="21">
        <v>2</v>
      </c>
      <c r="M103" s="21">
        <v>0</v>
      </c>
      <c r="N103" s="21">
        <v>0</v>
      </c>
      <c r="O103" s="21">
        <v>0</v>
      </c>
      <c r="P103" s="21">
        <v>0.729</v>
      </c>
      <c r="Q103" s="21">
        <v>0</v>
      </c>
      <c r="R103" s="21">
        <v>-1</v>
      </c>
      <c r="S103" s="22"/>
      <c r="T103" s="22"/>
      <c r="U103" s="22"/>
      <c r="V103" s="22"/>
      <c r="W103" s="22"/>
    </row>
    <row r="104" ht="16.5" spans="1:23">
      <c r="A104" s="23">
        <v>126</v>
      </c>
      <c r="B104" s="23" t="s">
        <v>383</v>
      </c>
      <c r="C104" s="23">
        <v>7871.623</v>
      </c>
      <c r="D104" s="23">
        <v>8527.884</v>
      </c>
      <c r="E104" s="23">
        <v>0</v>
      </c>
      <c r="F104" s="23">
        <v>0</v>
      </c>
      <c r="G104" s="23">
        <v>1</v>
      </c>
      <c r="H104" s="18">
        <v>0</v>
      </c>
      <c r="I104" s="18">
        <v>0</v>
      </c>
      <c r="J104" s="18">
        <v>0</v>
      </c>
      <c r="K104" s="21">
        <v>2</v>
      </c>
      <c r="L104" s="21">
        <v>0</v>
      </c>
      <c r="M104" s="21">
        <v>0</v>
      </c>
      <c r="N104" s="21">
        <v>0</v>
      </c>
      <c r="O104" s="21">
        <v>0</v>
      </c>
      <c r="P104" s="21">
        <v>33.894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3">
        <v>135</v>
      </c>
      <c r="B105" s="23" t="s">
        <v>384</v>
      </c>
      <c r="C105" s="23">
        <v>5921.274</v>
      </c>
      <c r="D105" s="23">
        <v>6917.27</v>
      </c>
      <c r="E105" s="23">
        <v>0</v>
      </c>
      <c r="F105" s="23">
        <v>0</v>
      </c>
      <c r="G105" s="23">
        <v>1</v>
      </c>
      <c r="H105" s="18">
        <v>0</v>
      </c>
      <c r="I105" s="18">
        <v>0</v>
      </c>
      <c r="J105" s="18">
        <v>0</v>
      </c>
      <c r="K105" s="21">
        <v>0</v>
      </c>
      <c r="L105" s="21">
        <v>2</v>
      </c>
      <c r="M105" s="21">
        <v>0</v>
      </c>
      <c r="N105" s="21">
        <v>0</v>
      </c>
      <c r="O105" s="21">
        <v>0</v>
      </c>
      <c r="P105" s="21">
        <v>0.003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3">
        <v>147</v>
      </c>
      <c r="B106" s="23" t="s">
        <v>385</v>
      </c>
      <c r="C106" s="23">
        <v>6492.041</v>
      </c>
      <c r="D106" s="23">
        <v>7157.616</v>
      </c>
      <c r="E106" s="23">
        <v>0</v>
      </c>
      <c r="F106" s="23">
        <v>0</v>
      </c>
      <c r="G106" s="23">
        <v>1</v>
      </c>
      <c r="H106" s="18">
        <v>0</v>
      </c>
      <c r="I106" s="18">
        <v>0</v>
      </c>
      <c r="J106" s="18">
        <v>0</v>
      </c>
      <c r="K106" s="21">
        <v>1</v>
      </c>
      <c r="L106" s="21">
        <v>0</v>
      </c>
      <c r="M106" s="21">
        <v>0</v>
      </c>
      <c r="N106" s="21">
        <v>0</v>
      </c>
      <c r="O106" s="21">
        <v>0</v>
      </c>
      <c r="P106" s="21">
        <v>19.233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3">
        <v>148</v>
      </c>
      <c r="B107" s="23" t="s">
        <v>386</v>
      </c>
      <c r="C107" s="23">
        <v>9098.573</v>
      </c>
      <c r="D107" s="23">
        <v>10100.614</v>
      </c>
      <c r="E107" s="23">
        <v>0</v>
      </c>
      <c r="F107" s="23">
        <v>0</v>
      </c>
      <c r="G107" s="23">
        <v>1</v>
      </c>
      <c r="H107" s="18">
        <v>0</v>
      </c>
      <c r="I107" s="18">
        <v>0</v>
      </c>
      <c r="J107" s="18">
        <v>0</v>
      </c>
      <c r="K107" s="21">
        <v>2</v>
      </c>
      <c r="L107" s="21">
        <v>0</v>
      </c>
      <c r="M107" s="21">
        <v>0</v>
      </c>
      <c r="N107" s="21">
        <v>0</v>
      </c>
      <c r="O107" s="21">
        <v>0</v>
      </c>
      <c r="P107" s="21">
        <v>36.059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3">
        <v>155</v>
      </c>
      <c r="B108" s="23" t="s">
        <v>387</v>
      </c>
      <c r="C108" s="23">
        <v>3172.142</v>
      </c>
      <c r="D108" s="23">
        <v>3453.033</v>
      </c>
      <c r="E108" s="23">
        <v>0</v>
      </c>
      <c r="F108" s="23">
        <v>0</v>
      </c>
      <c r="G108" s="23">
        <v>1</v>
      </c>
      <c r="H108" s="18">
        <v>0</v>
      </c>
      <c r="I108" s="18">
        <v>0</v>
      </c>
      <c r="J108" s="18">
        <v>0</v>
      </c>
      <c r="K108" s="21">
        <v>2</v>
      </c>
      <c r="L108" s="21">
        <v>0</v>
      </c>
      <c r="M108" s="21">
        <v>0</v>
      </c>
      <c r="N108" s="21">
        <v>0</v>
      </c>
      <c r="O108" s="21">
        <v>0</v>
      </c>
      <c r="P108" s="21">
        <v>21.009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3">
        <v>162</v>
      </c>
      <c r="B109" s="23" t="s">
        <v>388</v>
      </c>
      <c r="C109" s="23">
        <v>3441.466</v>
      </c>
      <c r="D109" s="23">
        <v>4044.804</v>
      </c>
      <c r="E109" s="23">
        <v>0</v>
      </c>
      <c r="F109" s="23">
        <v>0</v>
      </c>
      <c r="G109" s="23">
        <v>1</v>
      </c>
      <c r="H109" s="18">
        <v>0</v>
      </c>
      <c r="I109" s="18">
        <v>0</v>
      </c>
      <c r="J109" s="18">
        <v>0</v>
      </c>
      <c r="K109" s="21">
        <v>2</v>
      </c>
      <c r="L109" s="21">
        <v>0</v>
      </c>
      <c r="M109" s="21">
        <v>0</v>
      </c>
      <c r="N109" s="21">
        <v>0</v>
      </c>
      <c r="O109" s="21">
        <v>0</v>
      </c>
      <c r="P109" s="21">
        <v>39.146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3">
        <v>170</v>
      </c>
      <c r="B110" s="23" t="s">
        <v>389</v>
      </c>
      <c r="C110" s="23">
        <v>6001.825</v>
      </c>
      <c r="D110" s="23">
        <v>6559.422</v>
      </c>
      <c r="E110" s="23">
        <v>0</v>
      </c>
      <c r="F110" s="23">
        <v>0</v>
      </c>
      <c r="G110" s="23">
        <v>1</v>
      </c>
      <c r="H110" s="18">
        <v>0</v>
      </c>
      <c r="I110" s="18">
        <v>0</v>
      </c>
      <c r="J110" s="18">
        <v>0</v>
      </c>
      <c r="K110" s="21">
        <v>0</v>
      </c>
      <c r="L110" s="21">
        <v>0</v>
      </c>
      <c r="M110" s="21">
        <v>0</v>
      </c>
      <c r="N110" s="21">
        <v>-1</v>
      </c>
      <c r="O110" s="21">
        <v>0</v>
      </c>
      <c r="P110" s="21">
        <v>39.818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3">
        <v>806</v>
      </c>
      <c r="B111" s="23" t="s">
        <v>390</v>
      </c>
      <c r="C111" s="23">
        <v>8167.562</v>
      </c>
      <c r="D111" s="23">
        <v>9066.59</v>
      </c>
      <c r="E111" s="23">
        <v>0</v>
      </c>
      <c r="F111" s="23">
        <v>0</v>
      </c>
      <c r="G111" s="23">
        <v>1</v>
      </c>
      <c r="H111" s="18">
        <v>0</v>
      </c>
      <c r="I111" s="18">
        <v>0</v>
      </c>
      <c r="J111" s="18">
        <v>0</v>
      </c>
      <c r="K111" s="21">
        <v>2</v>
      </c>
      <c r="L111" s="21">
        <v>0</v>
      </c>
      <c r="M111" s="21">
        <v>0</v>
      </c>
      <c r="N111" s="21">
        <v>0</v>
      </c>
      <c r="O111" s="21">
        <v>0</v>
      </c>
      <c r="P111" s="21">
        <v>8.554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3">
        <v>807</v>
      </c>
      <c r="B112" s="23" t="s">
        <v>57</v>
      </c>
      <c r="C112" s="23">
        <v>17575.969</v>
      </c>
      <c r="D112" s="23">
        <v>19608.193</v>
      </c>
      <c r="E112" s="23">
        <v>0</v>
      </c>
      <c r="F112" s="23">
        <v>0</v>
      </c>
      <c r="G112" s="23">
        <v>1</v>
      </c>
      <c r="H112" s="18">
        <v>0</v>
      </c>
      <c r="I112" s="18">
        <v>0</v>
      </c>
      <c r="J112" s="18">
        <v>0</v>
      </c>
      <c r="K112" s="21">
        <v>1</v>
      </c>
      <c r="L112" s="21">
        <v>0</v>
      </c>
      <c r="M112" s="21">
        <v>0</v>
      </c>
      <c r="N112" s="21">
        <v>-1</v>
      </c>
      <c r="O112" s="21">
        <v>0</v>
      </c>
      <c r="P112" s="21">
        <v>17.623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3">
        <v>808</v>
      </c>
      <c r="B113" s="23" t="s">
        <v>391</v>
      </c>
      <c r="C113" s="23">
        <v>8088.798</v>
      </c>
      <c r="D113" s="23">
        <v>9185.26</v>
      </c>
      <c r="E113" s="23">
        <v>0</v>
      </c>
      <c r="F113" s="23">
        <v>0</v>
      </c>
      <c r="G113" s="23">
        <v>1</v>
      </c>
      <c r="H113" s="18">
        <v>0</v>
      </c>
      <c r="I113" s="18">
        <v>0</v>
      </c>
      <c r="J113" s="18">
        <v>0</v>
      </c>
      <c r="K113" s="21">
        <v>1</v>
      </c>
      <c r="L113" s="21">
        <v>0</v>
      </c>
      <c r="M113" s="21">
        <v>0</v>
      </c>
      <c r="N113" s="21">
        <v>0</v>
      </c>
      <c r="O113" s="21">
        <v>0</v>
      </c>
      <c r="P113" s="21">
        <v>13.289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3">
        <v>815</v>
      </c>
      <c r="B114" s="23" t="s">
        <v>392</v>
      </c>
      <c r="C114" s="23">
        <v>18018.725</v>
      </c>
      <c r="D114" s="23">
        <v>20099.52</v>
      </c>
      <c r="E114" s="23">
        <v>0</v>
      </c>
      <c r="F114" s="23">
        <v>0</v>
      </c>
      <c r="G114" s="23">
        <v>1</v>
      </c>
      <c r="H114" s="18">
        <v>0</v>
      </c>
      <c r="I114" s="18">
        <v>0</v>
      </c>
      <c r="J114" s="18">
        <v>0</v>
      </c>
      <c r="K114" s="21">
        <v>0</v>
      </c>
      <c r="L114" s="21">
        <v>0</v>
      </c>
      <c r="M114" s="21">
        <v>0</v>
      </c>
      <c r="N114" s="21">
        <v>-1</v>
      </c>
      <c r="O114" s="21">
        <v>0</v>
      </c>
      <c r="P114" s="21">
        <v>16.141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3">
        <v>849</v>
      </c>
      <c r="B115" s="23" t="s">
        <v>393</v>
      </c>
      <c r="C115" s="23">
        <v>10084.696</v>
      </c>
      <c r="D115" s="23">
        <v>12007.606</v>
      </c>
      <c r="E115" s="23">
        <v>0</v>
      </c>
      <c r="F115" s="23">
        <v>0</v>
      </c>
      <c r="G115" s="23">
        <v>1</v>
      </c>
      <c r="H115" s="18">
        <v>0</v>
      </c>
      <c r="I115" s="18">
        <v>0</v>
      </c>
      <c r="J115" s="18">
        <v>0</v>
      </c>
      <c r="K115" s="21">
        <v>2</v>
      </c>
      <c r="L115" s="21">
        <v>0</v>
      </c>
      <c r="M115" s="21">
        <v>0</v>
      </c>
      <c r="N115" s="21">
        <v>0</v>
      </c>
      <c r="O115" s="21">
        <v>0</v>
      </c>
      <c r="P115" s="21">
        <v>34.176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3">
        <v>865</v>
      </c>
      <c r="B116" s="23" t="s">
        <v>394</v>
      </c>
      <c r="C116" s="23">
        <v>1446.978</v>
      </c>
      <c r="D116" s="23">
        <v>1626.21</v>
      </c>
      <c r="E116" s="23">
        <v>0</v>
      </c>
      <c r="F116" s="23">
        <v>0</v>
      </c>
      <c r="G116" s="23">
        <v>1</v>
      </c>
      <c r="H116" s="18">
        <v>0</v>
      </c>
      <c r="I116" s="18">
        <v>0</v>
      </c>
      <c r="J116" s="18">
        <v>0</v>
      </c>
      <c r="K116" s="21">
        <v>3</v>
      </c>
      <c r="L116" s="21">
        <v>0</v>
      </c>
      <c r="M116" s="21">
        <v>0</v>
      </c>
      <c r="N116" s="21">
        <v>0</v>
      </c>
      <c r="O116" s="21">
        <v>0</v>
      </c>
      <c r="P116" s="21">
        <v>10.834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3">
        <v>867</v>
      </c>
      <c r="B117" s="23" t="s">
        <v>395</v>
      </c>
      <c r="C117" s="23">
        <v>2651.31</v>
      </c>
      <c r="D117" s="23">
        <v>2947.617</v>
      </c>
      <c r="E117" s="23">
        <v>0</v>
      </c>
      <c r="F117" s="23">
        <v>0</v>
      </c>
      <c r="G117" s="23">
        <v>1</v>
      </c>
      <c r="H117" s="18">
        <v>0</v>
      </c>
      <c r="I117" s="18">
        <v>0</v>
      </c>
      <c r="J117" s="18">
        <v>0</v>
      </c>
      <c r="K117" s="21">
        <v>3</v>
      </c>
      <c r="L117" s="21">
        <v>0</v>
      </c>
      <c r="M117" s="21">
        <v>0</v>
      </c>
      <c r="N117" s="21">
        <v>0</v>
      </c>
      <c r="O117" s="21">
        <v>0</v>
      </c>
      <c r="P117" s="21">
        <v>30.566</v>
      </c>
      <c r="Q117" s="21">
        <v>0</v>
      </c>
      <c r="R117" s="21">
        <v>-1</v>
      </c>
      <c r="S117" s="22"/>
      <c r="T117" s="22"/>
      <c r="U117" s="22"/>
      <c r="V117" s="22"/>
      <c r="W117" s="22"/>
    </row>
    <row r="118" ht="16.5" spans="1:23">
      <c r="A118" s="23">
        <v>911</v>
      </c>
      <c r="B118" s="23" t="s">
        <v>396</v>
      </c>
      <c r="C118" s="23">
        <v>6174.31</v>
      </c>
      <c r="D118" s="23">
        <v>6730.547</v>
      </c>
      <c r="E118" s="23">
        <v>0</v>
      </c>
      <c r="F118" s="23">
        <v>0</v>
      </c>
      <c r="G118" s="23">
        <v>1</v>
      </c>
      <c r="H118" s="18">
        <v>0</v>
      </c>
      <c r="I118" s="18">
        <v>0</v>
      </c>
      <c r="J118" s="18">
        <v>0</v>
      </c>
      <c r="K118" s="21">
        <v>1</v>
      </c>
      <c r="L118" s="21">
        <v>0</v>
      </c>
      <c r="M118" s="21">
        <v>0</v>
      </c>
      <c r="N118" s="21">
        <v>-1</v>
      </c>
      <c r="O118" s="21">
        <v>0</v>
      </c>
      <c r="P118" s="21">
        <v>21.352</v>
      </c>
      <c r="Q118" s="21">
        <v>0</v>
      </c>
      <c r="R118" s="21">
        <v>0</v>
      </c>
      <c r="S118" s="22"/>
      <c r="T118" s="22"/>
      <c r="U118" s="22"/>
      <c r="V118" s="22"/>
      <c r="W118" s="22"/>
    </row>
    <row r="119" ht="16.5" spans="1:23">
      <c r="A119" s="23">
        <v>913</v>
      </c>
      <c r="B119" s="23" t="s">
        <v>397</v>
      </c>
      <c r="C119" s="23">
        <v>7979.932</v>
      </c>
      <c r="D119" s="23">
        <v>9101.776</v>
      </c>
      <c r="E119" s="23">
        <v>0</v>
      </c>
      <c r="F119" s="23">
        <v>0</v>
      </c>
      <c r="G119" s="23">
        <v>1</v>
      </c>
      <c r="H119" s="18">
        <v>0</v>
      </c>
      <c r="I119" s="18">
        <v>0</v>
      </c>
      <c r="J119" s="18">
        <v>0</v>
      </c>
      <c r="K119" s="21">
        <v>1</v>
      </c>
      <c r="L119" s="21">
        <v>0</v>
      </c>
      <c r="M119" s="21">
        <v>0</v>
      </c>
      <c r="N119" s="21">
        <v>-1</v>
      </c>
      <c r="O119" s="21">
        <v>0</v>
      </c>
      <c r="P119" s="21">
        <v>22.746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3">
        <v>914</v>
      </c>
      <c r="B120" s="23" t="s">
        <v>398</v>
      </c>
      <c r="C120" s="23">
        <v>6287.481</v>
      </c>
      <c r="D120" s="23">
        <v>6959.477</v>
      </c>
      <c r="E120" s="23">
        <v>0</v>
      </c>
      <c r="F120" s="23">
        <v>0</v>
      </c>
      <c r="G120" s="23">
        <v>1</v>
      </c>
      <c r="H120" s="18">
        <v>0</v>
      </c>
      <c r="I120" s="18">
        <v>0</v>
      </c>
      <c r="J120" s="18">
        <v>0</v>
      </c>
      <c r="K120" s="21">
        <v>2</v>
      </c>
      <c r="L120" s="21">
        <v>0</v>
      </c>
      <c r="M120" s="21">
        <v>0</v>
      </c>
      <c r="N120" s="21">
        <v>0</v>
      </c>
      <c r="O120" s="21">
        <v>0</v>
      </c>
      <c r="P120" s="21">
        <v>40.389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3">
        <v>915</v>
      </c>
      <c r="B121" s="23" t="s">
        <v>399</v>
      </c>
      <c r="C121" s="23">
        <v>3023.238</v>
      </c>
      <c r="D121" s="23">
        <v>3633.096</v>
      </c>
      <c r="E121" s="23">
        <v>0</v>
      </c>
      <c r="F121" s="23">
        <v>0</v>
      </c>
      <c r="G121" s="23">
        <v>1</v>
      </c>
      <c r="H121" s="18">
        <v>0</v>
      </c>
      <c r="I121" s="18">
        <v>0</v>
      </c>
      <c r="J121" s="18">
        <v>0</v>
      </c>
      <c r="K121" s="21">
        <v>4</v>
      </c>
      <c r="L121" s="21">
        <v>0</v>
      </c>
      <c r="M121" s="21">
        <v>0</v>
      </c>
      <c r="N121" s="21">
        <v>0</v>
      </c>
      <c r="O121" s="21">
        <v>0</v>
      </c>
      <c r="P121" s="21">
        <v>-0.474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3">
        <v>919</v>
      </c>
      <c r="B122" s="23" t="s">
        <v>400</v>
      </c>
      <c r="C122" s="23">
        <v>5146.086</v>
      </c>
      <c r="D122" s="23">
        <v>5471.913</v>
      </c>
      <c r="E122" s="23">
        <v>0</v>
      </c>
      <c r="F122" s="23">
        <v>0</v>
      </c>
      <c r="G122" s="23">
        <v>1</v>
      </c>
      <c r="H122" s="18">
        <v>0</v>
      </c>
      <c r="I122" s="18">
        <v>0</v>
      </c>
      <c r="J122" s="18">
        <v>0</v>
      </c>
      <c r="K122" s="21">
        <v>1</v>
      </c>
      <c r="L122" s="21">
        <v>0</v>
      </c>
      <c r="M122" s="21">
        <v>0</v>
      </c>
      <c r="N122" s="21">
        <v>-1</v>
      </c>
      <c r="O122" s="21">
        <v>0</v>
      </c>
      <c r="P122" s="21">
        <v>17.737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3">
        <v>925</v>
      </c>
      <c r="B123" s="23" t="s">
        <v>401</v>
      </c>
      <c r="C123" s="23">
        <v>4436.6</v>
      </c>
      <c r="D123" s="23">
        <v>4753.102</v>
      </c>
      <c r="E123" s="23">
        <v>0</v>
      </c>
      <c r="F123" s="23">
        <v>0</v>
      </c>
      <c r="G123" s="23">
        <v>1</v>
      </c>
      <c r="H123" s="18">
        <v>0</v>
      </c>
      <c r="I123" s="18">
        <v>0</v>
      </c>
      <c r="J123" s="18">
        <v>0</v>
      </c>
      <c r="K123" s="21">
        <v>4</v>
      </c>
      <c r="L123" s="21">
        <v>0</v>
      </c>
      <c r="M123" s="21">
        <v>0</v>
      </c>
      <c r="N123" s="21">
        <v>1</v>
      </c>
      <c r="O123" s="21">
        <v>0</v>
      </c>
      <c r="P123" s="21">
        <v>2.252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3">
        <v>931</v>
      </c>
      <c r="B124" s="23" t="s">
        <v>402</v>
      </c>
      <c r="C124" s="23">
        <v>5796.151</v>
      </c>
      <c r="D124" s="23">
        <v>6370.01</v>
      </c>
      <c r="E124" s="23">
        <v>0</v>
      </c>
      <c r="F124" s="23">
        <v>0</v>
      </c>
      <c r="G124" s="23">
        <v>1</v>
      </c>
      <c r="H124" s="18">
        <v>0</v>
      </c>
      <c r="I124" s="18">
        <v>0</v>
      </c>
      <c r="J124" s="18">
        <v>0</v>
      </c>
      <c r="K124" s="21">
        <v>2</v>
      </c>
      <c r="L124" s="21">
        <v>0</v>
      </c>
      <c r="M124" s="21">
        <v>0</v>
      </c>
      <c r="N124" s="21">
        <v>0</v>
      </c>
      <c r="O124" s="21">
        <v>0</v>
      </c>
      <c r="P124" s="21">
        <v>23.315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3">
        <v>932</v>
      </c>
      <c r="B125" s="23" t="s">
        <v>403</v>
      </c>
      <c r="C125" s="23">
        <v>14641.102</v>
      </c>
      <c r="D125" s="23">
        <v>16165.621</v>
      </c>
      <c r="E125" s="23">
        <v>0</v>
      </c>
      <c r="F125" s="23">
        <v>0</v>
      </c>
      <c r="G125" s="23">
        <v>1</v>
      </c>
      <c r="H125" s="18">
        <v>0</v>
      </c>
      <c r="I125" s="18">
        <v>0</v>
      </c>
      <c r="J125" s="18">
        <v>0</v>
      </c>
      <c r="K125" s="21">
        <v>3</v>
      </c>
      <c r="L125" s="21">
        <v>0</v>
      </c>
      <c r="M125" s="21">
        <v>0</v>
      </c>
      <c r="N125" s="21">
        <v>0</v>
      </c>
      <c r="O125" s="21">
        <v>0</v>
      </c>
      <c r="P125" s="21">
        <v>16.301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3">
        <v>934</v>
      </c>
      <c r="B126" s="23" t="s">
        <v>404</v>
      </c>
      <c r="C126" s="23">
        <v>5903.835</v>
      </c>
      <c r="D126" s="23">
        <v>6497.409</v>
      </c>
      <c r="E126" s="23">
        <v>0</v>
      </c>
      <c r="F126" s="23">
        <v>0</v>
      </c>
      <c r="G126" s="23">
        <v>1</v>
      </c>
      <c r="H126" s="18">
        <v>0</v>
      </c>
      <c r="I126" s="18">
        <v>0</v>
      </c>
      <c r="J126" s="18">
        <v>0</v>
      </c>
      <c r="K126" s="21">
        <v>1</v>
      </c>
      <c r="L126" s="21">
        <v>0</v>
      </c>
      <c r="M126" s="21">
        <v>0</v>
      </c>
      <c r="N126" s="21">
        <v>0</v>
      </c>
      <c r="O126" s="21">
        <v>0</v>
      </c>
      <c r="P126" s="21">
        <v>0.714</v>
      </c>
      <c r="Q126" s="21">
        <v>0</v>
      </c>
      <c r="R126" s="21">
        <v>-1</v>
      </c>
      <c r="S126" s="22"/>
      <c r="T126" s="22"/>
      <c r="U126" s="22"/>
      <c r="V126" s="22"/>
      <c r="W126" s="22"/>
    </row>
    <row r="127" ht="16.5" spans="1:23">
      <c r="A127" s="23">
        <v>942</v>
      </c>
      <c r="B127" s="23" t="s">
        <v>405</v>
      </c>
      <c r="C127" s="23">
        <v>9746.812</v>
      </c>
      <c r="D127" s="23">
        <v>10548.892</v>
      </c>
      <c r="E127" s="23">
        <v>0</v>
      </c>
      <c r="F127" s="23">
        <v>0</v>
      </c>
      <c r="G127" s="23">
        <v>1</v>
      </c>
      <c r="H127" s="18">
        <v>0</v>
      </c>
      <c r="I127" s="18">
        <v>0</v>
      </c>
      <c r="J127" s="18">
        <v>0</v>
      </c>
      <c r="K127" s="21">
        <v>2</v>
      </c>
      <c r="L127" s="21">
        <v>0</v>
      </c>
      <c r="M127" s="21">
        <v>0</v>
      </c>
      <c r="N127" s="21">
        <v>0</v>
      </c>
      <c r="O127" s="21">
        <v>0</v>
      </c>
      <c r="P127" s="21">
        <v>18.017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3">
        <v>948</v>
      </c>
      <c r="B128" s="23" t="s">
        <v>406</v>
      </c>
      <c r="C128" s="23">
        <v>2482.61</v>
      </c>
      <c r="D128" s="23">
        <v>2869.75</v>
      </c>
      <c r="E128" s="23">
        <v>0</v>
      </c>
      <c r="F128" s="23">
        <v>0</v>
      </c>
      <c r="G128" s="23">
        <v>1</v>
      </c>
      <c r="H128" s="18">
        <v>0</v>
      </c>
      <c r="I128" s="18">
        <v>0</v>
      </c>
      <c r="J128" s="18">
        <v>0</v>
      </c>
      <c r="K128" s="21">
        <v>2</v>
      </c>
      <c r="L128" s="21">
        <v>0</v>
      </c>
      <c r="M128" s="21">
        <v>0</v>
      </c>
      <c r="N128" s="21">
        <v>0</v>
      </c>
      <c r="O128" s="21">
        <v>0</v>
      </c>
      <c r="P128" s="21">
        <v>37.381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3">
        <v>952</v>
      </c>
      <c r="B129" s="23" t="s">
        <v>407</v>
      </c>
      <c r="C129" s="23">
        <v>2381.901</v>
      </c>
      <c r="D129" s="23">
        <v>2835.797</v>
      </c>
      <c r="E129" s="23">
        <v>0</v>
      </c>
      <c r="F129" s="23">
        <v>0</v>
      </c>
      <c r="G129" s="23">
        <v>1</v>
      </c>
      <c r="H129" s="18">
        <v>0</v>
      </c>
      <c r="I129" s="18">
        <v>0</v>
      </c>
      <c r="J129" s="18">
        <v>0</v>
      </c>
      <c r="K129" s="21">
        <v>3</v>
      </c>
      <c r="L129" s="21">
        <v>0</v>
      </c>
      <c r="M129" s="21">
        <v>0</v>
      </c>
      <c r="N129" s="21">
        <v>-1</v>
      </c>
      <c r="O129" s="21">
        <v>0</v>
      </c>
      <c r="P129" s="21">
        <v>52.63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3">
        <v>959</v>
      </c>
      <c r="B130" s="23" t="s">
        <v>408</v>
      </c>
      <c r="C130" s="23">
        <v>7891.583</v>
      </c>
      <c r="D130" s="23">
        <v>8435.981</v>
      </c>
      <c r="E130" s="23">
        <v>0</v>
      </c>
      <c r="F130" s="23">
        <v>0</v>
      </c>
      <c r="G130" s="23">
        <v>1</v>
      </c>
      <c r="H130" s="18">
        <v>0</v>
      </c>
      <c r="I130" s="18">
        <v>0</v>
      </c>
      <c r="J130" s="18">
        <v>0</v>
      </c>
      <c r="K130" s="21">
        <v>2</v>
      </c>
      <c r="L130" s="21">
        <v>0</v>
      </c>
      <c r="M130" s="21">
        <v>0</v>
      </c>
      <c r="N130" s="21">
        <v>-1</v>
      </c>
      <c r="O130" s="21">
        <v>0</v>
      </c>
      <c r="P130" s="21">
        <v>23.203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3">
        <v>965</v>
      </c>
      <c r="B131" s="23" t="s">
        <v>409</v>
      </c>
      <c r="C131" s="23">
        <v>5431.014</v>
      </c>
      <c r="D131" s="23">
        <v>5734.307</v>
      </c>
      <c r="E131" s="23">
        <v>0</v>
      </c>
      <c r="F131" s="23">
        <v>0</v>
      </c>
      <c r="G131" s="23">
        <v>1</v>
      </c>
      <c r="H131" s="18">
        <v>0</v>
      </c>
      <c r="I131" s="18">
        <v>0</v>
      </c>
      <c r="J131" s="18">
        <v>0</v>
      </c>
      <c r="K131" s="21">
        <v>0</v>
      </c>
      <c r="L131" s="21">
        <v>0</v>
      </c>
      <c r="M131" s="21">
        <v>0</v>
      </c>
      <c r="N131" s="21">
        <v>-1</v>
      </c>
      <c r="O131" s="21">
        <v>0</v>
      </c>
      <c r="P131" s="21">
        <v>24.302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3">
        <v>974</v>
      </c>
      <c r="B132" s="23" t="s">
        <v>410</v>
      </c>
      <c r="C132" s="23">
        <v>6614.635</v>
      </c>
      <c r="D132" s="23">
        <v>7297.323</v>
      </c>
      <c r="E132" s="23">
        <v>0</v>
      </c>
      <c r="F132" s="23">
        <v>0</v>
      </c>
      <c r="G132" s="23">
        <v>1</v>
      </c>
      <c r="H132" s="18">
        <v>0</v>
      </c>
      <c r="I132" s="18">
        <v>0</v>
      </c>
      <c r="J132" s="18">
        <v>0</v>
      </c>
      <c r="K132" s="21">
        <v>1</v>
      </c>
      <c r="L132" s="21">
        <v>0</v>
      </c>
      <c r="M132" s="21">
        <v>0</v>
      </c>
      <c r="N132" s="21">
        <v>-1</v>
      </c>
      <c r="O132" s="21">
        <v>0</v>
      </c>
      <c r="P132" s="21">
        <v>25.09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3">
        <v>978</v>
      </c>
      <c r="B133" s="23" t="s">
        <v>411</v>
      </c>
      <c r="C133" s="23">
        <v>10264.292</v>
      </c>
      <c r="D133" s="23">
        <v>11511.129</v>
      </c>
      <c r="E133" s="23">
        <v>0</v>
      </c>
      <c r="F133" s="23">
        <v>0</v>
      </c>
      <c r="G133" s="23">
        <v>1</v>
      </c>
      <c r="H133" s="18">
        <v>0</v>
      </c>
      <c r="I133" s="18">
        <v>0</v>
      </c>
      <c r="J133" s="18">
        <v>0</v>
      </c>
      <c r="K133" s="21">
        <v>4</v>
      </c>
      <c r="L133" s="21">
        <v>0</v>
      </c>
      <c r="M133" s="21">
        <v>0</v>
      </c>
      <c r="N133" s="21">
        <v>1</v>
      </c>
      <c r="O133" s="21">
        <v>0</v>
      </c>
      <c r="P133" s="21">
        <v>-0.887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3">
        <v>980</v>
      </c>
      <c r="B134" s="23" t="s">
        <v>412</v>
      </c>
      <c r="C134" s="23">
        <v>3253.318</v>
      </c>
      <c r="D134" s="23">
        <v>3476.374</v>
      </c>
      <c r="E134" s="23">
        <v>0</v>
      </c>
      <c r="F134" s="23">
        <v>0</v>
      </c>
      <c r="G134" s="23">
        <v>1</v>
      </c>
      <c r="H134" s="18">
        <v>0</v>
      </c>
      <c r="I134" s="18">
        <v>0</v>
      </c>
      <c r="J134" s="18">
        <v>0</v>
      </c>
      <c r="K134" s="21">
        <v>3</v>
      </c>
      <c r="L134" s="21">
        <v>0</v>
      </c>
      <c r="M134" s="21">
        <v>0</v>
      </c>
      <c r="N134" s="21">
        <v>0</v>
      </c>
      <c r="O134" s="21">
        <v>0</v>
      </c>
      <c r="P134" s="21">
        <v>31.595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3">
        <v>989</v>
      </c>
      <c r="B135" s="23" t="s">
        <v>413</v>
      </c>
      <c r="C135" s="23">
        <v>5232.946</v>
      </c>
      <c r="D135" s="23">
        <v>5764.685</v>
      </c>
      <c r="E135" s="23">
        <v>0</v>
      </c>
      <c r="F135" s="23">
        <v>0</v>
      </c>
      <c r="G135" s="23">
        <v>1</v>
      </c>
      <c r="H135" s="18">
        <v>0</v>
      </c>
      <c r="I135" s="18">
        <v>0</v>
      </c>
      <c r="J135" s="18">
        <v>0</v>
      </c>
      <c r="K135" s="21">
        <v>4</v>
      </c>
      <c r="L135" s="21">
        <v>0</v>
      </c>
      <c r="M135" s="21">
        <v>0</v>
      </c>
      <c r="N135" s="21">
        <v>0</v>
      </c>
      <c r="O135" s="21">
        <v>0</v>
      </c>
      <c r="P135" s="21">
        <v>1.998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3">
        <v>990</v>
      </c>
      <c r="B136" s="23" t="s">
        <v>414</v>
      </c>
      <c r="C136" s="23">
        <v>12246.928</v>
      </c>
      <c r="D136" s="23">
        <v>13532.003</v>
      </c>
      <c r="E136" s="23">
        <v>0</v>
      </c>
      <c r="F136" s="23">
        <v>0</v>
      </c>
      <c r="G136" s="23">
        <v>1</v>
      </c>
      <c r="H136" s="18">
        <v>0</v>
      </c>
      <c r="I136" s="18">
        <v>0</v>
      </c>
      <c r="J136" s="18">
        <v>0</v>
      </c>
      <c r="K136" s="21">
        <v>4</v>
      </c>
      <c r="L136" s="21">
        <v>0</v>
      </c>
      <c r="M136" s="21">
        <v>0</v>
      </c>
      <c r="N136" s="21">
        <v>0</v>
      </c>
      <c r="O136" s="21">
        <v>0</v>
      </c>
      <c r="P136" s="21">
        <v>2.694</v>
      </c>
      <c r="Q136" s="21">
        <v>0</v>
      </c>
      <c r="R136" s="21">
        <v>1</v>
      </c>
      <c r="S136" s="22"/>
      <c r="T136" s="22"/>
      <c r="U136" s="22"/>
      <c r="V136" s="22"/>
      <c r="W136" s="22"/>
    </row>
    <row r="137" ht="16.5" spans="1:23">
      <c r="A137" s="23">
        <v>991</v>
      </c>
      <c r="B137" s="23" t="s">
        <v>415</v>
      </c>
      <c r="C137" s="23">
        <v>8525.093</v>
      </c>
      <c r="D137" s="23">
        <v>9634.854</v>
      </c>
      <c r="E137" s="23">
        <v>0</v>
      </c>
      <c r="F137" s="23">
        <v>0</v>
      </c>
      <c r="G137" s="23">
        <v>1</v>
      </c>
      <c r="H137" s="18">
        <v>0</v>
      </c>
      <c r="I137" s="18">
        <v>0</v>
      </c>
      <c r="J137" s="18">
        <v>0</v>
      </c>
      <c r="K137" s="21">
        <v>2</v>
      </c>
      <c r="L137" s="21">
        <v>0</v>
      </c>
      <c r="M137" s="21">
        <v>0</v>
      </c>
      <c r="N137" s="21">
        <v>0</v>
      </c>
      <c r="O137" s="21">
        <v>0</v>
      </c>
      <c r="P137" s="21">
        <v>11.24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3">
        <v>992</v>
      </c>
      <c r="B138" s="23" t="s">
        <v>416</v>
      </c>
      <c r="C138" s="23">
        <v>5653.097</v>
      </c>
      <c r="D138" s="23">
        <v>6202.86</v>
      </c>
      <c r="E138" s="23">
        <v>0</v>
      </c>
      <c r="F138" s="23">
        <v>0</v>
      </c>
      <c r="G138" s="23">
        <v>1</v>
      </c>
      <c r="H138" s="18">
        <v>0</v>
      </c>
      <c r="I138" s="18">
        <v>0</v>
      </c>
      <c r="J138" s="18">
        <v>0</v>
      </c>
      <c r="K138" s="21">
        <v>1</v>
      </c>
      <c r="L138" s="21">
        <v>0</v>
      </c>
      <c r="M138" s="21">
        <v>0</v>
      </c>
      <c r="N138" s="21">
        <v>-1</v>
      </c>
      <c r="O138" s="21">
        <v>0</v>
      </c>
      <c r="P138" s="21">
        <v>5.588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3">
        <v>399003</v>
      </c>
      <c r="B139" s="23" t="s">
        <v>417</v>
      </c>
      <c r="C139" s="23">
        <v>7972.382</v>
      </c>
      <c r="D139" s="23">
        <v>8649.618</v>
      </c>
      <c r="E139" s="23">
        <v>0</v>
      </c>
      <c r="F139" s="23">
        <v>0</v>
      </c>
      <c r="G139" s="23">
        <v>1</v>
      </c>
      <c r="H139" s="18">
        <v>0</v>
      </c>
      <c r="I139" s="18">
        <v>0</v>
      </c>
      <c r="J139" s="18">
        <v>0</v>
      </c>
      <c r="K139" s="21">
        <v>3</v>
      </c>
      <c r="L139" s="21">
        <v>2</v>
      </c>
      <c r="M139" s="21">
        <v>0</v>
      </c>
      <c r="N139" s="21">
        <v>0</v>
      </c>
      <c r="O139" s="21">
        <v>0</v>
      </c>
      <c r="P139" s="21">
        <v>2.538</v>
      </c>
      <c r="Q139" s="21">
        <v>0</v>
      </c>
      <c r="R139" s="21">
        <v>-1</v>
      </c>
      <c r="S139" s="22"/>
      <c r="T139" s="22"/>
      <c r="U139" s="22"/>
      <c r="V139" s="22"/>
      <c r="W139" s="22"/>
    </row>
    <row r="140" ht="16.5" spans="1:23">
      <c r="A140" s="23">
        <v>399108</v>
      </c>
      <c r="B140" s="23" t="s">
        <v>137</v>
      </c>
      <c r="C140" s="23">
        <v>1221.35</v>
      </c>
      <c r="D140" s="23">
        <v>1310.601</v>
      </c>
      <c r="E140" s="23">
        <v>0</v>
      </c>
      <c r="F140" s="23">
        <v>0</v>
      </c>
      <c r="G140" s="23">
        <v>1</v>
      </c>
      <c r="H140" s="18">
        <v>0</v>
      </c>
      <c r="I140" s="18">
        <v>0</v>
      </c>
      <c r="J140" s="18">
        <v>0</v>
      </c>
      <c r="K140" s="21">
        <v>2</v>
      </c>
      <c r="L140" s="21">
        <v>0</v>
      </c>
      <c r="M140" s="21">
        <v>0</v>
      </c>
      <c r="N140" s="21">
        <v>0</v>
      </c>
      <c r="O140" s="21">
        <v>0</v>
      </c>
      <c r="P140" s="21">
        <v>11.413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3">
        <v>399236</v>
      </c>
      <c r="B141" s="23" t="s">
        <v>418</v>
      </c>
      <c r="C141" s="23">
        <v>1478.185</v>
      </c>
      <c r="D141" s="23">
        <v>1682.422</v>
      </c>
      <c r="E141" s="23">
        <v>0</v>
      </c>
      <c r="F141" s="23">
        <v>0</v>
      </c>
      <c r="G141" s="23">
        <v>1</v>
      </c>
      <c r="H141" s="18">
        <v>0</v>
      </c>
      <c r="I141" s="18">
        <v>0</v>
      </c>
      <c r="J141" s="18">
        <v>0</v>
      </c>
      <c r="K141" s="21">
        <v>2</v>
      </c>
      <c r="L141" s="21">
        <v>0</v>
      </c>
      <c r="M141" s="21">
        <v>0</v>
      </c>
      <c r="N141" s="21">
        <v>-1</v>
      </c>
      <c r="O141" s="21">
        <v>0</v>
      </c>
      <c r="P141" s="21">
        <v>8.579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3">
        <v>399237</v>
      </c>
      <c r="B142" s="23" t="s">
        <v>419</v>
      </c>
      <c r="C142" s="23">
        <v>1076.349</v>
      </c>
      <c r="D142" s="23">
        <v>1147.898</v>
      </c>
      <c r="E142" s="23">
        <v>0</v>
      </c>
      <c r="F142" s="23">
        <v>0</v>
      </c>
      <c r="G142" s="23">
        <v>1</v>
      </c>
      <c r="H142" s="18">
        <v>0</v>
      </c>
      <c r="I142" s="18">
        <v>0</v>
      </c>
      <c r="J142" s="18">
        <v>0</v>
      </c>
      <c r="K142" s="21">
        <v>2</v>
      </c>
      <c r="L142" s="21">
        <v>0</v>
      </c>
      <c r="M142" s="21">
        <v>0</v>
      </c>
      <c r="N142" s="21">
        <v>-1</v>
      </c>
      <c r="O142" s="21">
        <v>0</v>
      </c>
      <c r="P142" s="21">
        <v>7.654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3">
        <v>399240</v>
      </c>
      <c r="B143" s="23" t="s">
        <v>420</v>
      </c>
      <c r="C143" s="23">
        <v>1524.537</v>
      </c>
      <c r="D143" s="23">
        <v>1724.381</v>
      </c>
      <c r="E143" s="23">
        <v>0</v>
      </c>
      <c r="F143" s="23">
        <v>0</v>
      </c>
      <c r="G143" s="23">
        <v>1</v>
      </c>
      <c r="H143" s="18">
        <v>0</v>
      </c>
      <c r="I143" s="18">
        <v>0</v>
      </c>
      <c r="J143" s="18">
        <v>0</v>
      </c>
      <c r="K143" s="21">
        <v>1</v>
      </c>
      <c r="L143" s="21">
        <v>0</v>
      </c>
      <c r="M143" s="21">
        <v>0</v>
      </c>
      <c r="N143" s="21">
        <v>-1</v>
      </c>
      <c r="O143" s="21">
        <v>0</v>
      </c>
      <c r="P143" s="21">
        <v>12.19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3">
        <v>399241</v>
      </c>
      <c r="B144" s="23" t="s">
        <v>353</v>
      </c>
      <c r="C144" s="23">
        <v>1159.181</v>
      </c>
      <c r="D144" s="23">
        <v>1354.453</v>
      </c>
      <c r="E144" s="23">
        <v>0</v>
      </c>
      <c r="F144" s="23">
        <v>0</v>
      </c>
      <c r="G144" s="23">
        <v>1</v>
      </c>
      <c r="H144" s="18">
        <v>0</v>
      </c>
      <c r="I144" s="18">
        <v>0</v>
      </c>
      <c r="J144" s="18">
        <v>0</v>
      </c>
      <c r="K144" s="21">
        <v>0</v>
      </c>
      <c r="L144" s="21">
        <v>0</v>
      </c>
      <c r="M144" s="21">
        <v>0</v>
      </c>
      <c r="N144" s="21">
        <v>-1</v>
      </c>
      <c r="O144" s="21">
        <v>0</v>
      </c>
      <c r="P144" s="21">
        <v>9.021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3">
        <v>399248</v>
      </c>
      <c r="B145" s="23" t="s">
        <v>421</v>
      </c>
      <c r="C145" s="23">
        <v>867.42</v>
      </c>
      <c r="D145" s="23">
        <v>1180.101</v>
      </c>
      <c r="E145" s="23">
        <v>0</v>
      </c>
      <c r="F145" s="23">
        <v>0</v>
      </c>
      <c r="G145" s="23">
        <v>1</v>
      </c>
      <c r="H145" s="18">
        <v>0</v>
      </c>
      <c r="I145" s="18">
        <v>0</v>
      </c>
      <c r="J145" s="18">
        <v>0</v>
      </c>
      <c r="K145" s="21">
        <v>2</v>
      </c>
      <c r="L145" s="21">
        <v>0</v>
      </c>
      <c r="M145" s="21">
        <v>0</v>
      </c>
      <c r="N145" s="21">
        <v>0</v>
      </c>
      <c r="O145" s="21">
        <v>0</v>
      </c>
      <c r="P145" s="21">
        <v>4.14</v>
      </c>
      <c r="Q145" s="21">
        <v>0</v>
      </c>
      <c r="R145" s="21">
        <v>-1</v>
      </c>
      <c r="S145" s="22"/>
      <c r="T145" s="22"/>
      <c r="U145" s="22"/>
      <c r="V145" s="22"/>
      <c r="W145" s="22"/>
    </row>
    <row r="146" ht="16.5" spans="1:23">
      <c r="A146" s="23">
        <v>399265</v>
      </c>
      <c r="B146" s="23" t="s">
        <v>422</v>
      </c>
      <c r="C146" s="23">
        <v>984.605</v>
      </c>
      <c r="D146" s="23">
        <v>1171.175</v>
      </c>
      <c r="E146" s="23">
        <v>0</v>
      </c>
      <c r="F146" s="23">
        <v>0</v>
      </c>
      <c r="G146" s="23">
        <v>1</v>
      </c>
      <c r="H146" s="18">
        <v>0</v>
      </c>
      <c r="I146" s="18">
        <v>0</v>
      </c>
      <c r="J146" s="18">
        <v>0</v>
      </c>
      <c r="K146" s="21">
        <v>1</v>
      </c>
      <c r="L146" s="21">
        <v>0</v>
      </c>
      <c r="M146" s="21">
        <v>0</v>
      </c>
      <c r="N146" s="21">
        <v>0</v>
      </c>
      <c r="O146" s="21">
        <v>0</v>
      </c>
      <c r="P146" s="21">
        <v>9.13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3">
        <v>399275</v>
      </c>
      <c r="B147" s="23" t="s">
        <v>423</v>
      </c>
      <c r="C147" s="23">
        <v>2521.373</v>
      </c>
      <c r="D147" s="23">
        <v>2980.482</v>
      </c>
      <c r="E147" s="23">
        <v>0</v>
      </c>
      <c r="F147" s="23">
        <v>0</v>
      </c>
      <c r="G147" s="23">
        <v>1</v>
      </c>
      <c r="H147" s="18">
        <v>0</v>
      </c>
      <c r="I147" s="18">
        <v>0</v>
      </c>
      <c r="J147" s="18">
        <v>0</v>
      </c>
      <c r="K147" s="21">
        <v>1</v>
      </c>
      <c r="L147" s="21">
        <v>0</v>
      </c>
      <c r="M147" s="21">
        <v>0</v>
      </c>
      <c r="N147" s="21">
        <v>0</v>
      </c>
      <c r="O147" s="21">
        <v>0</v>
      </c>
      <c r="P147" s="21">
        <v>16.337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3">
        <v>399280</v>
      </c>
      <c r="B148" s="23" t="s">
        <v>424</v>
      </c>
      <c r="C148" s="23">
        <v>1979.492</v>
      </c>
      <c r="D148" s="23">
        <v>2276.755</v>
      </c>
      <c r="E148" s="23">
        <v>0</v>
      </c>
      <c r="F148" s="23">
        <v>0</v>
      </c>
      <c r="G148" s="23">
        <v>1</v>
      </c>
      <c r="H148" s="18">
        <v>0</v>
      </c>
      <c r="I148" s="18">
        <v>0</v>
      </c>
      <c r="J148" s="18">
        <v>0</v>
      </c>
      <c r="K148" s="21">
        <v>2</v>
      </c>
      <c r="L148" s="21">
        <v>0</v>
      </c>
      <c r="M148" s="21">
        <v>0</v>
      </c>
      <c r="N148" s="21">
        <v>0</v>
      </c>
      <c r="O148" s="21">
        <v>0</v>
      </c>
      <c r="P148" s="21">
        <v>7.871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3">
        <v>399286</v>
      </c>
      <c r="B149" s="23" t="s">
        <v>425</v>
      </c>
      <c r="C149" s="23">
        <v>3821.141</v>
      </c>
      <c r="D149" s="23">
        <v>4703.299</v>
      </c>
      <c r="E149" s="23">
        <v>0</v>
      </c>
      <c r="F149" s="23">
        <v>0</v>
      </c>
      <c r="G149" s="23">
        <v>1</v>
      </c>
      <c r="H149" s="18">
        <v>0</v>
      </c>
      <c r="I149" s="18">
        <v>0</v>
      </c>
      <c r="J149" s="18">
        <v>0</v>
      </c>
      <c r="K149" s="21">
        <v>2</v>
      </c>
      <c r="L149" s="21">
        <v>0</v>
      </c>
      <c r="M149" s="21">
        <v>0</v>
      </c>
      <c r="N149" s="21">
        <v>0</v>
      </c>
      <c r="O149" s="21">
        <v>0</v>
      </c>
      <c r="P149" s="21">
        <v>7.598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3">
        <v>399313</v>
      </c>
      <c r="B150" s="23" t="s">
        <v>426</v>
      </c>
      <c r="C150" s="23">
        <v>5212.332</v>
      </c>
      <c r="D150" s="23">
        <v>5620.015</v>
      </c>
      <c r="E150" s="23">
        <v>0</v>
      </c>
      <c r="F150" s="23">
        <v>0</v>
      </c>
      <c r="G150" s="23">
        <v>1</v>
      </c>
      <c r="H150" s="18">
        <v>0</v>
      </c>
      <c r="I150" s="18">
        <v>0</v>
      </c>
      <c r="J150" s="18">
        <v>0</v>
      </c>
      <c r="K150" s="21">
        <v>1</v>
      </c>
      <c r="L150" s="21">
        <v>0</v>
      </c>
      <c r="M150" s="21">
        <v>0</v>
      </c>
      <c r="N150" s="21">
        <v>0</v>
      </c>
      <c r="O150" s="21">
        <v>0</v>
      </c>
      <c r="P150" s="21">
        <v>8.097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3">
        <v>399314</v>
      </c>
      <c r="B151" s="23" t="s">
        <v>427</v>
      </c>
      <c r="C151" s="23">
        <v>4926.039</v>
      </c>
      <c r="D151" s="23">
        <v>5321.35</v>
      </c>
      <c r="E151" s="23">
        <v>0</v>
      </c>
      <c r="F151" s="23">
        <v>0</v>
      </c>
      <c r="G151" s="23">
        <v>1</v>
      </c>
      <c r="H151" s="18">
        <v>0</v>
      </c>
      <c r="I151" s="18">
        <v>0</v>
      </c>
      <c r="J151" s="18">
        <v>0</v>
      </c>
      <c r="K151" s="21">
        <v>0</v>
      </c>
      <c r="L151" s="21">
        <v>0</v>
      </c>
      <c r="M151" s="21">
        <v>0</v>
      </c>
      <c r="N151" s="21">
        <v>-1</v>
      </c>
      <c r="O151" s="21">
        <v>1</v>
      </c>
      <c r="P151" s="21">
        <v>6.736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3">
        <v>399321</v>
      </c>
      <c r="B152" s="23" t="s">
        <v>155</v>
      </c>
      <c r="C152" s="23">
        <v>7486.845</v>
      </c>
      <c r="D152" s="23">
        <v>7958.98</v>
      </c>
      <c r="E152" s="23">
        <v>0</v>
      </c>
      <c r="F152" s="23">
        <v>0</v>
      </c>
      <c r="G152" s="23">
        <v>1</v>
      </c>
      <c r="H152" s="18">
        <v>0</v>
      </c>
      <c r="I152" s="18">
        <v>0</v>
      </c>
      <c r="J152" s="18">
        <v>0</v>
      </c>
      <c r="K152" s="21">
        <v>1</v>
      </c>
      <c r="L152" s="21">
        <v>0</v>
      </c>
      <c r="M152" s="21">
        <v>0</v>
      </c>
      <c r="N152" s="21">
        <v>0</v>
      </c>
      <c r="O152" s="21">
        <v>0</v>
      </c>
      <c r="P152" s="21">
        <v>12.697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3">
        <v>399351</v>
      </c>
      <c r="B153" s="23" t="s">
        <v>428</v>
      </c>
      <c r="C153" s="23">
        <v>10026.565</v>
      </c>
      <c r="D153" s="23">
        <v>11172.582</v>
      </c>
      <c r="E153" s="23">
        <v>0</v>
      </c>
      <c r="F153" s="23">
        <v>0</v>
      </c>
      <c r="G153" s="23">
        <v>1</v>
      </c>
      <c r="H153" s="18">
        <v>0</v>
      </c>
      <c r="I153" s="18">
        <v>0</v>
      </c>
      <c r="J153" s="18">
        <v>0</v>
      </c>
      <c r="K153" s="21">
        <v>2</v>
      </c>
      <c r="L153" s="21">
        <v>0</v>
      </c>
      <c r="M153" s="21">
        <v>0</v>
      </c>
      <c r="N153" s="21">
        <v>-1</v>
      </c>
      <c r="O153" s="21">
        <v>0</v>
      </c>
      <c r="P153" s="21">
        <v>5.387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3">
        <v>399354</v>
      </c>
      <c r="B154" s="23" t="s">
        <v>256</v>
      </c>
      <c r="C154" s="23">
        <v>8159.026</v>
      </c>
      <c r="D154" s="23">
        <v>8694.602</v>
      </c>
      <c r="E154" s="23">
        <v>0</v>
      </c>
      <c r="F154" s="23">
        <v>0</v>
      </c>
      <c r="G154" s="23">
        <v>1</v>
      </c>
      <c r="H154" s="18">
        <v>0</v>
      </c>
      <c r="I154" s="18">
        <v>0</v>
      </c>
      <c r="J154" s="18">
        <v>0</v>
      </c>
      <c r="K154" s="21">
        <v>1</v>
      </c>
      <c r="L154" s="21">
        <v>0</v>
      </c>
      <c r="M154" s="21">
        <v>0</v>
      </c>
      <c r="N154" s="21">
        <v>0</v>
      </c>
      <c r="O154" s="21">
        <v>0</v>
      </c>
      <c r="P154" s="21">
        <v>5.568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3">
        <v>399355</v>
      </c>
      <c r="B155" s="23" t="s">
        <v>152</v>
      </c>
      <c r="C155" s="23">
        <v>3523.478</v>
      </c>
      <c r="D155" s="23">
        <v>3909.372</v>
      </c>
      <c r="E155" s="23">
        <v>0</v>
      </c>
      <c r="F155" s="23">
        <v>0</v>
      </c>
      <c r="G155" s="23">
        <v>1</v>
      </c>
      <c r="H155" s="18">
        <v>0</v>
      </c>
      <c r="I155" s="18">
        <v>0</v>
      </c>
      <c r="J155" s="18">
        <v>0</v>
      </c>
      <c r="K155" s="21">
        <v>2</v>
      </c>
      <c r="L155" s="21">
        <v>0</v>
      </c>
      <c r="M155" s="21">
        <v>0</v>
      </c>
      <c r="N155" s="21">
        <v>0</v>
      </c>
      <c r="O155" s="21">
        <v>0</v>
      </c>
      <c r="P155" s="21">
        <v>7.487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3">
        <v>399356</v>
      </c>
      <c r="B156" s="23" t="s">
        <v>149</v>
      </c>
      <c r="C156" s="23">
        <v>9733.517</v>
      </c>
      <c r="D156" s="23">
        <v>10816.492</v>
      </c>
      <c r="E156" s="23">
        <v>0</v>
      </c>
      <c r="F156" s="23">
        <v>0</v>
      </c>
      <c r="G156" s="23">
        <v>1</v>
      </c>
      <c r="H156" s="18">
        <v>0</v>
      </c>
      <c r="I156" s="18">
        <v>0</v>
      </c>
      <c r="J156" s="18">
        <v>0</v>
      </c>
      <c r="K156" s="21">
        <v>3</v>
      </c>
      <c r="L156" s="21">
        <v>0</v>
      </c>
      <c r="M156" s="21">
        <v>0</v>
      </c>
      <c r="N156" s="21">
        <v>0</v>
      </c>
      <c r="O156" s="21">
        <v>0</v>
      </c>
      <c r="P156" s="21">
        <v>7.468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3">
        <v>399367</v>
      </c>
      <c r="B157" s="23" t="s">
        <v>429</v>
      </c>
      <c r="C157" s="23">
        <v>2449.908</v>
      </c>
      <c r="D157" s="23">
        <v>2847.19</v>
      </c>
      <c r="E157" s="23">
        <v>0</v>
      </c>
      <c r="F157" s="23">
        <v>0</v>
      </c>
      <c r="G157" s="23">
        <v>1</v>
      </c>
      <c r="H157" s="18">
        <v>0</v>
      </c>
      <c r="I157" s="18">
        <v>0</v>
      </c>
      <c r="J157" s="18">
        <v>0</v>
      </c>
      <c r="K157" s="21">
        <v>1</v>
      </c>
      <c r="L157" s="21">
        <v>0</v>
      </c>
      <c r="M157" s="21">
        <v>0</v>
      </c>
      <c r="N157" s="21">
        <v>-1</v>
      </c>
      <c r="O157" s="21">
        <v>0</v>
      </c>
      <c r="P157" s="21">
        <v>6.297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3">
        <v>399373</v>
      </c>
      <c r="B158" s="23" t="s">
        <v>164</v>
      </c>
      <c r="C158" s="23">
        <v>8221.96</v>
      </c>
      <c r="D158" s="23">
        <v>8786.14</v>
      </c>
      <c r="E158" s="23">
        <v>0</v>
      </c>
      <c r="F158" s="23">
        <v>0</v>
      </c>
      <c r="G158" s="23">
        <v>1</v>
      </c>
      <c r="H158" s="18">
        <v>0</v>
      </c>
      <c r="I158" s="18">
        <v>0</v>
      </c>
      <c r="J158" s="18">
        <v>0</v>
      </c>
      <c r="K158" s="21">
        <v>3</v>
      </c>
      <c r="L158" s="21">
        <v>0</v>
      </c>
      <c r="M158" s="21">
        <v>0</v>
      </c>
      <c r="N158" s="21">
        <v>0</v>
      </c>
      <c r="O158" s="21">
        <v>0</v>
      </c>
      <c r="P158" s="21">
        <v>5.863</v>
      </c>
      <c r="Q158" s="21">
        <v>-1</v>
      </c>
      <c r="R158" s="21">
        <v>0</v>
      </c>
      <c r="S158" s="22"/>
      <c r="T158" s="22"/>
      <c r="U158" s="22"/>
      <c r="V158" s="22"/>
      <c r="W158" s="22"/>
    </row>
    <row r="159" ht="16.5" spans="1:23">
      <c r="A159" s="23">
        <v>399384</v>
      </c>
      <c r="B159" s="23" t="s">
        <v>430</v>
      </c>
      <c r="C159" s="23">
        <v>3968.737</v>
      </c>
      <c r="D159" s="23">
        <v>4412.127</v>
      </c>
      <c r="E159" s="23">
        <v>0</v>
      </c>
      <c r="F159" s="23">
        <v>0</v>
      </c>
      <c r="G159" s="23">
        <v>1</v>
      </c>
      <c r="H159" s="18">
        <v>0</v>
      </c>
      <c r="I159" s="18">
        <v>0</v>
      </c>
      <c r="J159" s="18">
        <v>0</v>
      </c>
      <c r="K159" s="21">
        <v>1</v>
      </c>
      <c r="L159" s="21">
        <v>0</v>
      </c>
      <c r="M159" s="21">
        <v>0</v>
      </c>
      <c r="N159" s="21">
        <v>-1</v>
      </c>
      <c r="O159" s="21">
        <v>0</v>
      </c>
      <c r="P159" s="21">
        <v>8.542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3">
        <v>399385</v>
      </c>
      <c r="B160" s="23" t="s">
        <v>431</v>
      </c>
      <c r="C160" s="23">
        <v>8970.612</v>
      </c>
      <c r="D160" s="23">
        <v>9875.882</v>
      </c>
      <c r="E160" s="23">
        <v>0</v>
      </c>
      <c r="F160" s="23">
        <v>0</v>
      </c>
      <c r="G160" s="23">
        <v>1</v>
      </c>
      <c r="H160" s="18">
        <v>0</v>
      </c>
      <c r="I160" s="18">
        <v>0</v>
      </c>
      <c r="J160" s="18">
        <v>0</v>
      </c>
      <c r="K160" s="21">
        <v>1</v>
      </c>
      <c r="L160" s="21">
        <v>0</v>
      </c>
      <c r="M160" s="21">
        <v>0</v>
      </c>
      <c r="N160" s="21">
        <v>0</v>
      </c>
      <c r="O160" s="21">
        <v>0</v>
      </c>
      <c r="P160" s="21">
        <v>4.835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3">
        <v>399386</v>
      </c>
      <c r="B161" s="23" t="s">
        <v>432</v>
      </c>
      <c r="C161" s="23">
        <v>5530.416</v>
      </c>
      <c r="D161" s="23">
        <v>6273.053</v>
      </c>
      <c r="E161" s="23">
        <v>0</v>
      </c>
      <c r="F161" s="23">
        <v>0</v>
      </c>
      <c r="G161" s="23">
        <v>1</v>
      </c>
      <c r="H161" s="18">
        <v>0</v>
      </c>
      <c r="I161" s="18">
        <v>0</v>
      </c>
      <c r="J161" s="18">
        <v>0</v>
      </c>
      <c r="K161" s="21">
        <v>1</v>
      </c>
      <c r="L161" s="21">
        <v>0</v>
      </c>
      <c r="M161" s="21">
        <v>0</v>
      </c>
      <c r="N161" s="21">
        <v>0</v>
      </c>
      <c r="O161" s="21">
        <v>0</v>
      </c>
      <c r="P161" s="21">
        <v>7.216</v>
      </c>
      <c r="Q161" s="21">
        <v>0</v>
      </c>
      <c r="R161" s="21">
        <v>-1</v>
      </c>
      <c r="S161" s="22"/>
      <c r="T161" s="22"/>
      <c r="U161" s="22"/>
      <c r="V161" s="22"/>
      <c r="W161" s="22"/>
    </row>
    <row r="162" ht="16.5" spans="1:23">
      <c r="A162" s="23">
        <v>399387</v>
      </c>
      <c r="B162" s="23" t="s">
        <v>433</v>
      </c>
      <c r="C162" s="23">
        <v>5315.844</v>
      </c>
      <c r="D162" s="23">
        <v>5857.354</v>
      </c>
      <c r="E162" s="23">
        <v>0</v>
      </c>
      <c r="F162" s="23">
        <v>0</v>
      </c>
      <c r="G162" s="23">
        <v>1</v>
      </c>
      <c r="H162" s="18">
        <v>0</v>
      </c>
      <c r="I162" s="18">
        <v>0</v>
      </c>
      <c r="J162" s="18">
        <v>0</v>
      </c>
      <c r="K162" s="21">
        <v>2</v>
      </c>
      <c r="L162" s="21">
        <v>0</v>
      </c>
      <c r="M162" s="21">
        <v>0</v>
      </c>
      <c r="N162" s="21">
        <v>0</v>
      </c>
      <c r="O162" s="21">
        <v>0</v>
      </c>
      <c r="P162" s="21">
        <v>7.39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3">
        <v>399391</v>
      </c>
      <c r="B163" s="23" t="s">
        <v>434</v>
      </c>
      <c r="C163" s="23">
        <v>3272.818</v>
      </c>
      <c r="D163" s="23">
        <v>3539.629</v>
      </c>
      <c r="E163" s="23">
        <v>0</v>
      </c>
      <c r="F163" s="23">
        <v>0</v>
      </c>
      <c r="G163" s="23">
        <v>1</v>
      </c>
      <c r="H163" s="18">
        <v>0</v>
      </c>
      <c r="I163" s="18">
        <v>0</v>
      </c>
      <c r="J163" s="18">
        <v>0</v>
      </c>
      <c r="K163" s="21">
        <v>2</v>
      </c>
      <c r="L163" s="21">
        <v>0</v>
      </c>
      <c r="M163" s="21">
        <v>0</v>
      </c>
      <c r="N163" s="21">
        <v>0</v>
      </c>
      <c r="O163" s="21">
        <v>0</v>
      </c>
      <c r="P163" s="21">
        <v>9.609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3">
        <v>399393</v>
      </c>
      <c r="B164" s="23" t="s">
        <v>435</v>
      </c>
      <c r="C164" s="23">
        <v>3007.94</v>
      </c>
      <c r="D164" s="23">
        <v>3460.635</v>
      </c>
      <c r="E164" s="23">
        <v>0</v>
      </c>
      <c r="F164" s="23">
        <v>0</v>
      </c>
      <c r="G164" s="23">
        <v>1</v>
      </c>
      <c r="H164" s="18">
        <v>0</v>
      </c>
      <c r="I164" s="18">
        <v>0</v>
      </c>
      <c r="J164" s="18">
        <v>0</v>
      </c>
      <c r="K164" s="21">
        <v>2</v>
      </c>
      <c r="L164" s="21">
        <v>0</v>
      </c>
      <c r="M164" s="21">
        <v>0</v>
      </c>
      <c r="N164" s="21">
        <v>0</v>
      </c>
      <c r="O164" s="21">
        <v>0</v>
      </c>
      <c r="P164" s="21">
        <v>34.271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3">
        <v>399394</v>
      </c>
      <c r="B165" s="23" t="s">
        <v>436</v>
      </c>
      <c r="C165" s="23">
        <v>8232.087</v>
      </c>
      <c r="D165" s="23">
        <v>9374.83</v>
      </c>
      <c r="E165" s="23">
        <v>0</v>
      </c>
      <c r="F165" s="23">
        <v>0</v>
      </c>
      <c r="G165" s="23">
        <v>1</v>
      </c>
      <c r="H165" s="18">
        <v>0</v>
      </c>
      <c r="I165" s="18">
        <v>0</v>
      </c>
      <c r="J165" s="18">
        <v>0</v>
      </c>
      <c r="K165" s="21">
        <v>2</v>
      </c>
      <c r="L165" s="21">
        <v>0</v>
      </c>
      <c r="M165" s="21">
        <v>0</v>
      </c>
      <c r="N165" s="21">
        <v>-1</v>
      </c>
      <c r="O165" s="21">
        <v>0</v>
      </c>
      <c r="P165" s="21">
        <v>56.601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3">
        <v>399396</v>
      </c>
      <c r="B166" s="23" t="s">
        <v>437</v>
      </c>
      <c r="C166" s="23">
        <v>16811.264</v>
      </c>
      <c r="D166" s="23">
        <v>18749.277</v>
      </c>
      <c r="E166" s="23">
        <v>0</v>
      </c>
      <c r="F166" s="23">
        <v>0</v>
      </c>
      <c r="G166" s="23">
        <v>1</v>
      </c>
      <c r="H166" s="18">
        <v>0</v>
      </c>
      <c r="I166" s="18">
        <v>0</v>
      </c>
      <c r="J166" s="18">
        <v>0</v>
      </c>
      <c r="K166" s="21">
        <v>0</v>
      </c>
      <c r="L166" s="21">
        <v>0</v>
      </c>
      <c r="M166" s="21">
        <v>0</v>
      </c>
      <c r="N166" s="21">
        <v>-1</v>
      </c>
      <c r="O166" s="21">
        <v>0</v>
      </c>
      <c r="P166" s="21">
        <v>20.538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3">
        <v>399399</v>
      </c>
      <c r="B167" s="23" t="s">
        <v>438</v>
      </c>
      <c r="C167" s="23">
        <v>7955.444</v>
      </c>
      <c r="D167" s="23">
        <v>8631.039</v>
      </c>
      <c r="E167" s="23">
        <v>0</v>
      </c>
      <c r="F167" s="23">
        <v>0</v>
      </c>
      <c r="G167" s="23">
        <v>1</v>
      </c>
      <c r="H167" s="18">
        <v>0</v>
      </c>
      <c r="I167" s="18">
        <v>0</v>
      </c>
      <c r="J167" s="18">
        <v>0</v>
      </c>
      <c r="K167" s="21">
        <v>0</v>
      </c>
      <c r="L167" s="21">
        <v>0</v>
      </c>
      <c r="M167" s="21">
        <v>0</v>
      </c>
      <c r="N167" s="21">
        <v>-1</v>
      </c>
      <c r="O167" s="21">
        <v>0</v>
      </c>
      <c r="P167" s="21">
        <v>39.288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3">
        <v>399420</v>
      </c>
      <c r="B168" s="23" t="s">
        <v>439</v>
      </c>
      <c r="C168" s="23">
        <v>1443.416</v>
      </c>
      <c r="D168" s="23">
        <v>1694.823</v>
      </c>
      <c r="E168" s="23">
        <v>0</v>
      </c>
      <c r="F168" s="23">
        <v>0</v>
      </c>
      <c r="G168" s="23">
        <v>1</v>
      </c>
      <c r="H168" s="18">
        <v>0</v>
      </c>
      <c r="I168" s="18">
        <v>0</v>
      </c>
      <c r="J168" s="18">
        <v>0</v>
      </c>
      <c r="K168" s="21">
        <v>0</v>
      </c>
      <c r="L168" s="21">
        <v>0</v>
      </c>
      <c r="M168" s="21">
        <v>0</v>
      </c>
      <c r="N168" s="21">
        <v>-1</v>
      </c>
      <c r="O168" s="21">
        <v>1</v>
      </c>
      <c r="P168" s="21">
        <v>40.492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3">
        <v>399437</v>
      </c>
      <c r="B169" s="23" t="s">
        <v>440</v>
      </c>
      <c r="C169" s="23">
        <v>6313.375</v>
      </c>
      <c r="D169" s="23">
        <v>7251.728</v>
      </c>
      <c r="E169" s="23">
        <v>0</v>
      </c>
      <c r="F169" s="23">
        <v>0</v>
      </c>
      <c r="G169" s="23">
        <v>1</v>
      </c>
      <c r="H169" s="18">
        <v>0</v>
      </c>
      <c r="I169" s="18">
        <v>0</v>
      </c>
      <c r="J169" s="18">
        <v>0</v>
      </c>
      <c r="K169" s="21">
        <v>2</v>
      </c>
      <c r="L169" s="21">
        <v>0</v>
      </c>
      <c r="M169" s="21">
        <v>0</v>
      </c>
      <c r="N169" s="21">
        <v>-1</v>
      </c>
      <c r="O169" s="21">
        <v>0</v>
      </c>
      <c r="P169" s="21">
        <v>100.579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3">
        <v>399441</v>
      </c>
      <c r="B170" s="23" t="s">
        <v>441</v>
      </c>
      <c r="C170" s="23">
        <v>2085.618</v>
      </c>
      <c r="D170" s="23">
        <v>2403.955</v>
      </c>
      <c r="E170" s="23">
        <v>0</v>
      </c>
      <c r="F170" s="23">
        <v>0</v>
      </c>
      <c r="G170" s="23">
        <v>1</v>
      </c>
      <c r="H170" s="18">
        <v>0</v>
      </c>
      <c r="I170" s="18">
        <v>0</v>
      </c>
      <c r="J170" s="18">
        <v>0</v>
      </c>
      <c r="K170" s="21">
        <v>2</v>
      </c>
      <c r="L170" s="21">
        <v>0</v>
      </c>
      <c r="M170" s="21">
        <v>0</v>
      </c>
      <c r="N170" s="21">
        <v>0</v>
      </c>
      <c r="O170" s="21">
        <v>0</v>
      </c>
      <c r="P170" s="21">
        <v>21.363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3">
        <v>399552</v>
      </c>
      <c r="B171" s="23" t="s">
        <v>442</v>
      </c>
      <c r="C171" s="23">
        <v>8080.204</v>
      </c>
      <c r="D171" s="23">
        <v>8507.303</v>
      </c>
      <c r="E171" s="23">
        <v>0</v>
      </c>
      <c r="F171" s="23">
        <v>0</v>
      </c>
      <c r="G171" s="23">
        <v>1</v>
      </c>
      <c r="H171" s="18">
        <v>0</v>
      </c>
      <c r="I171" s="18">
        <v>0</v>
      </c>
      <c r="J171" s="18">
        <v>0</v>
      </c>
      <c r="K171" s="21">
        <v>2</v>
      </c>
      <c r="L171" s="21">
        <v>0</v>
      </c>
      <c r="M171" s="21">
        <v>0</v>
      </c>
      <c r="N171" s="21">
        <v>0</v>
      </c>
      <c r="O171" s="21">
        <v>0</v>
      </c>
      <c r="P171" s="21">
        <v>34.049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3">
        <v>399555</v>
      </c>
      <c r="B172" s="23" t="s">
        <v>443</v>
      </c>
      <c r="C172" s="23">
        <v>5192.488</v>
      </c>
      <c r="D172" s="23">
        <v>5533.005</v>
      </c>
      <c r="E172" s="23">
        <v>0</v>
      </c>
      <c r="F172" s="23">
        <v>0</v>
      </c>
      <c r="G172" s="23">
        <v>1</v>
      </c>
      <c r="H172" s="18">
        <v>0</v>
      </c>
      <c r="I172" s="18">
        <v>0</v>
      </c>
      <c r="J172" s="18">
        <v>0</v>
      </c>
      <c r="K172" s="21">
        <v>0</v>
      </c>
      <c r="L172" s="21">
        <v>0</v>
      </c>
      <c r="M172" s="21">
        <v>0</v>
      </c>
      <c r="N172" s="21">
        <v>-1</v>
      </c>
      <c r="O172" s="21">
        <v>0</v>
      </c>
      <c r="P172" s="21">
        <v>41.354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3">
        <v>399617</v>
      </c>
      <c r="B173" s="23" t="s">
        <v>444</v>
      </c>
      <c r="C173" s="23">
        <v>8788.924</v>
      </c>
      <c r="D173" s="23">
        <v>9845.309</v>
      </c>
      <c r="E173" s="23">
        <v>0</v>
      </c>
      <c r="F173" s="23">
        <v>0</v>
      </c>
      <c r="G173" s="23">
        <v>1</v>
      </c>
      <c r="H173" s="18">
        <v>0</v>
      </c>
      <c r="I173" s="18">
        <v>0</v>
      </c>
      <c r="J173" s="18">
        <v>0</v>
      </c>
      <c r="K173" s="21">
        <v>0</v>
      </c>
      <c r="L173" s="21">
        <v>0</v>
      </c>
      <c r="M173" s="21">
        <v>0</v>
      </c>
      <c r="N173" s="21">
        <v>-1</v>
      </c>
      <c r="O173" s="21">
        <v>0</v>
      </c>
      <c r="P173" s="21">
        <v>43.16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3">
        <v>399618</v>
      </c>
      <c r="B174" s="23" t="s">
        <v>445</v>
      </c>
      <c r="C174" s="23">
        <v>7762.009</v>
      </c>
      <c r="D174" s="23">
        <v>8792.404</v>
      </c>
      <c r="E174" s="23">
        <v>0</v>
      </c>
      <c r="F174" s="23">
        <v>0</v>
      </c>
      <c r="G174" s="23">
        <v>1</v>
      </c>
      <c r="H174" s="18">
        <v>0</v>
      </c>
      <c r="I174" s="18">
        <v>0</v>
      </c>
      <c r="J174" s="18">
        <v>0</v>
      </c>
      <c r="K174" s="21">
        <v>2</v>
      </c>
      <c r="L174" s="21">
        <v>0</v>
      </c>
      <c r="M174" s="21">
        <v>0</v>
      </c>
      <c r="N174" s="21">
        <v>-1</v>
      </c>
      <c r="O174" s="21">
        <v>0</v>
      </c>
      <c r="P174" s="21">
        <v>83.082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3">
        <v>399619</v>
      </c>
      <c r="B175" s="23" t="s">
        <v>446</v>
      </c>
      <c r="C175" s="23">
        <v>6903.901</v>
      </c>
      <c r="D175" s="23">
        <v>7553.881</v>
      </c>
      <c r="E175" s="23">
        <v>0</v>
      </c>
      <c r="F175" s="23">
        <v>0</v>
      </c>
      <c r="G175" s="23">
        <v>1</v>
      </c>
      <c r="H175" s="18">
        <v>0</v>
      </c>
      <c r="I175" s="18">
        <v>0</v>
      </c>
      <c r="J175" s="18">
        <v>0</v>
      </c>
      <c r="K175" s="21">
        <v>4</v>
      </c>
      <c r="L175" s="21">
        <v>1</v>
      </c>
      <c r="M175" s="21">
        <v>0</v>
      </c>
      <c r="N175" s="21">
        <v>0</v>
      </c>
      <c r="O175" s="21">
        <v>0</v>
      </c>
      <c r="P175" s="21">
        <v>8.095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3">
        <v>399637</v>
      </c>
      <c r="B176" s="23" t="s">
        <v>447</v>
      </c>
      <c r="C176" s="23">
        <v>1685.114</v>
      </c>
      <c r="D176" s="23">
        <v>1984.7</v>
      </c>
      <c r="E176" s="23">
        <v>0</v>
      </c>
      <c r="F176" s="23">
        <v>0</v>
      </c>
      <c r="G176" s="23">
        <v>1</v>
      </c>
      <c r="H176" s="18">
        <v>0</v>
      </c>
      <c r="I176" s="18">
        <v>0</v>
      </c>
      <c r="J176" s="18">
        <v>0</v>
      </c>
      <c r="K176" s="21">
        <v>4</v>
      </c>
      <c r="L176" s="21">
        <v>0</v>
      </c>
      <c r="M176" s="21">
        <v>0</v>
      </c>
      <c r="N176" s="21">
        <v>0</v>
      </c>
      <c r="O176" s="21">
        <v>0</v>
      </c>
      <c r="P176" s="21">
        <v>4.285</v>
      </c>
      <c r="Q176" s="21">
        <v>0</v>
      </c>
      <c r="R176" s="21">
        <v>1</v>
      </c>
      <c r="S176" s="22"/>
      <c r="T176" s="22"/>
      <c r="U176" s="22"/>
      <c r="V176" s="22"/>
      <c r="W176" s="22"/>
    </row>
    <row r="177" ht="16.5" spans="1:23">
      <c r="A177" s="23">
        <v>399646</v>
      </c>
      <c r="B177" s="23" t="s">
        <v>448</v>
      </c>
      <c r="C177" s="23">
        <v>7746.646</v>
      </c>
      <c r="D177" s="23">
        <v>8493.82</v>
      </c>
      <c r="E177" s="23">
        <v>0</v>
      </c>
      <c r="F177" s="23">
        <v>0</v>
      </c>
      <c r="G177" s="23">
        <v>1</v>
      </c>
      <c r="H177" s="18">
        <v>0</v>
      </c>
      <c r="I177" s="18">
        <v>0</v>
      </c>
      <c r="J177" s="18">
        <v>0</v>
      </c>
      <c r="K177" s="21">
        <v>2</v>
      </c>
      <c r="L177" s="21">
        <v>0</v>
      </c>
      <c r="M177" s="21">
        <v>0</v>
      </c>
      <c r="N177" s="21">
        <v>-1</v>
      </c>
      <c r="O177" s="21">
        <v>0</v>
      </c>
      <c r="P177" s="21">
        <v>92.356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3">
        <v>399647</v>
      </c>
      <c r="B178" s="23" t="s">
        <v>449</v>
      </c>
      <c r="C178" s="23">
        <v>7647.408</v>
      </c>
      <c r="D178" s="23">
        <v>8626.539</v>
      </c>
      <c r="E178" s="23">
        <v>0</v>
      </c>
      <c r="F178" s="23">
        <v>0</v>
      </c>
      <c r="G178" s="23">
        <v>1</v>
      </c>
      <c r="H178" s="18">
        <v>0</v>
      </c>
      <c r="I178" s="18">
        <v>0</v>
      </c>
      <c r="J178" s="18">
        <v>0</v>
      </c>
      <c r="K178" s="21">
        <v>3</v>
      </c>
      <c r="L178" s="21">
        <v>0</v>
      </c>
      <c r="M178" s="21">
        <v>0</v>
      </c>
      <c r="N178" s="21">
        <v>0</v>
      </c>
      <c r="O178" s="21">
        <v>0</v>
      </c>
      <c r="P178" s="21">
        <v>3.232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3">
        <v>399684</v>
      </c>
      <c r="B179" s="23" t="s">
        <v>450</v>
      </c>
      <c r="C179" s="23">
        <v>1715.399</v>
      </c>
      <c r="D179" s="23">
        <v>1917.824</v>
      </c>
      <c r="E179" s="23">
        <v>0</v>
      </c>
      <c r="F179" s="23">
        <v>0</v>
      </c>
      <c r="G179" s="23">
        <v>1</v>
      </c>
      <c r="H179" s="18">
        <v>0</v>
      </c>
      <c r="I179" s="18">
        <v>0</v>
      </c>
      <c r="J179" s="18">
        <v>0</v>
      </c>
      <c r="K179" s="21">
        <v>3</v>
      </c>
      <c r="L179" s="21">
        <v>0</v>
      </c>
      <c r="M179" s="21">
        <v>0</v>
      </c>
      <c r="N179" s="21">
        <v>0</v>
      </c>
      <c r="O179" s="21">
        <v>0</v>
      </c>
      <c r="P179" s="21">
        <v>4.939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3">
        <v>399685</v>
      </c>
      <c r="B180" s="23" t="s">
        <v>451</v>
      </c>
      <c r="C180" s="23">
        <v>1579.198</v>
      </c>
      <c r="D180" s="23">
        <v>1783.763</v>
      </c>
      <c r="E180" s="23">
        <v>0</v>
      </c>
      <c r="F180" s="23">
        <v>0</v>
      </c>
      <c r="G180" s="23">
        <v>1</v>
      </c>
      <c r="H180" s="18">
        <v>0</v>
      </c>
      <c r="I180" s="18">
        <v>0</v>
      </c>
      <c r="J180" s="18">
        <v>0</v>
      </c>
      <c r="K180" s="21">
        <v>4</v>
      </c>
      <c r="L180" s="21">
        <v>1</v>
      </c>
      <c r="M180" s="21">
        <v>0</v>
      </c>
      <c r="N180" s="21">
        <v>0</v>
      </c>
      <c r="O180" s="21">
        <v>0</v>
      </c>
      <c r="P180" s="21">
        <v>4.101</v>
      </c>
      <c r="Q180" s="21">
        <v>0</v>
      </c>
      <c r="R180" s="21">
        <v>-1</v>
      </c>
      <c r="S180" s="22"/>
      <c r="T180" s="22"/>
      <c r="U180" s="22"/>
      <c r="V180" s="22"/>
      <c r="W180" s="22"/>
    </row>
    <row r="181" ht="16.5" spans="1:23">
      <c r="A181" s="23">
        <v>399686</v>
      </c>
      <c r="B181" s="23" t="s">
        <v>452</v>
      </c>
      <c r="C181" s="23">
        <v>2062.23</v>
      </c>
      <c r="D181" s="23">
        <v>2290.535</v>
      </c>
      <c r="E181" s="23">
        <v>0</v>
      </c>
      <c r="F181" s="23">
        <v>0</v>
      </c>
      <c r="G181" s="23">
        <v>1</v>
      </c>
      <c r="H181" s="18">
        <v>0</v>
      </c>
      <c r="I181" s="18">
        <v>0</v>
      </c>
      <c r="J181" s="18">
        <v>0</v>
      </c>
      <c r="K181" s="21">
        <v>1</v>
      </c>
      <c r="L181" s="21">
        <v>0</v>
      </c>
      <c r="M181" s="21">
        <v>0</v>
      </c>
      <c r="N181" s="21">
        <v>-1</v>
      </c>
      <c r="O181" s="21">
        <v>0</v>
      </c>
      <c r="P181" s="21">
        <v>6.929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3">
        <v>399693</v>
      </c>
      <c r="B182" s="23" t="s">
        <v>453</v>
      </c>
      <c r="C182" s="23">
        <v>4711.972</v>
      </c>
      <c r="D182" s="23">
        <v>6162.146</v>
      </c>
      <c r="E182" s="23">
        <v>0</v>
      </c>
      <c r="F182" s="23">
        <v>0</v>
      </c>
      <c r="G182" s="23">
        <v>1</v>
      </c>
      <c r="H182" s="18">
        <v>0</v>
      </c>
      <c r="I182" s="18">
        <v>0</v>
      </c>
      <c r="J182" s="18">
        <v>0</v>
      </c>
      <c r="K182" s="21">
        <v>1</v>
      </c>
      <c r="L182" s="21">
        <v>0</v>
      </c>
      <c r="M182" s="21">
        <v>0</v>
      </c>
      <c r="N182" s="21">
        <v>0</v>
      </c>
      <c r="O182" s="21">
        <v>0</v>
      </c>
      <c r="P182" s="21">
        <v>0.886</v>
      </c>
      <c r="Q182" s="21">
        <v>0</v>
      </c>
      <c r="R182" s="21">
        <v>-1</v>
      </c>
      <c r="S182" s="22"/>
      <c r="T182" s="22"/>
      <c r="U182" s="22"/>
      <c r="V182" s="22"/>
      <c r="W182" s="22"/>
    </row>
    <row r="183" ht="16.5" spans="1:23">
      <c r="A183" s="23">
        <v>399699</v>
      </c>
      <c r="B183" s="23" t="s">
        <v>454</v>
      </c>
      <c r="C183" s="23">
        <v>4096.835</v>
      </c>
      <c r="D183" s="23">
        <v>5078.389</v>
      </c>
      <c r="E183" s="23">
        <v>0</v>
      </c>
      <c r="F183" s="23">
        <v>0</v>
      </c>
      <c r="G183" s="23">
        <v>1</v>
      </c>
      <c r="H183" s="18">
        <v>0</v>
      </c>
      <c r="I183" s="18">
        <v>0</v>
      </c>
      <c r="J183" s="18">
        <v>0</v>
      </c>
      <c r="K183" s="21">
        <v>0</v>
      </c>
      <c r="L183" s="21">
        <v>0</v>
      </c>
      <c r="M183" s="21">
        <v>0</v>
      </c>
      <c r="N183" s="21">
        <v>-1</v>
      </c>
      <c r="O183" s="21">
        <v>0</v>
      </c>
      <c r="P183" s="21">
        <v>41.51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3">
        <v>399701</v>
      </c>
      <c r="B184" s="23" t="s">
        <v>455</v>
      </c>
      <c r="C184" s="23">
        <v>7790.628</v>
      </c>
      <c r="D184" s="23">
        <v>8319.8</v>
      </c>
      <c r="E184" s="23">
        <v>0</v>
      </c>
      <c r="F184" s="23">
        <v>0</v>
      </c>
      <c r="G184" s="23">
        <v>1</v>
      </c>
      <c r="H184" s="18">
        <v>0</v>
      </c>
      <c r="I184" s="18">
        <v>0</v>
      </c>
      <c r="J184" s="18">
        <v>0</v>
      </c>
      <c r="K184" s="21">
        <v>1</v>
      </c>
      <c r="L184" s="21">
        <v>0</v>
      </c>
      <c r="M184" s="21">
        <v>0</v>
      </c>
      <c r="N184" s="21">
        <v>-1</v>
      </c>
      <c r="O184" s="21">
        <v>0</v>
      </c>
      <c r="P184" s="21">
        <v>3.972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3">
        <v>399707</v>
      </c>
      <c r="B185" s="23" t="s">
        <v>456</v>
      </c>
      <c r="C185" s="23">
        <v>6114.509</v>
      </c>
      <c r="D185" s="23">
        <v>6960.39</v>
      </c>
      <c r="E185" s="23">
        <v>0</v>
      </c>
      <c r="F185" s="23">
        <v>0</v>
      </c>
      <c r="G185" s="23">
        <v>1</v>
      </c>
      <c r="H185" s="18">
        <v>0</v>
      </c>
      <c r="I185" s="18">
        <v>0</v>
      </c>
      <c r="J185" s="18">
        <v>0</v>
      </c>
      <c r="K185" s="21">
        <v>2</v>
      </c>
      <c r="L185" s="21">
        <v>0</v>
      </c>
      <c r="M185" s="21">
        <v>0</v>
      </c>
      <c r="N185" s="21">
        <v>0</v>
      </c>
      <c r="O185" s="21">
        <v>0</v>
      </c>
      <c r="P185" s="21">
        <v>12.877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3">
        <v>399805</v>
      </c>
      <c r="B186" s="23" t="s">
        <v>33</v>
      </c>
      <c r="C186" s="23">
        <v>3527.559</v>
      </c>
      <c r="D186" s="23">
        <v>4372.02</v>
      </c>
      <c r="E186" s="23">
        <v>0</v>
      </c>
      <c r="F186" s="23">
        <v>0</v>
      </c>
      <c r="G186" s="23">
        <v>1</v>
      </c>
      <c r="H186" s="18">
        <v>0</v>
      </c>
      <c r="I186" s="18">
        <v>0</v>
      </c>
      <c r="J186" s="18">
        <v>0</v>
      </c>
      <c r="K186" s="21">
        <v>0</v>
      </c>
      <c r="L186" s="21">
        <v>0</v>
      </c>
      <c r="M186" s="21">
        <v>1</v>
      </c>
      <c r="N186" s="21">
        <v>-1</v>
      </c>
      <c r="O186" s="21">
        <v>0</v>
      </c>
      <c r="P186" s="21">
        <v>-0.2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3">
        <v>399809</v>
      </c>
      <c r="B187" s="23" t="s">
        <v>457</v>
      </c>
      <c r="C187" s="23">
        <v>2397.538</v>
      </c>
      <c r="D187" s="23">
        <v>2934.269</v>
      </c>
      <c r="E187" s="23">
        <v>0</v>
      </c>
      <c r="F187" s="23">
        <v>0</v>
      </c>
      <c r="G187" s="23">
        <v>1</v>
      </c>
      <c r="H187" s="18">
        <v>0</v>
      </c>
      <c r="I187" s="18">
        <v>0</v>
      </c>
      <c r="J187" s="18">
        <v>0</v>
      </c>
      <c r="K187" s="21">
        <v>2</v>
      </c>
      <c r="L187" s="21">
        <v>0</v>
      </c>
      <c r="M187" s="21">
        <v>0</v>
      </c>
      <c r="N187" s="21">
        <v>0</v>
      </c>
      <c r="O187" s="21">
        <v>0</v>
      </c>
      <c r="P187" s="21">
        <v>103.778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3">
        <v>399812</v>
      </c>
      <c r="B188" s="23" t="s">
        <v>458</v>
      </c>
      <c r="C188" s="23">
        <v>6159.069</v>
      </c>
      <c r="D188" s="23">
        <v>6745.547</v>
      </c>
      <c r="E188" s="23">
        <v>0</v>
      </c>
      <c r="F188" s="23">
        <v>0</v>
      </c>
      <c r="G188" s="23">
        <v>1</v>
      </c>
      <c r="H188" s="18">
        <v>0</v>
      </c>
      <c r="I188" s="18">
        <v>0</v>
      </c>
      <c r="J188" s="18">
        <v>0</v>
      </c>
      <c r="K188" s="21">
        <v>2</v>
      </c>
      <c r="L188" s="21">
        <v>0</v>
      </c>
      <c r="M188" s="21">
        <v>0</v>
      </c>
      <c r="N188" s="21">
        <v>0</v>
      </c>
      <c r="O188" s="21">
        <v>0</v>
      </c>
      <c r="P188" s="21">
        <v>38.626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3">
        <v>399913</v>
      </c>
      <c r="B189" s="23" t="s">
        <v>459</v>
      </c>
      <c r="C189" s="23">
        <v>7979.932</v>
      </c>
      <c r="D189" s="23">
        <v>9101.776</v>
      </c>
      <c r="E189" s="23">
        <v>0</v>
      </c>
      <c r="F189" s="23">
        <v>0</v>
      </c>
      <c r="G189" s="23">
        <v>1</v>
      </c>
      <c r="H189" s="18">
        <v>0</v>
      </c>
      <c r="I189" s="18">
        <v>0</v>
      </c>
      <c r="J189" s="18">
        <v>0</v>
      </c>
      <c r="K189" s="21">
        <v>2</v>
      </c>
      <c r="L189" s="21">
        <v>0</v>
      </c>
      <c r="M189" s="21">
        <v>0</v>
      </c>
      <c r="N189" s="21">
        <v>0</v>
      </c>
      <c r="O189" s="21">
        <v>0</v>
      </c>
      <c r="P189" s="21">
        <v>4.047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3">
        <v>399914</v>
      </c>
      <c r="B190" s="23" t="s">
        <v>460</v>
      </c>
      <c r="C190" s="23">
        <v>6287.48</v>
      </c>
      <c r="D190" s="23">
        <v>6959.476</v>
      </c>
      <c r="E190" s="23">
        <v>0</v>
      </c>
      <c r="F190" s="23">
        <v>0</v>
      </c>
      <c r="G190" s="23">
        <v>1</v>
      </c>
      <c r="H190" s="18">
        <v>0</v>
      </c>
      <c r="I190" s="18">
        <v>0</v>
      </c>
      <c r="J190" s="18">
        <v>0</v>
      </c>
      <c r="K190" s="21">
        <v>2</v>
      </c>
      <c r="L190" s="21">
        <v>0</v>
      </c>
      <c r="M190" s="21">
        <v>0</v>
      </c>
      <c r="N190" s="21">
        <v>-1</v>
      </c>
      <c r="O190" s="21">
        <v>0</v>
      </c>
      <c r="P190" s="21">
        <v>53.942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3">
        <v>399932</v>
      </c>
      <c r="B191" s="23" t="s">
        <v>403</v>
      </c>
      <c r="C191" s="23">
        <v>14641.102</v>
      </c>
      <c r="D191" s="23">
        <v>16165.62</v>
      </c>
      <c r="E191" s="23">
        <v>0</v>
      </c>
      <c r="F191" s="23">
        <v>0</v>
      </c>
      <c r="G191" s="23">
        <v>1</v>
      </c>
      <c r="H191" s="18">
        <v>0</v>
      </c>
      <c r="I191" s="18">
        <v>0</v>
      </c>
      <c r="J191" s="18">
        <v>0</v>
      </c>
      <c r="K191" s="21">
        <v>1</v>
      </c>
      <c r="L191" s="21">
        <v>0</v>
      </c>
      <c r="M191" s="21">
        <v>0</v>
      </c>
      <c r="N191" s="21">
        <v>0</v>
      </c>
      <c r="O191" s="21">
        <v>0</v>
      </c>
      <c r="P191" s="21">
        <v>4.09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3">
        <v>399934</v>
      </c>
      <c r="B192" s="23" t="s">
        <v>404</v>
      </c>
      <c r="C192" s="23">
        <v>5903.835</v>
      </c>
      <c r="D192" s="23">
        <v>6497.409</v>
      </c>
      <c r="E192" s="23">
        <v>0</v>
      </c>
      <c r="F192" s="23">
        <v>0</v>
      </c>
      <c r="G192" s="23">
        <v>1</v>
      </c>
      <c r="H192" s="18">
        <v>0</v>
      </c>
      <c r="I192" s="18">
        <v>0</v>
      </c>
      <c r="J192" s="18">
        <v>0</v>
      </c>
      <c r="K192" s="21">
        <v>2</v>
      </c>
      <c r="L192" s="21">
        <v>0</v>
      </c>
      <c r="M192" s="21">
        <v>0</v>
      </c>
      <c r="N192" s="21">
        <v>0</v>
      </c>
      <c r="O192" s="21">
        <v>0</v>
      </c>
      <c r="P192" s="21">
        <v>30.349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3">
        <v>399965</v>
      </c>
      <c r="B193" s="23" t="s">
        <v>461</v>
      </c>
      <c r="C193" s="23">
        <v>2537.249</v>
      </c>
      <c r="D193" s="23">
        <v>2932.488</v>
      </c>
      <c r="E193" s="23">
        <v>0</v>
      </c>
      <c r="F193" s="23">
        <v>0</v>
      </c>
      <c r="G193" s="23">
        <v>1</v>
      </c>
      <c r="H193" s="18">
        <v>0</v>
      </c>
      <c r="I193" s="18">
        <v>0</v>
      </c>
      <c r="J193" s="18">
        <v>0</v>
      </c>
      <c r="K193" s="21">
        <v>0</v>
      </c>
      <c r="L193" s="21">
        <v>0</v>
      </c>
      <c r="M193" s="21">
        <v>0</v>
      </c>
      <c r="N193" s="21">
        <v>-1</v>
      </c>
      <c r="O193" s="21">
        <v>0</v>
      </c>
      <c r="P193" s="21">
        <v>49.393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3">
        <v>399966</v>
      </c>
      <c r="B194" s="23" t="s">
        <v>462</v>
      </c>
      <c r="C194" s="23">
        <v>6067.691</v>
      </c>
      <c r="D194" s="23">
        <v>7089.348</v>
      </c>
      <c r="E194" s="23">
        <v>0</v>
      </c>
      <c r="F194" s="23">
        <v>0</v>
      </c>
      <c r="G194" s="23">
        <v>1</v>
      </c>
      <c r="H194" s="18">
        <v>0</v>
      </c>
      <c r="I194" s="18">
        <v>0</v>
      </c>
      <c r="J194" s="18">
        <v>0</v>
      </c>
      <c r="K194" s="21">
        <v>1</v>
      </c>
      <c r="L194" s="21">
        <v>0</v>
      </c>
      <c r="M194" s="21">
        <v>0</v>
      </c>
      <c r="N194" s="21">
        <v>0</v>
      </c>
      <c r="O194" s="21">
        <v>0</v>
      </c>
      <c r="P194" s="21">
        <v>47.156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3">
        <v>399975</v>
      </c>
      <c r="B195" s="23" t="s">
        <v>463</v>
      </c>
      <c r="C195" s="23">
        <v>796.739</v>
      </c>
      <c r="D195" s="23">
        <v>907.044</v>
      </c>
      <c r="E195" s="23">
        <v>0</v>
      </c>
      <c r="F195" s="23">
        <v>0</v>
      </c>
      <c r="G195" s="23">
        <v>1</v>
      </c>
      <c r="H195" s="18">
        <v>0</v>
      </c>
      <c r="I195" s="18">
        <v>0</v>
      </c>
      <c r="J195" s="18">
        <v>0</v>
      </c>
      <c r="K195" s="21">
        <v>3</v>
      </c>
      <c r="L195" s="21">
        <v>0</v>
      </c>
      <c r="M195" s="21">
        <v>0</v>
      </c>
      <c r="N195" s="21">
        <v>-1</v>
      </c>
      <c r="O195" s="21">
        <v>0</v>
      </c>
      <c r="P195" s="21">
        <v>5.354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3">
        <v>399983</v>
      </c>
      <c r="B196" s="23" t="s">
        <v>464</v>
      </c>
      <c r="C196" s="23">
        <v>1944.448</v>
      </c>
      <c r="D196" s="23">
        <v>2307.319</v>
      </c>
      <c r="E196" s="23">
        <v>0</v>
      </c>
      <c r="F196" s="23">
        <v>0</v>
      </c>
      <c r="G196" s="23">
        <v>1</v>
      </c>
      <c r="H196" s="18">
        <v>0</v>
      </c>
      <c r="I196" s="18">
        <v>0</v>
      </c>
      <c r="J196" s="18">
        <v>0</v>
      </c>
      <c r="K196" s="21">
        <v>2</v>
      </c>
      <c r="L196" s="21">
        <v>0</v>
      </c>
      <c r="M196" s="21">
        <v>0</v>
      </c>
      <c r="N196" s="21">
        <v>-1</v>
      </c>
      <c r="O196" s="21">
        <v>0</v>
      </c>
      <c r="P196" s="21">
        <v>2.838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3">
        <v>399987</v>
      </c>
      <c r="B197" s="23" t="s">
        <v>465</v>
      </c>
      <c r="C197" s="23">
        <v>4783.672</v>
      </c>
      <c r="D197" s="23">
        <v>5557.779</v>
      </c>
      <c r="E197" s="23">
        <v>0</v>
      </c>
      <c r="F197" s="23">
        <v>0</v>
      </c>
      <c r="G197" s="23">
        <v>1</v>
      </c>
      <c r="H197" s="18">
        <v>0</v>
      </c>
      <c r="I197" s="18">
        <v>0</v>
      </c>
      <c r="J197" s="18">
        <v>0</v>
      </c>
      <c r="K197" s="21">
        <v>2</v>
      </c>
      <c r="L197" s="21">
        <v>0</v>
      </c>
      <c r="M197" s="21">
        <v>0</v>
      </c>
      <c r="N197" s="21">
        <v>-1</v>
      </c>
      <c r="O197" s="21">
        <v>0</v>
      </c>
      <c r="P197" s="21">
        <v>7.328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3">
        <v>399989</v>
      </c>
      <c r="B198" s="23" t="s">
        <v>466</v>
      </c>
      <c r="C198" s="23">
        <v>6636.902</v>
      </c>
      <c r="D198" s="23">
        <v>7915.171</v>
      </c>
      <c r="E198" s="23">
        <v>0</v>
      </c>
      <c r="F198" s="23">
        <v>0</v>
      </c>
      <c r="G198" s="23">
        <v>1</v>
      </c>
      <c r="H198" s="18">
        <v>0</v>
      </c>
      <c r="I198" s="18">
        <v>0</v>
      </c>
      <c r="J198" s="18">
        <v>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17.98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3">
        <v>399993</v>
      </c>
      <c r="B199" s="23" t="s">
        <v>467</v>
      </c>
      <c r="C199" s="23">
        <v>2526.24</v>
      </c>
      <c r="D199" s="23">
        <v>2973.465</v>
      </c>
      <c r="E199" s="23">
        <v>0</v>
      </c>
      <c r="F199" s="23">
        <v>0</v>
      </c>
      <c r="G199" s="23">
        <v>1</v>
      </c>
      <c r="H199" s="18">
        <v>0</v>
      </c>
      <c r="I199" s="18">
        <v>0</v>
      </c>
      <c r="J199" s="18">
        <v>0</v>
      </c>
      <c r="K199" s="21">
        <v>1</v>
      </c>
      <c r="L199" s="21">
        <v>0</v>
      </c>
      <c r="M199" s="21">
        <v>0</v>
      </c>
      <c r="N199" s="21">
        <v>0</v>
      </c>
      <c r="O199" s="21">
        <v>0</v>
      </c>
      <c r="P199" s="21">
        <v>2.512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3">
        <v>399997</v>
      </c>
      <c r="B200" s="23" t="s">
        <v>468</v>
      </c>
      <c r="C200" s="23">
        <v>8280.203</v>
      </c>
      <c r="D200" s="23">
        <v>9791.816</v>
      </c>
      <c r="E200" s="23">
        <v>0</v>
      </c>
      <c r="F200" s="23">
        <v>0</v>
      </c>
      <c r="G200" s="23">
        <v>1</v>
      </c>
      <c r="H200" s="18">
        <v>0</v>
      </c>
      <c r="I200" s="18">
        <v>0</v>
      </c>
      <c r="J200" s="18">
        <v>0</v>
      </c>
      <c r="K200" s="21">
        <v>0</v>
      </c>
      <c r="L200" s="21">
        <v>0</v>
      </c>
      <c r="M200" s="21">
        <v>1</v>
      </c>
      <c r="N200" s="21">
        <v>-1</v>
      </c>
      <c r="O200" s="21">
        <v>0</v>
      </c>
      <c r="P200" s="21">
        <v>4.758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3">
        <v>980001</v>
      </c>
      <c r="B201" s="23" t="s">
        <v>469</v>
      </c>
      <c r="C201" s="23">
        <v>1444.951</v>
      </c>
      <c r="D201" s="23">
        <v>1585.662</v>
      </c>
      <c r="E201" s="23">
        <v>0</v>
      </c>
      <c r="F201" s="23">
        <v>0</v>
      </c>
      <c r="G201" s="23">
        <v>1</v>
      </c>
      <c r="H201" s="18">
        <v>0</v>
      </c>
      <c r="I201" s="18">
        <v>0</v>
      </c>
      <c r="J201" s="18">
        <v>0</v>
      </c>
      <c r="K201" s="21">
        <v>2</v>
      </c>
      <c r="L201" s="21">
        <v>1</v>
      </c>
      <c r="M201" s="21">
        <v>0</v>
      </c>
      <c r="N201" s="21">
        <v>0</v>
      </c>
      <c r="O201" s="21">
        <v>0</v>
      </c>
      <c r="P201" s="21">
        <v>-1.122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3">
        <v>980015</v>
      </c>
      <c r="B202" s="23" t="s">
        <v>470</v>
      </c>
      <c r="C202" s="23">
        <v>6112.72</v>
      </c>
      <c r="D202" s="23">
        <v>7051.714</v>
      </c>
      <c r="E202" s="23">
        <v>0</v>
      </c>
      <c r="F202" s="23">
        <v>0</v>
      </c>
      <c r="G202" s="23">
        <v>1</v>
      </c>
      <c r="H202" s="18">
        <v>0</v>
      </c>
      <c r="I202" s="18">
        <v>0</v>
      </c>
      <c r="J202" s="18">
        <v>0</v>
      </c>
      <c r="K202" s="21">
        <v>2</v>
      </c>
      <c r="L202" s="21">
        <v>0</v>
      </c>
      <c r="M202" s="21">
        <v>0</v>
      </c>
      <c r="N202" s="21">
        <v>0</v>
      </c>
      <c r="O202" s="21">
        <v>0</v>
      </c>
      <c r="P202" s="21">
        <v>11.931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3">
        <v>980016</v>
      </c>
      <c r="B203" s="23" t="s">
        <v>471</v>
      </c>
      <c r="C203" s="23">
        <v>5899.347</v>
      </c>
      <c r="D203" s="23">
        <v>6703.157</v>
      </c>
      <c r="E203" s="23">
        <v>0</v>
      </c>
      <c r="F203" s="23">
        <v>0</v>
      </c>
      <c r="G203" s="23">
        <v>1</v>
      </c>
      <c r="H203" s="18">
        <v>0</v>
      </c>
      <c r="I203" s="18">
        <v>0</v>
      </c>
      <c r="J203" s="18">
        <v>0</v>
      </c>
      <c r="K203" s="21">
        <v>2</v>
      </c>
      <c r="L203" s="21">
        <v>0</v>
      </c>
      <c r="M203" s="21">
        <v>0</v>
      </c>
      <c r="N203" s="21">
        <v>0</v>
      </c>
      <c r="O203" s="21">
        <v>0</v>
      </c>
      <c r="P203" s="21">
        <v>7.601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3">
        <v>980023</v>
      </c>
      <c r="B204" s="23" t="s">
        <v>472</v>
      </c>
      <c r="C204" s="23">
        <v>2300.9</v>
      </c>
      <c r="D204" s="23">
        <v>2639.47</v>
      </c>
      <c r="E204" s="23">
        <v>0</v>
      </c>
      <c r="F204" s="23">
        <v>0</v>
      </c>
      <c r="G204" s="23">
        <v>1</v>
      </c>
      <c r="H204" s="18">
        <v>0</v>
      </c>
      <c r="I204" s="18">
        <v>0</v>
      </c>
      <c r="J204" s="18">
        <v>0</v>
      </c>
      <c r="K204" s="21">
        <v>2</v>
      </c>
      <c r="L204" s="21">
        <v>0</v>
      </c>
      <c r="M204" s="21">
        <v>0</v>
      </c>
      <c r="N204" s="21">
        <v>0</v>
      </c>
      <c r="O204" s="21">
        <v>0</v>
      </c>
      <c r="P204" s="21">
        <v>11.884</v>
      </c>
      <c r="Q204" s="21">
        <v>-1</v>
      </c>
      <c r="R204" s="21">
        <v>0</v>
      </c>
      <c r="S204" s="22"/>
      <c r="T204" s="22"/>
      <c r="U204" s="22"/>
      <c r="V204" s="22"/>
      <c r="W204" s="22"/>
    </row>
    <row r="205" ht="16.5" spans="1:23">
      <c r="A205" s="23">
        <v>980028</v>
      </c>
      <c r="B205" s="23" t="s">
        <v>473</v>
      </c>
      <c r="C205" s="23">
        <v>11949.069</v>
      </c>
      <c r="D205" s="23">
        <v>12965.404</v>
      </c>
      <c r="E205" s="23">
        <v>0</v>
      </c>
      <c r="F205" s="23">
        <v>0</v>
      </c>
      <c r="G205" s="23">
        <v>1</v>
      </c>
      <c r="H205" s="18">
        <v>0</v>
      </c>
      <c r="I205" s="18">
        <v>0</v>
      </c>
      <c r="J205" s="18">
        <v>0</v>
      </c>
      <c r="K205" s="21">
        <v>2</v>
      </c>
      <c r="L205" s="21">
        <v>0</v>
      </c>
      <c r="M205" s="21">
        <v>0</v>
      </c>
      <c r="N205" s="21">
        <v>0</v>
      </c>
      <c r="O205" s="21">
        <v>0</v>
      </c>
      <c r="P205" s="21">
        <v>23.024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3">
        <v>988201</v>
      </c>
      <c r="B206" s="23" t="s">
        <v>474</v>
      </c>
      <c r="C206" s="23">
        <v>1774.248</v>
      </c>
      <c r="D206" s="23">
        <v>1944.678</v>
      </c>
      <c r="E206" s="23">
        <v>0</v>
      </c>
      <c r="F206" s="23">
        <v>0</v>
      </c>
      <c r="G206" s="23">
        <v>1</v>
      </c>
      <c r="H206" s="18">
        <v>0</v>
      </c>
      <c r="I206" s="18">
        <v>0</v>
      </c>
      <c r="J206" s="18">
        <v>0</v>
      </c>
      <c r="K206" s="21">
        <v>1</v>
      </c>
      <c r="L206" s="21">
        <v>0</v>
      </c>
      <c r="M206" s="21">
        <v>0</v>
      </c>
      <c r="N206" s="21">
        <v>0</v>
      </c>
      <c r="O206" s="21">
        <v>0</v>
      </c>
      <c r="P206" s="21">
        <v>10.533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2"/>
      <c r="T207" s="22"/>
      <c r="U207" s="22"/>
      <c r="V207" s="22"/>
      <c r="W207" s="22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2"/>
      <c r="T208" s="22"/>
      <c r="U208" s="22"/>
      <c r="V208" s="22"/>
      <c r="W208" s="22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2"/>
      <c r="T209" s="22"/>
      <c r="U209" s="22"/>
      <c r="V209" s="22"/>
      <c r="W209" s="22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2"/>
      <c r="T210" s="22"/>
      <c r="U210" s="22"/>
      <c r="V210" s="22"/>
      <c r="W210" s="22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2"/>
      <c r="T211" s="22"/>
      <c r="U211" s="22"/>
      <c r="V211" s="22"/>
      <c r="W211" s="22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2"/>
      <c r="T212" s="22"/>
      <c r="U212" s="22"/>
      <c r="V212" s="22"/>
      <c r="W212" s="22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2"/>
      <c r="T213" s="22"/>
      <c r="U213" s="22"/>
      <c r="V213" s="22"/>
      <c r="W213" s="22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2"/>
      <c r="T214" s="22"/>
      <c r="U214" s="22"/>
      <c r="V214" s="22"/>
      <c r="W214" s="22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2"/>
      <c r="T215" s="22"/>
      <c r="U215" s="22"/>
      <c r="V215" s="22"/>
      <c r="W215" s="22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2"/>
      <c r="T216" s="22"/>
      <c r="U216" s="22"/>
      <c r="V216" s="22"/>
      <c r="W216" s="22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2"/>
      <c r="T217" s="22"/>
      <c r="U217" s="22"/>
      <c r="V217" s="22"/>
      <c r="W217" s="22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2"/>
      <c r="T218" s="22"/>
      <c r="U218" s="22"/>
      <c r="V218" s="22"/>
      <c r="W218" s="22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2"/>
      <c r="T219" s="22"/>
      <c r="U219" s="22"/>
      <c r="V219" s="22"/>
      <c r="W219" s="22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2"/>
      <c r="T220" s="22"/>
      <c r="U220" s="22"/>
      <c r="V220" s="22"/>
      <c r="W220" s="22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2"/>
      <c r="T221" s="22"/>
      <c r="U221" s="22"/>
      <c r="V221" s="22"/>
      <c r="W221" s="22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2"/>
      <c r="T222" s="22"/>
      <c r="U222" s="22"/>
      <c r="V222" s="22"/>
      <c r="W222" s="22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2"/>
      <c r="T223" s="22"/>
      <c r="U223" s="22"/>
      <c r="V223" s="22"/>
      <c r="W223" s="22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2"/>
      <c r="T224" s="22"/>
      <c r="U224" s="22"/>
      <c r="V224" s="22"/>
      <c r="W224" s="22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2"/>
      <c r="T225" s="22"/>
      <c r="U225" s="22"/>
      <c r="V225" s="22"/>
      <c r="W225" s="22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2"/>
      <c r="T226" s="22"/>
      <c r="U226" s="22"/>
      <c r="V226" s="22"/>
      <c r="W226" s="22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2"/>
      <c r="T227" s="22"/>
      <c r="U227" s="22"/>
      <c r="V227" s="22"/>
      <c r="W227" s="22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2"/>
      <c r="T228" s="22"/>
      <c r="U228" s="22"/>
      <c r="V228" s="22"/>
      <c r="W228" s="22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2"/>
      <c r="T229" s="22"/>
      <c r="U229" s="22"/>
      <c r="V229" s="22"/>
      <c r="W229" s="22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2"/>
      <c r="T230" s="22"/>
      <c r="U230" s="22"/>
      <c r="V230" s="22"/>
      <c r="W230" s="22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2"/>
      <c r="T231" s="22"/>
      <c r="U231" s="22"/>
      <c r="V231" s="22"/>
      <c r="W231" s="22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2"/>
      <c r="T232" s="22"/>
      <c r="U232" s="22"/>
      <c r="V232" s="22"/>
      <c r="W232" s="22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2"/>
      <c r="T233" s="22"/>
      <c r="U233" s="22"/>
      <c r="V233" s="22"/>
      <c r="W233" s="22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2"/>
      <c r="T234" s="22"/>
      <c r="U234" s="22"/>
      <c r="V234" s="22"/>
      <c r="W234" s="22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2"/>
      <c r="T235" s="22"/>
      <c r="U235" s="22"/>
      <c r="V235" s="22"/>
      <c r="W235" s="22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2"/>
      <c r="T236" s="22"/>
      <c r="U236" s="22"/>
      <c r="V236" s="22"/>
      <c r="W236" s="22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2"/>
      <c r="T237" s="22"/>
      <c r="U237" s="22"/>
      <c r="V237" s="22"/>
      <c r="W237" s="22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2"/>
      <c r="T238" s="22"/>
      <c r="U238" s="22"/>
      <c r="V238" s="22"/>
      <c r="W238" s="22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2"/>
      <c r="T239" s="22"/>
      <c r="U239" s="22"/>
      <c r="V239" s="22"/>
      <c r="W239" s="22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2"/>
      <c r="T240" s="22"/>
      <c r="U240" s="22"/>
      <c r="V240" s="22"/>
      <c r="W240" s="22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2"/>
      <c r="T241" s="22"/>
      <c r="U241" s="22"/>
      <c r="V241" s="22"/>
      <c r="W241" s="22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2"/>
      <c r="T242" s="22"/>
      <c r="U242" s="22"/>
      <c r="V242" s="22"/>
      <c r="W242" s="22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2"/>
      <c r="T243" s="22"/>
      <c r="U243" s="22"/>
      <c r="V243" s="22"/>
      <c r="W243" s="22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2"/>
      <c r="T244" s="22"/>
      <c r="U244" s="22"/>
      <c r="V244" s="22"/>
      <c r="W244" s="22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2"/>
      <c r="T245" s="22"/>
      <c r="U245" s="22"/>
      <c r="V245" s="22"/>
      <c r="W245" s="22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2"/>
      <c r="T246" s="22"/>
      <c r="U246" s="22"/>
      <c r="V246" s="22"/>
      <c r="W246" s="22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2"/>
      <c r="T247" s="22"/>
      <c r="U247" s="22"/>
      <c r="V247" s="22"/>
      <c r="W247" s="22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2"/>
      <c r="T248" s="22"/>
      <c r="U248" s="22"/>
      <c r="V248" s="22"/>
      <c r="W248" s="22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2"/>
      <c r="T249" s="22"/>
      <c r="U249" s="22"/>
      <c r="V249" s="22"/>
      <c r="W249" s="22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2"/>
      <c r="T250" s="22"/>
      <c r="U250" s="22"/>
      <c r="V250" s="22"/>
      <c r="W250" s="22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2"/>
      <c r="T251" s="22"/>
      <c r="U251" s="22"/>
      <c r="V251" s="22"/>
      <c r="W251" s="22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2"/>
      <c r="T252" s="22"/>
      <c r="U252" s="22"/>
      <c r="V252" s="22"/>
      <c r="W252" s="22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2"/>
      <c r="T253" s="22"/>
      <c r="U253" s="22"/>
      <c r="V253" s="22"/>
      <c r="W253" s="22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2"/>
      <c r="T254" s="22"/>
      <c r="U254" s="22"/>
      <c r="V254" s="22"/>
      <c r="W254" s="22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2"/>
      <c r="T255" s="22"/>
      <c r="U255" s="22"/>
      <c r="V255" s="22"/>
      <c r="W255" s="22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2"/>
      <c r="T256" s="22"/>
      <c r="U256" s="22"/>
      <c r="V256" s="22"/>
      <c r="W256" s="22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2"/>
      <c r="T257" s="22"/>
      <c r="U257" s="22"/>
      <c r="V257" s="22"/>
      <c r="W257" s="22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2"/>
      <c r="T258" s="22"/>
      <c r="U258" s="22"/>
      <c r="V258" s="22"/>
      <c r="W258" s="22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2"/>
      <c r="T259" s="22"/>
      <c r="U259" s="22"/>
      <c r="V259" s="22"/>
      <c r="W259" s="22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2"/>
      <c r="T260" s="22"/>
      <c r="U260" s="22"/>
      <c r="V260" s="22"/>
      <c r="W260" s="22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2"/>
      <c r="T261" s="22"/>
      <c r="U261" s="22"/>
      <c r="V261" s="22"/>
      <c r="W261" s="22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2"/>
      <c r="T262" s="22"/>
      <c r="U262" s="22"/>
      <c r="V262" s="22"/>
      <c r="W262" s="22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2"/>
      <c r="T263" s="22"/>
      <c r="U263" s="22"/>
      <c r="V263" s="22"/>
      <c r="W263" s="22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2"/>
      <c r="T264" s="22"/>
      <c r="U264" s="22"/>
      <c r="V264" s="22"/>
      <c r="W264" s="22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2"/>
      <c r="T265" s="22"/>
      <c r="U265" s="22"/>
      <c r="V265" s="22"/>
      <c r="W265" s="22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2"/>
      <c r="T266" s="22"/>
      <c r="U266" s="22"/>
      <c r="V266" s="22"/>
      <c r="W266" s="22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2"/>
      <c r="T267" s="22"/>
      <c r="U267" s="22"/>
      <c r="V267" s="22"/>
      <c r="W267" s="22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2"/>
      <c r="T268" s="22"/>
      <c r="U268" s="22"/>
      <c r="V268" s="22"/>
      <c r="W268" s="22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2"/>
      <c r="T269" s="22"/>
      <c r="U269" s="22"/>
      <c r="V269" s="22"/>
      <c r="W269" s="22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2"/>
      <c r="T270" s="22"/>
      <c r="U270" s="22"/>
      <c r="V270" s="22"/>
      <c r="W270" s="22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2"/>
      <c r="T271" s="22"/>
      <c r="U271" s="22"/>
      <c r="V271" s="22"/>
      <c r="W271" s="22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2"/>
      <c r="T272" s="22"/>
      <c r="U272" s="22"/>
      <c r="V272" s="22"/>
      <c r="W272" s="22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2"/>
      <c r="T273" s="22"/>
      <c r="U273" s="22"/>
      <c r="V273" s="22"/>
      <c r="W273" s="22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2"/>
      <c r="T274" s="22"/>
      <c r="U274" s="22"/>
      <c r="V274" s="22"/>
      <c r="W274" s="22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2"/>
      <c r="T275" s="22"/>
      <c r="U275" s="22"/>
      <c r="V275" s="22"/>
      <c r="W275" s="22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2"/>
      <c r="T276" s="22"/>
      <c r="U276" s="22"/>
      <c r="V276" s="22"/>
      <c r="W276" s="22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2"/>
      <c r="T277" s="22"/>
      <c r="U277" s="22"/>
      <c r="V277" s="22"/>
      <c r="W277" s="22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2"/>
      <c r="T278" s="22"/>
      <c r="U278" s="22"/>
      <c r="V278" s="22"/>
      <c r="W278" s="22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2"/>
      <c r="T279" s="22"/>
      <c r="U279" s="22"/>
      <c r="V279" s="22"/>
      <c r="W279" s="22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2"/>
      <c r="T280" s="22"/>
      <c r="U280" s="22"/>
      <c r="V280" s="22"/>
      <c r="W280" s="22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2"/>
      <c r="T281" s="22"/>
      <c r="U281" s="22"/>
      <c r="V281" s="22"/>
      <c r="W281" s="22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2"/>
      <c r="T282" s="22"/>
      <c r="U282" s="22"/>
      <c r="V282" s="22"/>
      <c r="W282" s="22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2"/>
      <c r="T283" s="22"/>
      <c r="U283" s="22"/>
      <c r="V283" s="22"/>
      <c r="W283" s="22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2"/>
      <c r="T284" s="22"/>
      <c r="U284" s="22"/>
      <c r="V284" s="22"/>
      <c r="W284" s="22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2"/>
      <c r="T285" s="22"/>
      <c r="U285" s="22"/>
      <c r="V285" s="22"/>
      <c r="W285" s="22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2"/>
      <c r="T286" s="22"/>
      <c r="U286" s="22"/>
      <c r="V286" s="22"/>
      <c r="W286" s="22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2"/>
      <c r="T287" s="22"/>
      <c r="U287" s="22"/>
      <c r="V287" s="22"/>
      <c r="W287" s="22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2"/>
      <c r="T288" s="22"/>
      <c r="U288" s="22"/>
      <c r="V288" s="22"/>
      <c r="W288" s="22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2"/>
      <c r="T289" s="22"/>
      <c r="U289" s="22"/>
      <c r="V289" s="22"/>
      <c r="W289" s="22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2"/>
      <c r="T290" s="22"/>
      <c r="U290" s="22"/>
      <c r="V290" s="22"/>
      <c r="W290" s="22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2"/>
      <c r="T291" s="22"/>
      <c r="U291" s="22"/>
      <c r="V291" s="22"/>
      <c r="W291" s="22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2"/>
      <c r="T292" s="22"/>
      <c r="U292" s="22"/>
      <c r="V292" s="22"/>
      <c r="W292" s="22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2"/>
      <c r="T293" s="22"/>
      <c r="U293" s="22"/>
      <c r="V293" s="22"/>
      <c r="W293" s="22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2"/>
      <c r="T294" s="22"/>
      <c r="U294" s="22"/>
      <c r="V294" s="22"/>
      <c r="W294" s="22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2"/>
      <c r="T295" s="22"/>
      <c r="U295" s="22"/>
      <c r="V295" s="22"/>
      <c r="W295" s="22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2"/>
      <c r="T296" s="22"/>
      <c r="U296" s="22"/>
      <c r="V296" s="22"/>
      <c r="W296" s="22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2"/>
      <c r="T297" s="22"/>
      <c r="U297" s="22"/>
      <c r="V297" s="22"/>
      <c r="W297" s="22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2"/>
      <c r="T298" s="22"/>
      <c r="U298" s="22"/>
      <c r="V298" s="22"/>
      <c r="W298" s="22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2"/>
      <c r="T299" s="22"/>
      <c r="U299" s="22"/>
      <c r="V299" s="22"/>
      <c r="W299" s="22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2"/>
      <c r="T300" s="22"/>
      <c r="U300" s="22"/>
      <c r="V300" s="22"/>
      <c r="W300" s="22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2"/>
      <c r="T301" s="22"/>
      <c r="U301" s="22"/>
      <c r="V301" s="22"/>
      <c r="W301" s="22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2"/>
      <c r="T302" s="22"/>
      <c r="U302" s="22"/>
      <c r="V302" s="22"/>
      <c r="W302" s="22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2"/>
      <c r="T303" s="22"/>
      <c r="U303" s="22"/>
      <c r="V303" s="22"/>
      <c r="W303" s="22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2"/>
      <c r="T304" s="22"/>
      <c r="U304" s="22"/>
      <c r="V304" s="22"/>
      <c r="W304" s="22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2"/>
      <c r="T305" s="22"/>
      <c r="U305" s="22"/>
      <c r="V305" s="22"/>
      <c r="W305" s="22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2"/>
      <c r="T306" s="22"/>
      <c r="U306" s="22"/>
      <c r="V306" s="22"/>
      <c r="W306" s="22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2"/>
      <c r="T307" s="22"/>
      <c r="U307" s="22"/>
      <c r="V307" s="22"/>
      <c r="W307" s="22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2"/>
      <c r="T308" s="22"/>
      <c r="U308" s="22"/>
      <c r="V308" s="22"/>
      <c r="W308" s="22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2"/>
      <c r="T309" s="22"/>
      <c r="U309" s="22"/>
      <c r="V309" s="22"/>
      <c r="W309" s="22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2"/>
      <c r="T310" s="22"/>
      <c r="U310" s="22"/>
      <c r="V310" s="22"/>
      <c r="W310" s="22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2"/>
      <c r="T311" s="22"/>
      <c r="U311" s="22"/>
      <c r="V311" s="22"/>
      <c r="W311" s="22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2"/>
      <c r="T312" s="22"/>
      <c r="U312" s="22"/>
      <c r="V312" s="22"/>
      <c r="W312" s="22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2"/>
      <c r="T313" s="22"/>
      <c r="U313" s="22"/>
      <c r="V313" s="22"/>
      <c r="W313" s="22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2"/>
      <c r="T314" s="22"/>
      <c r="U314" s="22"/>
      <c r="V314" s="22"/>
      <c r="W314" s="22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2"/>
      <c r="T315" s="22"/>
      <c r="U315" s="22"/>
      <c r="V315" s="22"/>
      <c r="W315" s="22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2"/>
      <c r="T316" s="22"/>
      <c r="U316" s="22"/>
      <c r="V316" s="22"/>
      <c r="W316" s="22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2"/>
      <c r="T317" s="22"/>
      <c r="U317" s="22"/>
      <c r="V317" s="22"/>
      <c r="W317" s="22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2"/>
      <c r="T318" s="22"/>
      <c r="U318" s="22"/>
      <c r="V318" s="22"/>
      <c r="W318" s="22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2"/>
      <c r="T319" s="22"/>
      <c r="U319" s="22"/>
      <c r="V319" s="22"/>
      <c r="W319" s="22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2"/>
      <c r="T320" s="22"/>
      <c r="U320" s="22"/>
      <c r="V320" s="22"/>
      <c r="W320" s="22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2"/>
      <c r="T321" s="22"/>
      <c r="U321" s="22"/>
      <c r="V321" s="22"/>
      <c r="W321" s="22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2"/>
      <c r="T322" s="22"/>
      <c r="U322" s="22"/>
      <c r="V322" s="22"/>
      <c r="W322" s="22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2"/>
      <c r="T323" s="22"/>
      <c r="U323" s="22"/>
      <c r="V323" s="22"/>
      <c r="W323" s="22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2"/>
      <c r="T324" s="22"/>
      <c r="U324" s="22"/>
      <c r="V324" s="22"/>
      <c r="W324" s="22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2"/>
      <c r="T325" s="22"/>
      <c r="U325" s="22"/>
      <c r="V325" s="22"/>
      <c r="W325" s="22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2"/>
      <c r="T326" s="22"/>
      <c r="U326" s="22"/>
      <c r="V326" s="22"/>
      <c r="W326" s="22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2"/>
      <c r="T327" s="22"/>
      <c r="U327" s="22"/>
      <c r="V327" s="22"/>
      <c r="W327" s="22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2"/>
      <c r="T328" s="22"/>
      <c r="U328" s="22"/>
      <c r="V328" s="22"/>
      <c r="W328" s="22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2"/>
      <c r="T329" s="22"/>
      <c r="U329" s="22"/>
      <c r="V329" s="22"/>
      <c r="W329" s="22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2"/>
      <c r="T330" s="22"/>
      <c r="U330" s="22"/>
      <c r="V330" s="22"/>
      <c r="W330" s="22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2"/>
      <c r="T331" s="22"/>
      <c r="U331" s="22"/>
      <c r="V331" s="22"/>
      <c r="W331" s="22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2"/>
      <c r="T332" s="22"/>
      <c r="U332" s="22"/>
      <c r="V332" s="22"/>
      <c r="W332" s="22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2"/>
      <c r="T333" s="22"/>
      <c r="U333" s="22"/>
      <c r="V333" s="22"/>
      <c r="W333" s="22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2"/>
      <c r="T334" s="22"/>
      <c r="U334" s="22"/>
      <c r="V334" s="22"/>
      <c r="W334" s="22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2"/>
      <c r="T335" s="22"/>
      <c r="U335" s="22"/>
      <c r="V335" s="22"/>
      <c r="W335" s="22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2"/>
      <c r="T336" s="22"/>
      <c r="U336" s="22"/>
      <c r="V336" s="22"/>
      <c r="W336" s="22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2"/>
      <c r="T337" s="22"/>
      <c r="U337" s="22"/>
      <c r="V337" s="22"/>
      <c r="W337" s="22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2"/>
      <c r="T338" s="22"/>
      <c r="U338" s="22"/>
      <c r="V338" s="22"/>
      <c r="W338" s="22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2"/>
      <c r="T339" s="22"/>
      <c r="U339" s="22"/>
      <c r="V339" s="22"/>
      <c r="W339" s="22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2"/>
      <c r="T340" s="22"/>
      <c r="U340" s="22"/>
      <c r="V340" s="22"/>
      <c r="W340" s="22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2"/>
      <c r="T341" s="22"/>
      <c r="U341" s="22"/>
      <c r="V341" s="22"/>
      <c r="W341" s="22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2"/>
      <c r="T342" s="22"/>
      <c r="U342" s="22"/>
      <c r="V342" s="22"/>
      <c r="W342" s="22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2"/>
      <c r="T343" s="22"/>
      <c r="U343" s="22"/>
      <c r="V343" s="22"/>
      <c r="W343" s="22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2"/>
      <c r="T344" s="22"/>
      <c r="U344" s="22"/>
      <c r="V344" s="22"/>
      <c r="W344" s="22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2"/>
      <c r="T345" s="22"/>
      <c r="U345" s="22"/>
      <c r="V345" s="22"/>
      <c r="W345" s="22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2"/>
      <c r="T346" s="22"/>
      <c r="U346" s="22"/>
      <c r="V346" s="22"/>
      <c r="W346" s="22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2"/>
      <c r="T347" s="22"/>
      <c r="U347" s="22"/>
      <c r="V347" s="22"/>
      <c r="W347" s="22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2"/>
      <c r="T348" s="22"/>
      <c r="U348" s="22"/>
      <c r="V348" s="22"/>
      <c r="W348" s="22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2"/>
      <c r="T349" s="22"/>
      <c r="U349" s="22"/>
      <c r="V349" s="22"/>
      <c r="W349" s="22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2"/>
      <c r="T350" s="22"/>
      <c r="U350" s="22"/>
      <c r="V350" s="22"/>
      <c r="W350" s="22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2"/>
      <c r="T351" s="22"/>
      <c r="U351" s="22"/>
      <c r="V351" s="22"/>
      <c r="W351" s="22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2"/>
      <c r="T352" s="22"/>
      <c r="U352" s="22"/>
      <c r="V352" s="22"/>
      <c r="W352" s="22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  <c r="U1212" s="22"/>
      <c r="V1212" s="22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  <c r="U1213" s="22"/>
      <c r="V1213" s="22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  <c r="U1214" s="22"/>
      <c r="V1214" s="22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  <c r="U1215" s="22"/>
      <c r="V1215" s="22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  <c r="U1216" s="22"/>
      <c r="V1216" s="22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  <c r="U1217" s="22"/>
      <c r="V1217" s="22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  <c r="U1218" s="22"/>
      <c r="V1218" s="22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  <c r="U1219" s="22"/>
      <c r="V1219" s="22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  <c r="U1220" s="22"/>
      <c r="V1220" s="22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  <c r="U1221" s="22"/>
      <c r="V1221" s="22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  <c r="U1222" s="22"/>
      <c r="V1222" s="22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  <c r="U1223" s="22"/>
      <c r="V1223" s="22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  <c r="U1224" s="22"/>
      <c r="V1224" s="22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  <c r="U1225" s="22"/>
      <c r="V1225" s="22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  <c r="U1226" s="22"/>
      <c r="V1226" s="22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  <c r="U1227" s="22"/>
      <c r="V1227" s="22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  <c r="U1228" s="22"/>
      <c r="V1228" s="22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  <c r="U1229" s="22"/>
      <c r="V1229" s="22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  <c r="U1230" s="22"/>
      <c r="V1230" s="22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  <c r="U1231" s="22"/>
      <c r="V1231" s="22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  <c r="U1232" s="22"/>
      <c r="V1232" s="22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  <c r="U1233" s="22"/>
      <c r="V1233" s="22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  <c r="U1234" s="22"/>
      <c r="V1234" s="22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  <c r="U1235" s="22"/>
      <c r="V1235" s="22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  <c r="U1236" s="22"/>
      <c r="V1236" s="22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  <c r="U1237" s="22"/>
      <c r="V1237" s="22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  <c r="U1238" s="22"/>
      <c r="V1238" s="22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  <c r="U1239" s="22"/>
      <c r="V1239" s="22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  <c r="U1240" s="22"/>
      <c r="V1240" s="22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  <c r="U1241" s="22"/>
      <c r="V1241" s="22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  <c r="U1242" s="22"/>
      <c r="V1242" s="22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  <c r="U1243" s="22"/>
      <c r="V1243" s="22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  <c r="U1244" s="22"/>
      <c r="V1244" s="22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  <c r="U1245" s="22"/>
      <c r="V1245" s="22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  <c r="U1246" s="22"/>
      <c r="V1246" s="22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  <c r="U1247" s="22"/>
      <c r="V1247" s="22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  <c r="U1248" s="22"/>
      <c r="V1248" s="22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  <c r="U1249" s="22"/>
      <c r="V1249" s="22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  <c r="U1250" s="22"/>
      <c r="V1250" s="22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  <c r="U1251" s="22"/>
      <c r="V1251" s="22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  <c r="U1252" s="22"/>
      <c r="V1252" s="22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  <c r="U1253" s="22"/>
      <c r="V1253" s="22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  <c r="U1254" s="22"/>
      <c r="V1254" s="22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  <c r="U1255" s="22"/>
      <c r="V1255" s="22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  <c r="U1256" s="22"/>
      <c r="V1256" s="22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  <c r="U1257" s="22"/>
      <c r="V1257" s="22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  <c r="U1258" s="22"/>
      <c r="V1258" s="22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  <c r="U1259" s="22"/>
      <c r="V1259" s="22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  <c r="U1260" s="22"/>
      <c r="V1260" s="22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  <c r="U1261" s="22"/>
      <c r="V1261" s="22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  <c r="U1262" s="22"/>
      <c r="V1262" s="22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  <c r="U1263" s="22"/>
      <c r="V1263" s="22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  <c r="U1264" s="22"/>
      <c r="V1264" s="22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  <c r="U1265" s="22"/>
      <c r="V1265" s="22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  <c r="U1266" s="22"/>
      <c r="V1266" s="22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  <c r="U1267" s="22"/>
      <c r="V1267" s="22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  <c r="U1268" s="22"/>
      <c r="V1268" s="22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  <c r="U1269" s="22"/>
      <c r="V1269" s="22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  <c r="U1270" s="22"/>
      <c r="V1270" s="22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  <c r="U1271" s="22"/>
      <c r="V1271" s="22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  <c r="U1272" s="22"/>
      <c r="V1272" s="22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  <c r="U1273" s="22"/>
      <c r="V1273" s="22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  <c r="U1274" s="22"/>
      <c r="V1274" s="22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  <c r="U1275" s="22"/>
      <c r="V1275" s="22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  <c r="U1276" s="22"/>
      <c r="V1276" s="22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  <c r="U1277" s="22"/>
      <c r="V1277" s="22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  <c r="U1278" s="22"/>
      <c r="V1278" s="22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  <c r="U1279" s="22"/>
      <c r="V1279" s="22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  <c r="U1280" s="22"/>
      <c r="V1280" s="22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  <c r="U1281" s="22"/>
      <c r="V1281" s="22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  <c r="U1282" s="22"/>
      <c r="V1282" s="22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  <c r="U1283" s="22"/>
      <c r="V1283" s="22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  <c r="U1284" s="22"/>
      <c r="V1284" s="22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  <c r="U1285" s="22"/>
      <c r="V1285" s="22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  <c r="U1286" s="22"/>
      <c r="V1286" s="22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  <c r="U1287" s="22"/>
      <c r="V1287" s="22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  <c r="U1288" s="22"/>
      <c r="V1288" s="22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  <c r="U1289" s="22"/>
      <c r="V1289" s="22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  <c r="U1290" s="22"/>
      <c r="V1290" s="22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  <c r="U1291" s="22"/>
      <c r="V1291" s="22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  <c r="U1292" s="22"/>
      <c r="V1292" s="22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  <c r="U1293" s="22"/>
      <c r="V1293" s="22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  <c r="U1294" s="22"/>
      <c r="V1294" s="22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  <c r="U1295" s="22"/>
      <c r="V1295" s="22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  <c r="U1296" s="22"/>
      <c r="V1296" s="22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  <c r="U1297" s="22"/>
      <c r="V1297" s="22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  <c r="U1298" s="22"/>
      <c r="V1298" s="22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  <c r="U1299" s="22"/>
      <c r="V1299" s="22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  <c r="U1300" s="22"/>
      <c r="V1300" s="22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  <c r="U1301" s="22"/>
      <c r="V1301" s="22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  <c r="U1302" s="22"/>
      <c r="V1302" s="22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  <c r="U1303" s="22"/>
      <c r="V1303" s="22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  <c r="U1304" s="22"/>
      <c r="V1304" s="22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  <c r="U1305" s="22"/>
      <c r="V1305" s="22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  <c r="U1306" s="22"/>
      <c r="V1306" s="22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  <c r="U1307" s="22"/>
      <c r="V1307" s="22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  <c r="U1308" s="22"/>
      <c r="V1308" s="22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  <c r="U1309" s="22"/>
      <c r="V1309" s="22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  <c r="U1310" s="22"/>
      <c r="V1310" s="22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  <c r="U1311" s="22"/>
      <c r="V1311" s="22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  <c r="U1312" s="22"/>
      <c r="V1312" s="22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  <c r="U1313" s="22"/>
      <c r="V1313" s="22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  <c r="U1314" s="22"/>
      <c r="V1314" s="22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  <c r="U1315" s="22"/>
      <c r="V1315" s="22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  <c r="U1316" s="22"/>
      <c r="V1316" s="22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  <c r="U1317" s="22"/>
      <c r="V1317" s="22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  <c r="U1318" s="22"/>
      <c r="V1318" s="22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  <c r="U1319" s="22"/>
      <c r="V1319" s="22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  <c r="U1320" s="22"/>
      <c r="V1320" s="22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  <c r="U1321" s="22"/>
      <c r="V1321" s="22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  <c r="U1322" s="22"/>
      <c r="V1322" s="22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  <c r="U1323" s="22"/>
      <c r="V1323" s="22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  <c r="U1324" s="22"/>
      <c r="V1324" s="22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  <c r="U1325" s="22"/>
      <c r="V1325" s="22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  <c r="U1326" s="22"/>
      <c r="V1326" s="22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  <c r="U1327" s="22"/>
      <c r="V1327" s="22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  <c r="U1328" s="22"/>
      <c r="V1328" s="22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  <c r="U1329" s="22"/>
      <c r="V1329" s="22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  <c r="U1330" s="22"/>
      <c r="V1330" s="22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  <c r="U1331" s="22"/>
      <c r="V1331" s="22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  <c r="U1332" s="22"/>
      <c r="V1332" s="22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  <c r="U1333" s="22"/>
      <c r="V1333" s="22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  <c r="U1334" s="22"/>
      <c r="V1334" s="22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  <c r="U1335" s="22"/>
      <c r="V1335" s="22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  <c r="U1336" s="22"/>
      <c r="V1336" s="22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  <c r="U1337" s="22"/>
      <c r="V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269</v>
      </c>
      <c r="B1" s="2"/>
      <c r="C1" s="2"/>
      <c r="D1" s="2"/>
      <c r="E1" s="2"/>
      <c r="F1" s="2"/>
      <c r="G1" s="2"/>
      <c r="H1" s="2"/>
      <c r="I1" s="2"/>
      <c r="J1" s="2"/>
      <c r="K1" s="10" t="s">
        <v>475</v>
      </c>
      <c r="L1" s="11"/>
      <c r="M1" s="11"/>
      <c r="N1" s="11"/>
      <c r="O1" s="11"/>
      <c r="P1" s="11"/>
      <c r="Q1" s="11"/>
      <c r="R1" s="15"/>
    </row>
    <row r="2" ht="45" spans="1:18">
      <c r="A2" s="3" t="s">
        <v>271</v>
      </c>
      <c r="B2" s="4" t="s">
        <v>272</v>
      </c>
      <c r="C2" s="4" t="s">
        <v>273</v>
      </c>
      <c r="D2" s="4" t="s">
        <v>274</v>
      </c>
      <c r="E2" s="4" t="s">
        <v>275</v>
      </c>
      <c r="F2" s="4" t="s">
        <v>276</v>
      </c>
      <c r="G2" s="4" t="s">
        <v>277</v>
      </c>
      <c r="H2" s="4" t="s">
        <v>278</v>
      </c>
      <c r="I2" s="4" t="s">
        <v>279</v>
      </c>
      <c r="J2" s="4" t="s">
        <v>280</v>
      </c>
      <c r="K2" s="12" t="s">
        <v>281</v>
      </c>
      <c r="L2" s="12" t="s">
        <v>282</v>
      </c>
      <c r="M2" s="12" t="s">
        <v>283</v>
      </c>
      <c r="N2" s="12" t="s">
        <v>284</v>
      </c>
      <c r="O2" s="12" t="s">
        <v>285</v>
      </c>
      <c r="P2" s="12" t="s">
        <v>286</v>
      </c>
      <c r="Q2" s="12" t="s">
        <v>287</v>
      </c>
      <c r="R2" s="12" t="s">
        <v>288</v>
      </c>
    </row>
    <row r="3" ht="20.25" spans="1:18">
      <c r="A3" s="5" t="s">
        <v>476</v>
      </c>
      <c r="B3" s="5" t="s">
        <v>477</v>
      </c>
      <c r="C3" s="5">
        <v>5374.569</v>
      </c>
      <c r="D3" s="5">
        <v>5978.664</v>
      </c>
      <c r="E3" s="5">
        <v>1</v>
      </c>
      <c r="F3" s="6">
        <v>0</v>
      </c>
      <c r="G3" s="6">
        <v>0</v>
      </c>
      <c r="H3" s="6">
        <v>1</v>
      </c>
      <c r="I3" s="6">
        <v>0.554</v>
      </c>
      <c r="J3" s="6">
        <v>10.603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3.814</v>
      </c>
      <c r="Q3" s="13">
        <v>0</v>
      </c>
      <c r="R3" s="13">
        <v>0</v>
      </c>
    </row>
    <row r="4" ht="20.25" spans="1:18">
      <c r="A4" s="7" t="s">
        <v>478</v>
      </c>
      <c r="B4" s="7" t="s">
        <v>479</v>
      </c>
      <c r="C4" s="7">
        <v>10458.666</v>
      </c>
      <c r="D4" s="7">
        <v>14485.035</v>
      </c>
      <c r="E4" s="7">
        <v>0</v>
      </c>
      <c r="F4" s="7">
        <v>0</v>
      </c>
      <c r="G4" s="7">
        <v>0</v>
      </c>
      <c r="H4" s="7">
        <v>1</v>
      </c>
      <c r="I4" s="9">
        <v>19.168</v>
      </c>
      <c r="J4" s="9">
        <v>41.637</v>
      </c>
      <c r="K4" s="13">
        <v>4</v>
      </c>
      <c r="L4" s="13">
        <v>2</v>
      </c>
      <c r="M4" s="13">
        <v>-1</v>
      </c>
      <c r="N4" s="13">
        <v>0</v>
      </c>
      <c r="O4" s="13">
        <v>0</v>
      </c>
      <c r="P4" s="13">
        <v>-106.989</v>
      </c>
      <c r="Q4" s="13">
        <v>0</v>
      </c>
      <c r="R4" s="13">
        <v>0</v>
      </c>
    </row>
    <row r="5" ht="20.25" spans="1:18">
      <c r="A5" s="7" t="s">
        <v>480</v>
      </c>
      <c r="B5" s="7" t="s">
        <v>481</v>
      </c>
      <c r="C5" s="7">
        <v>2869.271</v>
      </c>
      <c r="D5" s="7">
        <v>3751.067</v>
      </c>
      <c r="E5" s="7">
        <v>0</v>
      </c>
      <c r="F5" s="7">
        <v>0</v>
      </c>
      <c r="G5" s="7">
        <v>0</v>
      </c>
      <c r="H5" s="7">
        <v>1</v>
      </c>
      <c r="I5" s="9">
        <v>17.704</v>
      </c>
      <c r="J5" s="9">
        <v>37.05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-29.38</v>
      </c>
      <c r="Q5" s="13">
        <v>0</v>
      </c>
      <c r="R5" s="13">
        <v>0</v>
      </c>
    </row>
    <row r="6" ht="20.25" spans="1:18">
      <c r="A6" s="7" t="s">
        <v>482</v>
      </c>
      <c r="B6" s="7" t="s">
        <v>483</v>
      </c>
      <c r="C6" s="7">
        <v>2357.458</v>
      </c>
      <c r="D6" s="7">
        <v>3599.782</v>
      </c>
      <c r="E6" s="7">
        <v>0</v>
      </c>
      <c r="F6" s="7">
        <v>0</v>
      </c>
      <c r="G6" s="7">
        <v>0</v>
      </c>
      <c r="H6" s="7">
        <v>1</v>
      </c>
      <c r="I6" s="9">
        <v>21.161</v>
      </c>
      <c r="J6" s="9">
        <v>48.369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-21.323</v>
      </c>
      <c r="Q6" s="13">
        <v>0</v>
      </c>
      <c r="R6" s="13">
        <v>0</v>
      </c>
    </row>
    <row r="7" ht="20.25" spans="1:18">
      <c r="A7" s="7" t="s">
        <v>484</v>
      </c>
      <c r="B7" s="7" t="s">
        <v>485</v>
      </c>
      <c r="C7" s="7">
        <v>3363.485</v>
      </c>
      <c r="D7" s="7">
        <v>3700.439</v>
      </c>
      <c r="E7" s="7">
        <v>0</v>
      </c>
      <c r="F7" s="7">
        <v>0</v>
      </c>
      <c r="G7" s="7">
        <v>0</v>
      </c>
      <c r="H7" s="7">
        <v>1</v>
      </c>
      <c r="I7" s="6">
        <v>0.952</v>
      </c>
      <c r="J7" s="6">
        <v>9.971</v>
      </c>
      <c r="K7" s="13">
        <v>3</v>
      </c>
      <c r="L7" s="13">
        <v>2</v>
      </c>
      <c r="M7" s="13">
        <v>1</v>
      </c>
      <c r="N7" s="13">
        <v>-1</v>
      </c>
      <c r="O7" s="13">
        <v>0</v>
      </c>
      <c r="P7" s="13">
        <v>-0.648</v>
      </c>
      <c r="Q7" s="13">
        <v>0</v>
      </c>
      <c r="R7" s="13">
        <v>0</v>
      </c>
    </row>
    <row r="8" ht="20.25" spans="1:18">
      <c r="A8" s="7" t="s">
        <v>486</v>
      </c>
      <c r="B8" s="7" t="s">
        <v>487</v>
      </c>
      <c r="C8" s="7">
        <v>5441.028</v>
      </c>
      <c r="D8" s="7">
        <v>7252.551</v>
      </c>
      <c r="E8" s="7">
        <v>0</v>
      </c>
      <c r="F8" s="7">
        <v>0</v>
      </c>
      <c r="G8" s="7">
        <v>0</v>
      </c>
      <c r="H8" s="7">
        <v>1</v>
      </c>
      <c r="I8" s="6">
        <v>18.143</v>
      </c>
      <c r="J8" s="6">
        <v>38.589</v>
      </c>
      <c r="K8" s="13">
        <v>3</v>
      </c>
      <c r="L8" s="13">
        <v>2</v>
      </c>
      <c r="M8" s="13">
        <v>0</v>
      </c>
      <c r="N8" s="13">
        <v>0</v>
      </c>
      <c r="O8" s="13">
        <v>0</v>
      </c>
      <c r="P8" s="13">
        <v>-18.949</v>
      </c>
      <c r="Q8" s="13">
        <v>0</v>
      </c>
      <c r="R8" s="13">
        <v>0</v>
      </c>
    </row>
    <row r="9" ht="20.25" spans="1:18">
      <c r="A9" s="7" t="s">
        <v>488</v>
      </c>
      <c r="B9" s="7" t="s">
        <v>489</v>
      </c>
      <c r="C9" s="7">
        <v>2518.378</v>
      </c>
      <c r="D9" s="7">
        <v>2705.087</v>
      </c>
      <c r="E9" s="7">
        <v>0</v>
      </c>
      <c r="F9" s="7">
        <v>0</v>
      </c>
      <c r="G9" s="7">
        <v>0</v>
      </c>
      <c r="H9" s="7">
        <v>1</v>
      </c>
      <c r="I9" s="6">
        <v>1.633</v>
      </c>
      <c r="J9" s="6">
        <v>8.423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-3.515</v>
      </c>
      <c r="Q9" s="13">
        <v>0</v>
      </c>
      <c r="R9" s="13">
        <v>0</v>
      </c>
    </row>
    <row r="10" ht="20.25" spans="1:18">
      <c r="A10" s="7" t="s">
        <v>490</v>
      </c>
      <c r="B10" s="7" t="s">
        <v>491</v>
      </c>
      <c r="C10" s="7">
        <v>6398.701</v>
      </c>
      <c r="D10" s="7">
        <v>8667.798</v>
      </c>
      <c r="E10" s="7">
        <v>0</v>
      </c>
      <c r="F10" s="7">
        <v>0</v>
      </c>
      <c r="G10" s="7">
        <v>0</v>
      </c>
      <c r="H10" s="7">
        <v>1</v>
      </c>
      <c r="I10" s="6">
        <v>18.635</v>
      </c>
      <c r="J10" s="6">
        <v>39.935</v>
      </c>
      <c r="K10" s="13">
        <v>4</v>
      </c>
      <c r="L10" s="13">
        <v>2</v>
      </c>
      <c r="M10" s="13">
        <v>0</v>
      </c>
      <c r="N10" s="13">
        <v>1</v>
      </c>
      <c r="O10" s="13">
        <v>0</v>
      </c>
      <c r="P10" s="13">
        <v>-20.159</v>
      </c>
      <c r="Q10" s="13">
        <v>0</v>
      </c>
      <c r="R10" s="13">
        <v>0</v>
      </c>
    </row>
    <row r="11" ht="20.25" spans="1:18">
      <c r="A11" s="7" t="s">
        <v>492</v>
      </c>
      <c r="B11" s="7" t="s">
        <v>493</v>
      </c>
      <c r="C11" s="7">
        <v>3613.4</v>
      </c>
      <c r="D11" s="7">
        <v>4443.822</v>
      </c>
      <c r="E11" s="7">
        <v>0</v>
      </c>
      <c r="F11" s="7">
        <v>0</v>
      </c>
      <c r="G11" s="7">
        <v>0</v>
      </c>
      <c r="H11" s="7">
        <v>1</v>
      </c>
      <c r="I11" s="6">
        <v>16.564</v>
      </c>
      <c r="J11" s="6">
        <v>32.155</v>
      </c>
      <c r="K11" s="13">
        <v>4</v>
      </c>
      <c r="L11" s="13">
        <v>1</v>
      </c>
      <c r="M11" s="13">
        <v>0</v>
      </c>
      <c r="N11" s="13">
        <v>0</v>
      </c>
      <c r="O11" s="13">
        <v>0</v>
      </c>
      <c r="P11" s="13">
        <v>-25.585</v>
      </c>
      <c r="Q11" s="13">
        <v>0</v>
      </c>
      <c r="R11" s="13">
        <v>0</v>
      </c>
    </row>
    <row r="12" ht="20.25" spans="1:18">
      <c r="A12" s="7" t="s">
        <v>494</v>
      </c>
      <c r="B12" s="7" t="s">
        <v>495</v>
      </c>
      <c r="C12" s="7">
        <v>1217.759</v>
      </c>
      <c r="D12" s="7">
        <v>1283.258</v>
      </c>
      <c r="E12" s="7">
        <v>0</v>
      </c>
      <c r="F12" s="7">
        <v>0</v>
      </c>
      <c r="G12" s="7">
        <v>0</v>
      </c>
      <c r="H12" s="7">
        <v>1</v>
      </c>
      <c r="I12" s="6">
        <v>3.333</v>
      </c>
      <c r="J12" s="6">
        <v>8.267</v>
      </c>
      <c r="K12" s="13">
        <v>4</v>
      </c>
      <c r="L12" s="13">
        <v>0</v>
      </c>
      <c r="M12" s="13">
        <v>-1</v>
      </c>
      <c r="N12" s="13">
        <v>0</v>
      </c>
      <c r="O12" s="13">
        <v>0</v>
      </c>
      <c r="P12" s="13">
        <v>-0.668</v>
      </c>
      <c r="Q12" s="13">
        <v>0</v>
      </c>
      <c r="R12" s="13">
        <v>0</v>
      </c>
    </row>
    <row r="13" ht="20.25" spans="1:18">
      <c r="A13" s="7" t="s">
        <v>496</v>
      </c>
      <c r="B13" s="7" t="s">
        <v>497</v>
      </c>
      <c r="C13" s="7">
        <v>6245.611</v>
      </c>
      <c r="D13" s="7">
        <v>7693.861</v>
      </c>
      <c r="E13" s="7">
        <v>0</v>
      </c>
      <c r="F13" s="7">
        <v>0</v>
      </c>
      <c r="G13" s="7">
        <v>0</v>
      </c>
      <c r="H13" s="7">
        <v>1</v>
      </c>
      <c r="I13" s="6">
        <v>14.399</v>
      </c>
      <c r="J13" s="6">
        <v>30.512</v>
      </c>
      <c r="K13" s="13">
        <v>2</v>
      </c>
      <c r="L13" s="13">
        <v>0</v>
      </c>
      <c r="M13" s="13">
        <v>0</v>
      </c>
      <c r="N13" s="13">
        <v>0</v>
      </c>
      <c r="O13" s="13">
        <v>0</v>
      </c>
      <c r="P13" s="13">
        <v>-30.826</v>
      </c>
      <c r="Q13" s="13">
        <v>0</v>
      </c>
      <c r="R13" s="13">
        <v>0</v>
      </c>
    </row>
    <row r="14" ht="20.25" spans="1:18">
      <c r="A14" s="7" t="s">
        <v>498</v>
      </c>
      <c r="B14" s="7" t="s">
        <v>499</v>
      </c>
      <c r="C14" s="7">
        <v>6125.996</v>
      </c>
      <c r="D14" s="7">
        <v>7595.241</v>
      </c>
      <c r="E14" s="7">
        <v>0</v>
      </c>
      <c r="F14" s="7">
        <v>0</v>
      </c>
      <c r="G14" s="7">
        <v>0</v>
      </c>
      <c r="H14" s="7">
        <v>1</v>
      </c>
      <c r="I14" s="6">
        <v>19.924</v>
      </c>
      <c r="J14" s="6">
        <v>35.414</v>
      </c>
      <c r="K14" s="13">
        <v>2</v>
      </c>
      <c r="L14" s="13">
        <v>1</v>
      </c>
      <c r="M14" s="13">
        <v>0</v>
      </c>
      <c r="N14" s="13">
        <v>0</v>
      </c>
      <c r="O14" s="13">
        <v>0</v>
      </c>
      <c r="P14" s="13">
        <v>-42.783</v>
      </c>
      <c r="Q14" s="13">
        <v>0</v>
      </c>
      <c r="R14" s="13">
        <v>0</v>
      </c>
    </row>
    <row r="15" ht="20.25" spans="1:18">
      <c r="A15" s="7" t="s">
        <v>500</v>
      </c>
      <c r="B15" s="7" t="s">
        <v>501</v>
      </c>
      <c r="C15" s="7">
        <v>4526.857</v>
      </c>
      <c r="D15" s="7">
        <v>5432.885</v>
      </c>
      <c r="E15" s="7">
        <v>0</v>
      </c>
      <c r="F15" s="7">
        <v>0</v>
      </c>
      <c r="G15" s="7">
        <v>0</v>
      </c>
      <c r="H15" s="7">
        <v>1</v>
      </c>
      <c r="I15" s="6">
        <v>5.202</v>
      </c>
      <c r="J15" s="6">
        <v>21.011</v>
      </c>
      <c r="K15" s="13">
        <v>2</v>
      </c>
      <c r="L15" s="13">
        <v>0</v>
      </c>
      <c r="M15" s="13">
        <v>0</v>
      </c>
      <c r="N15" s="13">
        <v>0</v>
      </c>
      <c r="O15" s="13">
        <v>0</v>
      </c>
      <c r="P15" s="13">
        <v>-17.906</v>
      </c>
      <c r="Q15" s="13">
        <v>0</v>
      </c>
      <c r="R15" s="13">
        <v>0</v>
      </c>
    </row>
    <row r="16" ht="20.25" spans="1:18">
      <c r="A16" s="7" t="s">
        <v>502</v>
      </c>
      <c r="B16" s="7" t="s">
        <v>503</v>
      </c>
      <c r="C16" s="7">
        <v>6241.273</v>
      </c>
      <c r="D16" s="7">
        <v>7675.864</v>
      </c>
      <c r="E16" s="7">
        <v>0</v>
      </c>
      <c r="F16" s="7">
        <v>0</v>
      </c>
      <c r="G16" s="7">
        <v>0</v>
      </c>
      <c r="H16" s="7">
        <v>1</v>
      </c>
      <c r="I16" s="6">
        <v>14.618</v>
      </c>
      <c r="J16" s="6">
        <v>30.575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-60.816</v>
      </c>
      <c r="Q16" s="13">
        <v>0</v>
      </c>
      <c r="R16" s="13">
        <v>0</v>
      </c>
    </row>
    <row r="17" ht="20.25" spans="1:18">
      <c r="A17" s="7" t="s">
        <v>504</v>
      </c>
      <c r="B17" s="7" t="s">
        <v>505</v>
      </c>
      <c r="C17" s="7">
        <v>8256.291</v>
      </c>
      <c r="D17" s="7">
        <v>9473.3</v>
      </c>
      <c r="E17" s="7">
        <v>0</v>
      </c>
      <c r="F17" s="7">
        <v>0</v>
      </c>
      <c r="G17" s="7">
        <v>0</v>
      </c>
      <c r="H17" s="7">
        <v>1</v>
      </c>
      <c r="I17" s="6">
        <v>2.257</v>
      </c>
      <c r="J17" s="6">
        <v>14.813</v>
      </c>
      <c r="K17" s="13">
        <v>4</v>
      </c>
      <c r="L17" s="13">
        <v>1</v>
      </c>
      <c r="M17" s="13">
        <v>0</v>
      </c>
      <c r="N17" s="13">
        <v>0</v>
      </c>
      <c r="O17" s="13">
        <v>-1</v>
      </c>
      <c r="P17" s="13">
        <v>-11.729</v>
      </c>
      <c r="Q17" s="13">
        <v>0</v>
      </c>
      <c r="R17" s="13">
        <v>1</v>
      </c>
    </row>
    <row r="18" ht="20.25" spans="1:18">
      <c r="A18" s="7" t="s">
        <v>506</v>
      </c>
      <c r="B18" s="7" t="s">
        <v>507</v>
      </c>
      <c r="C18" s="7">
        <v>4010.387</v>
      </c>
      <c r="D18" s="7">
        <v>5184.669</v>
      </c>
      <c r="E18" s="7">
        <v>0</v>
      </c>
      <c r="F18" s="7">
        <v>0</v>
      </c>
      <c r="G18" s="7">
        <v>0</v>
      </c>
      <c r="H18" s="7">
        <v>1</v>
      </c>
      <c r="I18" s="6">
        <v>22.246</v>
      </c>
      <c r="J18" s="6">
        <v>39.856</v>
      </c>
      <c r="K18" s="13">
        <v>4</v>
      </c>
      <c r="L18" s="13">
        <v>0</v>
      </c>
      <c r="M18" s="13">
        <v>0</v>
      </c>
      <c r="N18" s="13">
        <v>0</v>
      </c>
      <c r="O18" s="13">
        <v>0</v>
      </c>
      <c r="P18" s="13">
        <v>-64.712</v>
      </c>
      <c r="Q18" s="13">
        <v>0</v>
      </c>
      <c r="R18" s="13">
        <v>0</v>
      </c>
    </row>
    <row r="19" ht="20.25" spans="1:18">
      <c r="A19" s="7" t="s">
        <v>508</v>
      </c>
      <c r="B19" s="7" t="s">
        <v>509</v>
      </c>
      <c r="C19" s="7">
        <v>6119.982</v>
      </c>
      <c r="D19" s="7">
        <v>7592.152</v>
      </c>
      <c r="E19" s="7">
        <v>0</v>
      </c>
      <c r="F19" s="7">
        <v>0</v>
      </c>
      <c r="G19" s="7">
        <v>0</v>
      </c>
      <c r="H19" s="7">
        <v>1</v>
      </c>
      <c r="I19" s="6">
        <v>20.024</v>
      </c>
      <c r="J19" s="6">
        <v>35.532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-16.53</v>
      </c>
      <c r="Q19" s="13">
        <v>0</v>
      </c>
      <c r="R19" s="13">
        <v>0</v>
      </c>
    </row>
    <row r="20" ht="20.25" spans="1:18">
      <c r="A20" s="7" t="s">
        <v>510</v>
      </c>
      <c r="B20" s="7" t="s">
        <v>511</v>
      </c>
      <c r="C20" s="7">
        <v>4488.201</v>
      </c>
      <c r="D20" s="7">
        <v>5394.567</v>
      </c>
      <c r="E20" s="7">
        <v>0</v>
      </c>
      <c r="F20" s="7">
        <v>0</v>
      </c>
      <c r="G20" s="7">
        <v>0</v>
      </c>
      <c r="H20" s="7">
        <v>1</v>
      </c>
      <c r="I20" s="6">
        <v>4.975</v>
      </c>
      <c r="J20" s="6">
        <v>20.941</v>
      </c>
      <c r="K20" s="13">
        <v>4</v>
      </c>
      <c r="L20" s="13">
        <v>1</v>
      </c>
      <c r="M20" s="13">
        <v>0</v>
      </c>
      <c r="N20" s="13">
        <v>-1</v>
      </c>
      <c r="O20" s="13">
        <v>0</v>
      </c>
      <c r="P20" s="13">
        <v>-32.443</v>
      </c>
      <c r="Q20" s="13">
        <v>0</v>
      </c>
      <c r="R20" s="13">
        <v>0</v>
      </c>
    </row>
    <row r="21" ht="20.25" spans="1:18">
      <c r="A21" s="7" t="s">
        <v>512</v>
      </c>
      <c r="B21" s="7" t="s">
        <v>513</v>
      </c>
      <c r="C21" s="7">
        <v>7688.727</v>
      </c>
      <c r="D21" s="7">
        <v>8492.181</v>
      </c>
      <c r="E21" s="7">
        <v>0</v>
      </c>
      <c r="F21" s="7">
        <v>0</v>
      </c>
      <c r="G21" s="7">
        <v>0</v>
      </c>
      <c r="H21" s="7">
        <v>1</v>
      </c>
      <c r="I21" s="6">
        <v>1.802</v>
      </c>
      <c r="J21" s="6">
        <v>11.092</v>
      </c>
      <c r="K21" s="13">
        <v>4</v>
      </c>
      <c r="L21" s="13">
        <v>1</v>
      </c>
      <c r="M21" s="13">
        <v>0</v>
      </c>
      <c r="N21" s="13">
        <v>0</v>
      </c>
      <c r="O21" s="13">
        <v>0</v>
      </c>
      <c r="P21" s="13">
        <v>-9.981</v>
      </c>
      <c r="Q21" s="13">
        <v>0</v>
      </c>
      <c r="R21" s="13">
        <v>0</v>
      </c>
    </row>
    <row r="22" ht="20.25" spans="1:18">
      <c r="A22" s="7" t="s">
        <v>514</v>
      </c>
      <c r="B22" s="7" t="s">
        <v>515</v>
      </c>
      <c r="C22" s="7">
        <v>13636.368</v>
      </c>
      <c r="D22" s="7">
        <v>15362.636</v>
      </c>
      <c r="E22" s="7">
        <v>0</v>
      </c>
      <c r="F22" s="7">
        <v>0</v>
      </c>
      <c r="G22" s="7">
        <v>0</v>
      </c>
      <c r="H22" s="7">
        <v>1</v>
      </c>
      <c r="I22" s="6">
        <v>0.469</v>
      </c>
      <c r="J22" s="6">
        <v>11.653</v>
      </c>
      <c r="K22" s="13">
        <v>4</v>
      </c>
      <c r="L22" s="13">
        <v>1</v>
      </c>
      <c r="M22" s="13">
        <v>0</v>
      </c>
      <c r="N22" s="13">
        <v>0</v>
      </c>
      <c r="O22" s="13">
        <v>0</v>
      </c>
      <c r="P22" s="13">
        <v>16.484</v>
      </c>
      <c r="Q22" s="13">
        <v>0</v>
      </c>
      <c r="R22" s="13">
        <v>0</v>
      </c>
    </row>
    <row r="23" ht="20.25" spans="1:18">
      <c r="A23" s="7" t="s">
        <v>516</v>
      </c>
      <c r="B23" s="7" t="s">
        <v>517</v>
      </c>
      <c r="C23" s="7">
        <v>2070.635</v>
      </c>
      <c r="D23" s="7">
        <v>2610.731</v>
      </c>
      <c r="E23" s="7">
        <v>0</v>
      </c>
      <c r="F23" s="7">
        <v>0</v>
      </c>
      <c r="G23" s="7">
        <v>0</v>
      </c>
      <c r="H23" s="7">
        <v>1</v>
      </c>
      <c r="I23" s="6">
        <v>22.782</v>
      </c>
      <c r="J23" s="6">
        <v>38.757</v>
      </c>
      <c r="K23" s="13">
        <v>4</v>
      </c>
      <c r="L23" s="13">
        <v>0</v>
      </c>
      <c r="M23" s="13">
        <v>0</v>
      </c>
      <c r="N23" s="13">
        <v>0</v>
      </c>
      <c r="O23" s="13">
        <v>0</v>
      </c>
      <c r="P23" s="13">
        <v>-0.685</v>
      </c>
      <c r="Q23" s="13">
        <v>0</v>
      </c>
      <c r="R23" s="13">
        <v>0</v>
      </c>
    </row>
    <row r="24" ht="20.25" spans="1:18">
      <c r="A24" s="7" t="s">
        <v>518</v>
      </c>
      <c r="B24" s="7" t="s">
        <v>519</v>
      </c>
      <c r="C24" s="7">
        <v>6096.512</v>
      </c>
      <c r="D24" s="7">
        <v>7363.345</v>
      </c>
      <c r="E24" s="7">
        <v>0</v>
      </c>
      <c r="F24" s="7">
        <v>0</v>
      </c>
      <c r="G24" s="7">
        <v>0</v>
      </c>
      <c r="H24" s="7">
        <v>1</v>
      </c>
      <c r="I24" s="6">
        <v>12.362</v>
      </c>
      <c r="J24" s="6">
        <v>27.44</v>
      </c>
      <c r="K24" s="13">
        <v>4</v>
      </c>
      <c r="L24" s="13">
        <v>2</v>
      </c>
      <c r="M24" s="13">
        <v>0</v>
      </c>
      <c r="N24" s="13">
        <v>0</v>
      </c>
      <c r="O24" s="13">
        <v>0</v>
      </c>
      <c r="P24" s="13">
        <v>-18.61</v>
      </c>
      <c r="Q24" s="13">
        <v>0</v>
      </c>
      <c r="R24" s="13">
        <v>0</v>
      </c>
    </row>
    <row r="25" ht="20.25" spans="1:18">
      <c r="A25" s="7" t="s">
        <v>520</v>
      </c>
      <c r="B25" s="7" t="s">
        <v>521</v>
      </c>
      <c r="C25" s="7">
        <v>5723.796</v>
      </c>
      <c r="D25" s="7">
        <v>7266.386</v>
      </c>
      <c r="E25" s="7">
        <v>0</v>
      </c>
      <c r="F25" s="7">
        <v>0</v>
      </c>
      <c r="G25" s="7">
        <v>0</v>
      </c>
      <c r="H25" s="7">
        <v>1</v>
      </c>
      <c r="I25" s="6">
        <v>20.543</v>
      </c>
      <c r="J25" s="6">
        <v>37.411</v>
      </c>
      <c r="K25" s="13">
        <v>3</v>
      </c>
      <c r="L25" s="13">
        <v>0</v>
      </c>
      <c r="M25" s="13">
        <v>0</v>
      </c>
      <c r="N25" s="13">
        <v>0</v>
      </c>
      <c r="O25" s="13">
        <v>0</v>
      </c>
      <c r="P25" s="13">
        <v>-22.006</v>
      </c>
      <c r="Q25" s="13">
        <v>0</v>
      </c>
      <c r="R25" s="13">
        <v>0</v>
      </c>
    </row>
    <row r="26" ht="20.25" spans="1:18">
      <c r="A26" s="7" t="s">
        <v>522</v>
      </c>
      <c r="B26" s="7" t="s">
        <v>523</v>
      </c>
      <c r="C26" s="7">
        <v>5658.787</v>
      </c>
      <c r="D26" s="7">
        <v>7153.242</v>
      </c>
      <c r="E26" s="7">
        <v>0</v>
      </c>
      <c r="F26" s="7">
        <v>0</v>
      </c>
      <c r="G26" s="7">
        <v>0</v>
      </c>
      <c r="H26" s="7">
        <v>1</v>
      </c>
      <c r="I26" s="6">
        <v>14.455</v>
      </c>
      <c r="J26" s="6">
        <v>32.327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-23.923</v>
      </c>
      <c r="Q26" s="13">
        <v>0</v>
      </c>
      <c r="R26" s="13">
        <v>1</v>
      </c>
    </row>
    <row r="27" ht="20.25" spans="1:18">
      <c r="A27" s="7" t="s">
        <v>524</v>
      </c>
      <c r="B27" s="7" t="s">
        <v>525</v>
      </c>
      <c r="C27" s="7">
        <v>6809.151</v>
      </c>
      <c r="D27" s="7">
        <v>8560.53</v>
      </c>
      <c r="E27" s="7">
        <v>0</v>
      </c>
      <c r="F27" s="7">
        <v>0</v>
      </c>
      <c r="G27" s="7">
        <v>0</v>
      </c>
      <c r="H27" s="7">
        <v>1</v>
      </c>
      <c r="I27" s="6">
        <v>13.495</v>
      </c>
      <c r="J27" s="6">
        <v>31.193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-30.765</v>
      </c>
      <c r="Q27" s="13">
        <v>0</v>
      </c>
      <c r="R27" s="13">
        <v>0</v>
      </c>
    </row>
    <row r="28" ht="20.25" spans="1:18">
      <c r="A28" s="7" t="s">
        <v>526</v>
      </c>
      <c r="B28" s="7" t="s">
        <v>527</v>
      </c>
      <c r="C28" s="7">
        <v>5676.136</v>
      </c>
      <c r="D28" s="7">
        <v>6224.441</v>
      </c>
      <c r="E28" s="7">
        <v>0</v>
      </c>
      <c r="F28" s="7">
        <v>0</v>
      </c>
      <c r="G28" s="7">
        <v>0</v>
      </c>
      <c r="H28" s="7">
        <v>1</v>
      </c>
      <c r="I28" s="6">
        <v>5.404</v>
      </c>
      <c r="J28" s="6">
        <v>13.737</v>
      </c>
      <c r="K28" s="14">
        <v>4</v>
      </c>
      <c r="L28" s="13">
        <v>0</v>
      </c>
      <c r="M28" s="13">
        <v>0</v>
      </c>
      <c r="N28" s="13">
        <v>0</v>
      </c>
      <c r="O28" s="13">
        <v>0</v>
      </c>
      <c r="P28" s="13">
        <v>13.803</v>
      </c>
      <c r="Q28" s="13">
        <v>0</v>
      </c>
      <c r="R28" s="13">
        <v>-1</v>
      </c>
    </row>
    <row r="29" ht="20.25" spans="1:18">
      <c r="A29" s="7" t="s">
        <v>528</v>
      </c>
      <c r="B29" s="7" t="s">
        <v>529</v>
      </c>
      <c r="C29" s="7">
        <v>5079.982</v>
      </c>
      <c r="D29" s="7">
        <v>5423.282</v>
      </c>
      <c r="E29" s="7">
        <v>0</v>
      </c>
      <c r="F29" s="7">
        <v>0</v>
      </c>
      <c r="G29" s="7">
        <v>0</v>
      </c>
      <c r="H29" s="7">
        <v>1</v>
      </c>
      <c r="I29" s="6">
        <v>1.053</v>
      </c>
      <c r="J29" s="6">
        <v>7.317</v>
      </c>
      <c r="K29" s="14">
        <v>4</v>
      </c>
      <c r="L29" s="13">
        <v>1</v>
      </c>
      <c r="M29" s="13">
        <v>0</v>
      </c>
      <c r="N29" s="13">
        <v>1</v>
      </c>
      <c r="O29" s="13">
        <v>0</v>
      </c>
      <c r="P29" s="13">
        <v>3.86</v>
      </c>
      <c r="Q29" s="13">
        <v>0</v>
      </c>
      <c r="R29" s="13">
        <v>0</v>
      </c>
    </row>
    <row r="30" ht="20.25" spans="1:18">
      <c r="A30" s="7" t="s">
        <v>530</v>
      </c>
      <c r="B30" s="7" t="s">
        <v>531</v>
      </c>
      <c r="C30" s="7">
        <v>4676.388</v>
      </c>
      <c r="D30" s="7">
        <v>5966.8</v>
      </c>
      <c r="E30" s="7">
        <v>0</v>
      </c>
      <c r="F30" s="7">
        <v>0</v>
      </c>
      <c r="G30" s="7">
        <v>0</v>
      </c>
      <c r="H30" s="7">
        <v>1</v>
      </c>
      <c r="I30" s="6">
        <v>12.664</v>
      </c>
      <c r="J30" s="6">
        <v>31.552</v>
      </c>
      <c r="K30" s="14">
        <v>4</v>
      </c>
      <c r="L30" s="13">
        <v>1</v>
      </c>
      <c r="M30" s="13">
        <v>0</v>
      </c>
      <c r="N30" s="13">
        <v>0</v>
      </c>
      <c r="O30" s="13">
        <v>0</v>
      </c>
      <c r="P30" s="13">
        <v>-15.791</v>
      </c>
      <c r="Q30" s="13">
        <v>0</v>
      </c>
      <c r="R30" s="13">
        <v>0</v>
      </c>
    </row>
    <row r="31" ht="20.25" spans="1:18">
      <c r="A31" s="7" t="s">
        <v>532</v>
      </c>
      <c r="B31" s="7" t="s">
        <v>533</v>
      </c>
      <c r="C31" s="7">
        <v>1659.83</v>
      </c>
      <c r="D31" s="7">
        <v>1863.2</v>
      </c>
      <c r="E31" s="7">
        <v>0</v>
      </c>
      <c r="F31" s="7">
        <v>0</v>
      </c>
      <c r="G31" s="7">
        <v>0</v>
      </c>
      <c r="H31" s="7">
        <v>1</v>
      </c>
      <c r="I31" s="6">
        <v>0.735</v>
      </c>
      <c r="J31" s="6">
        <v>11.57</v>
      </c>
      <c r="K31" s="14">
        <v>1</v>
      </c>
      <c r="L31" s="13">
        <v>0</v>
      </c>
      <c r="M31" s="13">
        <v>0</v>
      </c>
      <c r="N31" s="13">
        <v>0</v>
      </c>
      <c r="O31" s="13">
        <v>0</v>
      </c>
      <c r="P31" s="13">
        <v>4.131</v>
      </c>
      <c r="Q31" s="13">
        <v>0</v>
      </c>
      <c r="R31" s="13">
        <v>1</v>
      </c>
    </row>
    <row r="32" ht="20.25" spans="1:18">
      <c r="A32" s="7" t="s">
        <v>534</v>
      </c>
      <c r="B32" s="7" t="s">
        <v>535</v>
      </c>
      <c r="C32" s="7">
        <v>970.185</v>
      </c>
      <c r="D32" s="7">
        <v>1624.564</v>
      </c>
      <c r="E32" s="7">
        <v>0</v>
      </c>
      <c r="F32" s="7">
        <v>0</v>
      </c>
      <c r="G32" s="7">
        <v>0</v>
      </c>
      <c r="H32" s="7">
        <v>1</v>
      </c>
      <c r="I32" s="6">
        <v>6.365</v>
      </c>
      <c r="J32" s="6">
        <v>44.082</v>
      </c>
      <c r="K32" s="14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-2.61</v>
      </c>
      <c r="Q32" s="13">
        <v>0</v>
      </c>
      <c r="R32" s="13">
        <v>0</v>
      </c>
    </row>
    <row r="33" ht="20.25" spans="1:18">
      <c r="A33" s="7" t="s">
        <v>536</v>
      </c>
      <c r="B33" s="7" t="s">
        <v>537</v>
      </c>
      <c r="C33" s="7">
        <v>2848.011</v>
      </c>
      <c r="D33" s="7">
        <v>4259.464</v>
      </c>
      <c r="E33" s="7">
        <v>0</v>
      </c>
      <c r="F33" s="7">
        <v>0</v>
      </c>
      <c r="G33" s="7">
        <v>0</v>
      </c>
      <c r="H33" s="7">
        <v>1</v>
      </c>
      <c r="I33" s="6">
        <v>20.636</v>
      </c>
      <c r="J33" s="6">
        <v>46.935</v>
      </c>
      <c r="K33" s="14">
        <v>3</v>
      </c>
      <c r="L33" s="13">
        <v>0</v>
      </c>
      <c r="M33" s="13">
        <v>0</v>
      </c>
      <c r="N33" s="13">
        <v>0</v>
      </c>
      <c r="O33" s="13">
        <v>0</v>
      </c>
      <c r="P33" s="13">
        <v>-13.951</v>
      </c>
      <c r="Q33" s="13">
        <v>0</v>
      </c>
      <c r="R33" s="13">
        <v>0</v>
      </c>
    </row>
    <row r="34" ht="20.25" spans="1:18">
      <c r="A34" s="7" t="s">
        <v>538</v>
      </c>
      <c r="B34" s="7" t="s">
        <v>539</v>
      </c>
      <c r="C34" s="7">
        <v>419.51</v>
      </c>
      <c r="D34" s="7">
        <v>602.975</v>
      </c>
      <c r="E34" s="7">
        <v>0</v>
      </c>
      <c r="F34" s="7">
        <v>0</v>
      </c>
      <c r="G34" s="7">
        <v>0</v>
      </c>
      <c r="H34" s="7">
        <v>1</v>
      </c>
      <c r="I34" s="6">
        <v>20.692</v>
      </c>
      <c r="J34" s="6">
        <v>44.823</v>
      </c>
      <c r="K34" s="14">
        <v>4</v>
      </c>
      <c r="L34" s="13">
        <v>0</v>
      </c>
      <c r="M34" s="13">
        <v>0</v>
      </c>
      <c r="N34" s="13">
        <v>0</v>
      </c>
      <c r="O34" s="13">
        <v>0</v>
      </c>
      <c r="P34" s="13">
        <v>-3.062</v>
      </c>
      <c r="Q34" s="13">
        <v>0</v>
      </c>
      <c r="R34" s="13">
        <v>-1</v>
      </c>
    </row>
    <row r="35" ht="20.25" spans="1:18">
      <c r="A35" s="8" t="s">
        <v>540</v>
      </c>
      <c r="B35" s="8" t="s">
        <v>541</v>
      </c>
      <c r="C35" s="8">
        <v>250.377</v>
      </c>
      <c r="D35" s="8">
        <v>308.515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4">
        <v>1</v>
      </c>
      <c r="L35" s="13">
        <v>2</v>
      </c>
      <c r="M35" s="13">
        <v>0</v>
      </c>
      <c r="N35" s="13">
        <v>-1</v>
      </c>
      <c r="O35" s="13">
        <v>0</v>
      </c>
      <c r="P35" s="13">
        <v>-0.136</v>
      </c>
      <c r="Q35" s="13">
        <v>-1</v>
      </c>
      <c r="R35" s="13">
        <v>0</v>
      </c>
    </row>
    <row r="36" ht="20.25" spans="1:18">
      <c r="A36" s="8" t="s">
        <v>542</v>
      </c>
      <c r="B36" s="8" t="s">
        <v>543</v>
      </c>
      <c r="C36" s="8">
        <v>11130.118</v>
      </c>
      <c r="D36" s="8">
        <v>12631.519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4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32.445</v>
      </c>
      <c r="Q36" s="13">
        <v>0</v>
      </c>
      <c r="R36" s="13">
        <v>0</v>
      </c>
    </row>
    <row r="37" ht="20.25" spans="1:18">
      <c r="A37" s="8" t="s">
        <v>544</v>
      </c>
      <c r="B37" s="8" t="s">
        <v>545</v>
      </c>
      <c r="C37" s="8">
        <v>2627.982</v>
      </c>
      <c r="D37" s="8">
        <v>3237.309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4">
        <v>2</v>
      </c>
      <c r="L37" s="13">
        <v>0</v>
      </c>
      <c r="M37" s="13">
        <v>1</v>
      </c>
      <c r="N37" s="13">
        <v>-1</v>
      </c>
      <c r="O37" s="13">
        <v>0</v>
      </c>
      <c r="P37" s="13">
        <v>7.748</v>
      </c>
      <c r="Q37" s="13">
        <v>0</v>
      </c>
      <c r="R37" s="13">
        <v>0</v>
      </c>
    </row>
    <row r="38" ht="20.25" spans="1:18">
      <c r="A38" s="8" t="s">
        <v>546</v>
      </c>
      <c r="B38" s="8" t="s">
        <v>547</v>
      </c>
      <c r="C38" s="8">
        <v>2544.073</v>
      </c>
      <c r="D38" s="8">
        <v>3003.527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4">
        <v>4</v>
      </c>
      <c r="L38" s="13">
        <v>0</v>
      </c>
      <c r="M38" s="13">
        <v>0</v>
      </c>
      <c r="N38" s="13">
        <v>1</v>
      </c>
      <c r="O38" s="13">
        <v>0</v>
      </c>
      <c r="P38" s="13">
        <v>3.728</v>
      </c>
      <c r="Q38" s="13">
        <v>0</v>
      </c>
      <c r="R38" s="13">
        <v>0</v>
      </c>
    </row>
    <row r="39" ht="20.25" spans="1:18">
      <c r="A39" s="8" t="s">
        <v>548</v>
      </c>
      <c r="B39" s="8" t="s">
        <v>549</v>
      </c>
      <c r="C39" s="8">
        <v>967.581</v>
      </c>
      <c r="D39" s="8">
        <v>1188.864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4">
        <v>4</v>
      </c>
      <c r="L39" s="13">
        <v>0</v>
      </c>
      <c r="M39" s="13">
        <v>0</v>
      </c>
      <c r="N39" s="13">
        <v>0</v>
      </c>
      <c r="O39" s="13">
        <v>0</v>
      </c>
      <c r="P39" s="13">
        <v>3.163</v>
      </c>
      <c r="Q39" s="13">
        <v>0</v>
      </c>
      <c r="R39" s="13">
        <v>1</v>
      </c>
    </row>
    <row r="40" ht="20.25" spans="1:18">
      <c r="A40" s="8" t="s">
        <v>550</v>
      </c>
      <c r="B40" s="8" t="s">
        <v>551</v>
      </c>
      <c r="C40" s="8">
        <v>2883.519</v>
      </c>
      <c r="D40" s="8">
        <v>3147.676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4">
        <v>0</v>
      </c>
      <c r="L40" s="13">
        <v>0</v>
      </c>
      <c r="M40" s="13">
        <v>0</v>
      </c>
      <c r="N40" s="13">
        <v>-1</v>
      </c>
      <c r="O40" s="13">
        <v>0</v>
      </c>
      <c r="P40" s="13">
        <v>3.347</v>
      </c>
      <c r="Q40" s="13">
        <v>0</v>
      </c>
      <c r="R40" s="13">
        <v>0</v>
      </c>
    </row>
    <row r="41" ht="20.25" spans="1:18">
      <c r="A41" s="8" t="s">
        <v>552</v>
      </c>
      <c r="B41" s="8" t="s">
        <v>553</v>
      </c>
      <c r="C41" s="8">
        <v>44379.133</v>
      </c>
      <c r="D41" s="8">
        <v>61787.363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4">
        <v>0</v>
      </c>
      <c r="L41" s="13">
        <v>0</v>
      </c>
      <c r="M41" s="13">
        <v>1</v>
      </c>
      <c r="N41" s="13">
        <v>-1</v>
      </c>
      <c r="O41" s="13">
        <v>0</v>
      </c>
      <c r="P41" s="13">
        <v>267.854</v>
      </c>
      <c r="Q41" s="13">
        <v>0</v>
      </c>
      <c r="R41" s="13">
        <v>0</v>
      </c>
    </row>
    <row r="42" ht="20.25" spans="1:18">
      <c r="A42" s="8" t="s">
        <v>554</v>
      </c>
      <c r="B42" s="8" t="s">
        <v>555</v>
      </c>
      <c r="C42" s="8">
        <v>366.965</v>
      </c>
      <c r="D42" s="8">
        <v>576.752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4">
        <v>0</v>
      </c>
      <c r="L42" s="13">
        <v>0</v>
      </c>
      <c r="M42" s="13">
        <v>0</v>
      </c>
      <c r="N42" s="13">
        <v>-1</v>
      </c>
      <c r="O42" s="13">
        <v>0</v>
      </c>
      <c r="P42" s="13">
        <v>1.353</v>
      </c>
      <c r="Q42" s="13">
        <v>0</v>
      </c>
      <c r="R42" s="13">
        <v>0</v>
      </c>
    </row>
    <row r="43" ht="20.25" spans="1:18">
      <c r="A43" s="9" t="s">
        <v>556</v>
      </c>
      <c r="B43" s="9" t="s">
        <v>557</v>
      </c>
      <c r="C43" s="9">
        <v>20671.324</v>
      </c>
      <c r="D43" s="9">
        <v>24224.08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10.533</v>
      </c>
      <c r="K43" s="14">
        <v>1</v>
      </c>
      <c r="L43" s="13">
        <v>2</v>
      </c>
      <c r="M43" s="13">
        <v>0</v>
      </c>
      <c r="N43" s="13">
        <v>0</v>
      </c>
      <c r="O43" s="13">
        <v>0</v>
      </c>
      <c r="P43" s="13">
        <v>38.334</v>
      </c>
      <c r="Q43" s="13">
        <v>0</v>
      </c>
      <c r="R43" s="13">
        <v>0</v>
      </c>
    </row>
    <row r="44" ht="20.25" spans="1:18">
      <c r="A44" s="9" t="s">
        <v>558</v>
      </c>
      <c r="B44" s="9" t="s">
        <v>559</v>
      </c>
      <c r="C44" s="9">
        <v>12600.415</v>
      </c>
      <c r="D44" s="9">
        <v>29152.971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29.064</v>
      </c>
      <c r="K44" s="14">
        <v>2</v>
      </c>
      <c r="L44" s="13">
        <v>0</v>
      </c>
      <c r="M44" s="13">
        <v>0</v>
      </c>
      <c r="N44" s="13">
        <v>0</v>
      </c>
      <c r="O44" s="13">
        <v>0</v>
      </c>
      <c r="P44" s="13">
        <v>239.511</v>
      </c>
      <c r="Q44" s="13">
        <v>0</v>
      </c>
      <c r="R44" s="13">
        <v>0</v>
      </c>
    </row>
    <row r="45" ht="20.25" spans="1:18">
      <c r="A45" s="9" t="s">
        <v>560</v>
      </c>
      <c r="B45" s="9" t="s">
        <v>561</v>
      </c>
      <c r="C45" s="9">
        <v>21755.234</v>
      </c>
      <c r="D45" s="9">
        <v>25984.08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9.673</v>
      </c>
      <c r="K45" s="14">
        <v>2</v>
      </c>
      <c r="L45" s="13">
        <v>1</v>
      </c>
      <c r="M45" s="13">
        <v>0</v>
      </c>
      <c r="N45" s="13">
        <v>-1</v>
      </c>
      <c r="O45" s="13">
        <v>0</v>
      </c>
      <c r="P45" s="13">
        <v>35.757</v>
      </c>
      <c r="Q45" s="13">
        <v>0</v>
      </c>
      <c r="R45" s="13">
        <v>0</v>
      </c>
    </row>
    <row r="46" ht="20.25" spans="1:18">
      <c r="A46" s="9" t="s">
        <v>562</v>
      </c>
      <c r="B46" s="9" t="s">
        <v>563</v>
      </c>
      <c r="C46" s="9">
        <v>2564.234</v>
      </c>
      <c r="D46" s="9">
        <v>3023.92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12.003</v>
      </c>
      <c r="K46" s="14">
        <v>2</v>
      </c>
      <c r="L46" s="13">
        <v>0</v>
      </c>
      <c r="M46" s="13">
        <v>0</v>
      </c>
      <c r="N46" s="13">
        <v>0</v>
      </c>
      <c r="O46" s="13">
        <v>0</v>
      </c>
      <c r="P46" s="13">
        <v>-12.049</v>
      </c>
      <c r="Q46" s="13">
        <v>0</v>
      </c>
      <c r="R46" s="13">
        <v>0</v>
      </c>
    </row>
    <row r="47" ht="20.25" spans="1:18">
      <c r="A47" s="9" t="s">
        <v>564</v>
      </c>
      <c r="B47" s="9" t="s">
        <v>565</v>
      </c>
      <c r="C47" s="9">
        <v>933.846</v>
      </c>
      <c r="D47" s="9">
        <v>1200.273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7.489</v>
      </c>
      <c r="K47" s="14">
        <v>1</v>
      </c>
      <c r="L47" s="13">
        <v>2</v>
      </c>
      <c r="M47" s="13">
        <v>0</v>
      </c>
      <c r="N47" s="13">
        <v>0</v>
      </c>
      <c r="O47" s="13">
        <v>0</v>
      </c>
      <c r="P47" s="13">
        <v>6.031</v>
      </c>
      <c r="Q47" s="13">
        <v>0</v>
      </c>
      <c r="R47" s="13">
        <v>0</v>
      </c>
    </row>
    <row r="48" ht="20.25" spans="1:18">
      <c r="A48" s="9" t="s">
        <v>566</v>
      </c>
      <c r="B48" s="9" t="s">
        <v>567</v>
      </c>
      <c r="C48" s="9">
        <v>88326.859</v>
      </c>
      <c r="D48" s="9">
        <v>111769.727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7.501</v>
      </c>
      <c r="K48" s="14">
        <v>1</v>
      </c>
      <c r="L48" s="13">
        <v>0</v>
      </c>
      <c r="M48" s="13">
        <v>0</v>
      </c>
      <c r="N48" s="13">
        <v>0</v>
      </c>
      <c r="O48" s="13">
        <v>0</v>
      </c>
      <c r="P48" s="13">
        <v>225.108</v>
      </c>
      <c r="Q48" s="13">
        <v>0</v>
      </c>
      <c r="R48" s="13">
        <v>0</v>
      </c>
    </row>
    <row r="49" ht="20.25" spans="1:18">
      <c r="A49" s="9" t="s">
        <v>568</v>
      </c>
      <c r="B49" s="9" t="s">
        <v>569</v>
      </c>
      <c r="C49" s="9">
        <v>3188.091</v>
      </c>
      <c r="D49" s="9">
        <v>3349.828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3.215</v>
      </c>
      <c r="K49" s="14">
        <v>1</v>
      </c>
      <c r="L49" s="13">
        <v>1</v>
      </c>
      <c r="M49" s="13">
        <v>0</v>
      </c>
      <c r="N49" s="13">
        <v>0</v>
      </c>
      <c r="O49" s="13">
        <v>0</v>
      </c>
      <c r="P49" s="13">
        <v>-3.025</v>
      </c>
      <c r="Q49" s="13">
        <v>0</v>
      </c>
      <c r="R49" s="13">
        <v>0</v>
      </c>
    </row>
    <row r="50" ht="20.25" spans="1:18">
      <c r="A50" s="9" t="s">
        <v>570</v>
      </c>
      <c r="B50" s="9" t="s">
        <v>571</v>
      </c>
      <c r="C50" s="9">
        <v>115093.031</v>
      </c>
      <c r="D50" s="9">
        <v>152759.422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15.104</v>
      </c>
      <c r="K50" s="14">
        <v>0</v>
      </c>
      <c r="L50" s="13">
        <v>0</v>
      </c>
      <c r="M50" s="13">
        <v>0</v>
      </c>
      <c r="N50" s="13">
        <v>0</v>
      </c>
      <c r="O50" s="13">
        <v>0</v>
      </c>
      <c r="P50" s="13">
        <v>122.278</v>
      </c>
      <c r="Q50" s="13">
        <v>0</v>
      </c>
      <c r="R50" s="13">
        <v>1</v>
      </c>
    </row>
    <row r="51" ht="20.25" spans="1:18">
      <c r="A51" s="9" t="s">
        <v>572</v>
      </c>
      <c r="B51" s="9" t="s">
        <v>573</v>
      </c>
      <c r="C51" s="9">
        <v>3962.721</v>
      </c>
      <c r="D51" s="9">
        <v>4332.184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2.922</v>
      </c>
      <c r="K51" s="14">
        <v>0</v>
      </c>
      <c r="L51" s="13">
        <v>0</v>
      </c>
      <c r="M51" s="13">
        <v>0</v>
      </c>
      <c r="N51" s="13">
        <v>0</v>
      </c>
      <c r="O51" s="13">
        <v>0</v>
      </c>
      <c r="P51" s="13">
        <v>-3.243</v>
      </c>
      <c r="Q51" s="13">
        <v>0</v>
      </c>
      <c r="R51" s="13">
        <v>0</v>
      </c>
    </row>
    <row r="52" ht="20.25" spans="1:18">
      <c r="A52" s="9" t="s">
        <v>574</v>
      </c>
      <c r="B52" s="9" t="s">
        <v>575</v>
      </c>
      <c r="C52" s="9">
        <v>16114.4</v>
      </c>
      <c r="D52" s="9">
        <v>17921.26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2.07</v>
      </c>
      <c r="K52" s="14">
        <v>0</v>
      </c>
      <c r="L52" s="13">
        <v>1</v>
      </c>
      <c r="M52" s="13">
        <v>0</v>
      </c>
      <c r="N52" s="13">
        <v>0</v>
      </c>
      <c r="O52" s="13">
        <v>0</v>
      </c>
      <c r="P52" s="13">
        <v>7.441</v>
      </c>
      <c r="Q52" s="13">
        <v>0</v>
      </c>
      <c r="R52" s="13">
        <v>1</v>
      </c>
    </row>
    <row r="53" ht="20.25" spans="1:18">
      <c r="A53" s="9" t="s">
        <v>576</v>
      </c>
      <c r="B53" s="9" t="s">
        <v>577</v>
      </c>
      <c r="C53" s="9">
        <v>3019.182</v>
      </c>
      <c r="D53" s="9">
        <v>3197.315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3.417</v>
      </c>
      <c r="K53" s="14">
        <v>1</v>
      </c>
      <c r="L53" s="13">
        <v>1</v>
      </c>
      <c r="M53" s="13">
        <v>0</v>
      </c>
      <c r="N53" s="13">
        <v>0</v>
      </c>
      <c r="O53" s="13">
        <v>0</v>
      </c>
      <c r="P53" s="13">
        <v>-2.347</v>
      </c>
      <c r="Q53" s="13">
        <v>0</v>
      </c>
      <c r="R53" s="13">
        <v>0</v>
      </c>
    </row>
    <row r="54" ht="20.25" spans="1:18">
      <c r="A54" s="9" t="s">
        <v>578</v>
      </c>
      <c r="B54" s="9" t="s">
        <v>579</v>
      </c>
      <c r="C54" s="9">
        <v>14964.443</v>
      </c>
      <c r="D54" s="9">
        <v>17031.455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9.196</v>
      </c>
      <c r="K54" s="14">
        <v>2</v>
      </c>
      <c r="L54" s="13">
        <v>1</v>
      </c>
      <c r="M54" s="13">
        <v>0</v>
      </c>
      <c r="N54" s="13">
        <v>0</v>
      </c>
      <c r="O54" s="13">
        <v>0</v>
      </c>
      <c r="P54" s="13">
        <v>16.779</v>
      </c>
      <c r="Q54" s="13">
        <v>0</v>
      </c>
      <c r="R54" s="13">
        <v>0</v>
      </c>
    </row>
    <row r="55" ht="20.25" spans="1:18">
      <c r="A55" s="9" t="s">
        <v>580</v>
      </c>
      <c r="B55" s="9" t="s">
        <v>581</v>
      </c>
      <c r="C55" s="9">
        <v>300123.719</v>
      </c>
      <c r="D55" s="9">
        <v>453872.969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17.53</v>
      </c>
      <c r="K55" s="14">
        <v>2</v>
      </c>
      <c r="L55" s="13">
        <v>2</v>
      </c>
      <c r="M55" s="13">
        <v>0</v>
      </c>
      <c r="N55" s="13">
        <v>0</v>
      </c>
      <c r="O55" s="13">
        <v>0</v>
      </c>
      <c r="P55" s="13">
        <v>3524.449</v>
      </c>
      <c r="Q55" s="13">
        <v>0</v>
      </c>
      <c r="R55" s="13">
        <v>1</v>
      </c>
    </row>
    <row r="56" ht="20.25" spans="1:18">
      <c r="A56" s="9" t="s">
        <v>582</v>
      </c>
      <c r="B56" s="9" t="s">
        <v>583</v>
      </c>
      <c r="C56" s="9">
        <v>5161.577</v>
      </c>
      <c r="D56" s="9">
        <v>5704.545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0.548</v>
      </c>
      <c r="K56" s="14">
        <v>0</v>
      </c>
      <c r="L56" s="13">
        <v>1</v>
      </c>
      <c r="M56" s="13">
        <v>0</v>
      </c>
      <c r="N56" s="13">
        <v>0</v>
      </c>
      <c r="O56" s="13">
        <v>0</v>
      </c>
      <c r="P56" s="13">
        <v>0.232</v>
      </c>
      <c r="Q56" s="13">
        <v>0</v>
      </c>
      <c r="R56" s="13">
        <v>0</v>
      </c>
    </row>
    <row r="57" ht="20.25" spans="1:18">
      <c r="A57" s="9" t="s">
        <v>584</v>
      </c>
      <c r="B57" s="9" t="s">
        <v>585</v>
      </c>
      <c r="C57" s="9">
        <v>12613.144</v>
      </c>
      <c r="D57" s="9">
        <v>14900.43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11.889</v>
      </c>
      <c r="K57" s="14">
        <v>4</v>
      </c>
      <c r="L57" s="13">
        <v>0</v>
      </c>
      <c r="M57" s="13">
        <v>0</v>
      </c>
      <c r="N57" s="13">
        <v>0</v>
      </c>
      <c r="O57" s="13">
        <v>0</v>
      </c>
      <c r="P57" s="13">
        <v>-8.069</v>
      </c>
      <c r="Q57" s="13">
        <v>0</v>
      </c>
      <c r="R57" s="13">
        <v>0</v>
      </c>
    </row>
    <row r="58" ht="20.25" spans="1:18">
      <c r="A58" s="9" t="s">
        <v>586</v>
      </c>
      <c r="B58" s="9" t="s">
        <v>587</v>
      </c>
      <c r="C58" s="9">
        <v>3053.68</v>
      </c>
      <c r="D58" s="9">
        <v>3539.295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7.66</v>
      </c>
      <c r="K58" s="14">
        <v>2</v>
      </c>
      <c r="L58" s="13">
        <v>0</v>
      </c>
      <c r="M58" s="13">
        <v>0</v>
      </c>
      <c r="N58" s="13">
        <v>0</v>
      </c>
      <c r="O58" s="13">
        <v>0</v>
      </c>
      <c r="P58" s="13">
        <v>-1.514</v>
      </c>
      <c r="Q58" s="13">
        <v>0</v>
      </c>
      <c r="R58" s="13">
        <v>0</v>
      </c>
    </row>
    <row r="59" ht="20.25" spans="1:18">
      <c r="A59" s="9" t="s">
        <v>588</v>
      </c>
      <c r="B59" s="9" t="s">
        <v>589</v>
      </c>
      <c r="C59" s="9">
        <v>22496.6</v>
      </c>
      <c r="D59" s="9">
        <v>26461.184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3.737</v>
      </c>
      <c r="K59" s="14">
        <v>1</v>
      </c>
      <c r="L59" s="13">
        <v>2</v>
      </c>
      <c r="M59" s="13">
        <v>0</v>
      </c>
      <c r="N59" s="13">
        <v>0</v>
      </c>
      <c r="O59" s="13">
        <v>0</v>
      </c>
      <c r="P59" s="13">
        <v>72.199</v>
      </c>
      <c r="Q59" s="13">
        <v>0</v>
      </c>
      <c r="R59" s="13">
        <v>1</v>
      </c>
    </row>
    <row r="60" ht="20.25" spans="1:18">
      <c r="A60" s="9" t="s">
        <v>590</v>
      </c>
      <c r="B60" s="9" t="s">
        <v>591</v>
      </c>
      <c r="C60" s="9">
        <v>4074.848</v>
      </c>
      <c r="D60" s="9">
        <v>4650.527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10.522</v>
      </c>
      <c r="K60" s="14">
        <v>3</v>
      </c>
      <c r="L60" s="13">
        <v>0</v>
      </c>
      <c r="M60" s="13">
        <v>1</v>
      </c>
      <c r="N60" s="13">
        <v>-1</v>
      </c>
      <c r="O60" s="13">
        <v>0</v>
      </c>
      <c r="P60" s="13">
        <v>-3.125</v>
      </c>
      <c r="Q60" s="13">
        <v>0</v>
      </c>
      <c r="R60" s="13">
        <v>0</v>
      </c>
    </row>
    <row r="61" ht="20.25" spans="1:18">
      <c r="A61" s="6" t="s">
        <v>592</v>
      </c>
      <c r="B61" s="6" t="s">
        <v>593</v>
      </c>
      <c r="C61" s="6">
        <v>2161.129</v>
      </c>
      <c r="D61" s="6">
        <v>2363.343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8.466</v>
      </c>
      <c r="K61" s="14">
        <v>3</v>
      </c>
      <c r="L61" s="13">
        <v>1</v>
      </c>
      <c r="M61" s="13">
        <v>0</v>
      </c>
      <c r="N61" s="13">
        <v>0</v>
      </c>
      <c r="O61" s="13">
        <v>0</v>
      </c>
      <c r="P61" s="13">
        <v>-2.143</v>
      </c>
      <c r="Q61" s="13">
        <v>0</v>
      </c>
      <c r="R61" s="13">
        <v>0</v>
      </c>
    </row>
    <row r="62" ht="20.25" spans="1:18">
      <c r="A62" s="6" t="s">
        <v>594</v>
      </c>
      <c r="B62" s="6" t="s">
        <v>595</v>
      </c>
      <c r="C62" s="6">
        <v>739.394</v>
      </c>
      <c r="D62" s="6">
        <v>830.464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9.054</v>
      </c>
      <c r="K62" s="14">
        <v>4</v>
      </c>
      <c r="L62" s="13">
        <v>0</v>
      </c>
      <c r="M62" s="13">
        <v>0</v>
      </c>
      <c r="N62" s="13">
        <v>0</v>
      </c>
      <c r="O62" s="13">
        <v>0</v>
      </c>
      <c r="P62" s="13">
        <v>-1.461</v>
      </c>
      <c r="Q62" s="13">
        <v>0</v>
      </c>
      <c r="R62" s="13">
        <v>0</v>
      </c>
    </row>
    <row r="63" ht="20.25" spans="1:18">
      <c r="A63" s="6" t="s">
        <v>596</v>
      </c>
      <c r="B63" s="6" t="s">
        <v>597</v>
      </c>
      <c r="C63" s="6">
        <v>1588.367</v>
      </c>
      <c r="D63" s="6">
        <v>1876.141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9.417</v>
      </c>
      <c r="K63" s="14">
        <v>2</v>
      </c>
      <c r="L63" s="13">
        <v>0</v>
      </c>
      <c r="M63" s="13">
        <v>0</v>
      </c>
      <c r="N63" s="13">
        <v>0</v>
      </c>
      <c r="O63" s="13">
        <v>0</v>
      </c>
      <c r="P63" s="13">
        <v>-6.833</v>
      </c>
      <c r="Q63" s="13">
        <v>0</v>
      </c>
      <c r="R63" s="13">
        <v>-1</v>
      </c>
    </row>
    <row r="64" ht="20.25" spans="1:18">
      <c r="A64" s="6" t="s">
        <v>598</v>
      </c>
      <c r="B64" s="6" t="s">
        <v>599</v>
      </c>
      <c r="C64" s="6">
        <v>3269.182</v>
      </c>
      <c r="D64" s="6">
        <v>3601.51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6.648</v>
      </c>
      <c r="K64" s="14">
        <v>3</v>
      </c>
      <c r="L64" s="13">
        <v>2</v>
      </c>
      <c r="M64" s="13">
        <v>0</v>
      </c>
      <c r="N64" s="13">
        <v>1</v>
      </c>
      <c r="O64" s="13">
        <v>0</v>
      </c>
      <c r="P64" s="13">
        <v>7.037</v>
      </c>
      <c r="Q64" s="13">
        <v>0</v>
      </c>
      <c r="R64" s="13">
        <v>1</v>
      </c>
    </row>
    <row r="65" ht="20.25" spans="1:18">
      <c r="A65" s="6" t="s">
        <v>600</v>
      </c>
      <c r="B65" s="6" t="s">
        <v>601</v>
      </c>
      <c r="C65" s="6">
        <v>1020.355</v>
      </c>
      <c r="D65" s="6">
        <v>1314.752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16.227</v>
      </c>
      <c r="K65" s="14">
        <v>2</v>
      </c>
      <c r="L65" s="13">
        <v>0</v>
      </c>
      <c r="M65" s="13">
        <v>0</v>
      </c>
      <c r="N65" s="13">
        <v>0</v>
      </c>
      <c r="O65" s="13">
        <v>0</v>
      </c>
      <c r="P65" s="13">
        <v>-7.485</v>
      </c>
      <c r="Q65" s="13">
        <v>0</v>
      </c>
      <c r="R65" s="13">
        <v>0</v>
      </c>
    </row>
    <row r="66" ht="20.25" spans="1:18">
      <c r="A66" s="6" t="s">
        <v>602</v>
      </c>
      <c r="B66" s="6" t="s">
        <v>603</v>
      </c>
      <c r="C66" s="6">
        <v>751.015</v>
      </c>
      <c r="D66" s="6">
        <v>817.82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8.133</v>
      </c>
      <c r="K66" s="14">
        <v>3</v>
      </c>
      <c r="L66" s="13">
        <v>0</v>
      </c>
      <c r="M66" s="13">
        <v>0</v>
      </c>
      <c r="N66" s="13">
        <v>0</v>
      </c>
      <c r="O66" s="13">
        <v>0</v>
      </c>
      <c r="P66" s="13">
        <v>-0.497</v>
      </c>
      <c r="Q66" s="13">
        <v>0</v>
      </c>
      <c r="R66" s="13">
        <v>0</v>
      </c>
    </row>
    <row r="67" ht="20.25" spans="1:18">
      <c r="A67" s="6" t="s">
        <v>604</v>
      </c>
      <c r="B67" s="6" t="s">
        <v>605</v>
      </c>
      <c r="C67" s="6">
        <v>2707.264</v>
      </c>
      <c r="D67" s="6">
        <v>2970.634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8.01</v>
      </c>
      <c r="K67" s="14">
        <v>2</v>
      </c>
      <c r="L67" s="13">
        <v>1</v>
      </c>
      <c r="M67" s="13">
        <v>1</v>
      </c>
      <c r="N67" s="13">
        <v>-1</v>
      </c>
      <c r="O67" s="13">
        <v>0</v>
      </c>
      <c r="P67" s="13">
        <v>-2.637</v>
      </c>
      <c r="Q67" s="13">
        <v>0</v>
      </c>
      <c r="R67" s="13">
        <v>0</v>
      </c>
    </row>
    <row r="68" ht="20.25" spans="1:18">
      <c r="A68" s="6" t="s">
        <v>606</v>
      </c>
      <c r="B68" s="6" t="s">
        <v>607</v>
      </c>
      <c r="C68" s="6">
        <v>3487.445</v>
      </c>
      <c r="D68" s="6">
        <v>3614.761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3.127</v>
      </c>
      <c r="K68" s="14">
        <v>4</v>
      </c>
      <c r="L68" s="13">
        <v>0</v>
      </c>
      <c r="M68" s="13">
        <v>0</v>
      </c>
      <c r="N68" s="13">
        <v>0</v>
      </c>
      <c r="O68" s="13">
        <v>0</v>
      </c>
      <c r="P68" s="13">
        <v>2.052</v>
      </c>
      <c r="Q68" s="13">
        <v>0</v>
      </c>
      <c r="R68" s="13">
        <v>0</v>
      </c>
    </row>
    <row r="69" ht="20.25" spans="1:18">
      <c r="A69" s="6" t="s">
        <v>608</v>
      </c>
      <c r="B69" s="6" t="s">
        <v>609</v>
      </c>
      <c r="C69" s="6">
        <v>8911.02</v>
      </c>
      <c r="D69" s="6">
        <v>10302.523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10.595</v>
      </c>
      <c r="K69" s="14">
        <v>3</v>
      </c>
      <c r="L69" s="13">
        <v>0</v>
      </c>
      <c r="M69" s="13">
        <v>0</v>
      </c>
      <c r="N69" s="13">
        <v>0</v>
      </c>
      <c r="O69" s="13">
        <v>0</v>
      </c>
      <c r="P69" s="13">
        <v>-8.572</v>
      </c>
      <c r="Q69" s="13">
        <v>0</v>
      </c>
      <c r="R69" s="13">
        <v>0</v>
      </c>
    </row>
    <row r="70" ht="20.25" spans="1:18">
      <c r="A70" s="6" t="s">
        <v>610</v>
      </c>
      <c r="B70" s="6" t="s">
        <v>611</v>
      </c>
      <c r="C70" s="6">
        <v>8643.455</v>
      </c>
      <c r="D70" s="6">
        <v>9882.165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2.554</v>
      </c>
      <c r="K70" s="14">
        <v>1</v>
      </c>
      <c r="L70" s="13">
        <v>0</v>
      </c>
      <c r="M70" s="13">
        <v>0</v>
      </c>
      <c r="N70" s="13">
        <v>0</v>
      </c>
      <c r="O70" s="13">
        <v>0</v>
      </c>
      <c r="P70" s="13">
        <v>3.718</v>
      </c>
      <c r="Q70" s="13">
        <v>0</v>
      </c>
      <c r="R70" s="13">
        <v>0</v>
      </c>
    </row>
    <row r="71" ht="20.25" spans="1:18">
      <c r="A71" s="6" t="s">
        <v>612</v>
      </c>
      <c r="B71" s="6" t="s">
        <v>613</v>
      </c>
      <c r="C71" s="6">
        <v>19937.203</v>
      </c>
      <c r="D71" s="6">
        <v>21465.797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6.901</v>
      </c>
      <c r="K71" s="14">
        <v>4</v>
      </c>
      <c r="L71" s="13">
        <v>2</v>
      </c>
      <c r="M71" s="13">
        <v>0</v>
      </c>
      <c r="N71" s="13">
        <v>0</v>
      </c>
      <c r="O71" s="13">
        <v>0</v>
      </c>
      <c r="P71" s="13">
        <v>-21.604</v>
      </c>
      <c r="Q71" s="13">
        <v>0</v>
      </c>
      <c r="R71" s="13">
        <v>-1</v>
      </c>
    </row>
    <row r="72" ht="20.25" spans="1:18">
      <c r="A72" s="6" t="s">
        <v>614</v>
      </c>
      <c r="B72" s="6" t="s">
        <v>615</v>
      </c>
      <c r="C72" s="6">
        <v>1018</v>
      </c>
      <c r="D72" s="6">
        <v>1189.822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1.927</v>
      </c>
      <c r="K72" s="14">
        <v>0</v>
      </c>
      <c r="L72" s="13">
        <v>2</v>
      </c>
      <c r="M72" s="13">
        <v>0</v>
      </c>
      <c r="N72" s="13">
        <v>-1</v>
      </c>
      <c r="O72" s="13">
        <v>0</v>
      </c>
      <c r="P72" s="13">
        <v>-1.209</v>
      </c>
      <c r="Q72" s="13">
        <v>0</v>
      </c>
      <c r="R72" s="13">
        <v>0</v>
      </c>
    </row>
    <row r="73" ht="20.25" spans="1:18">
      <c r="A73" s="6" t="s">
        <v>616</v>
      </c>
      <c r="B73" s="6" t="s">
        <v>617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4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618</v>
      </c>
      <c r="B74" s="6" t="s">
        <v>619</v>
      </c>
      <c r="C74" s="6">
        <v>8721.818</v>
      </c>
      <c r="D74" s="6">
        <v>9800.017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10.655</v>
      </c>
      <c r="K74" s="14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-15.794</v>
      </c>
      <c r="Q74" s="13">
        <v>0</v>
      </c>
      <c r="R74" s="13">
        <v>0</v>
      </c>
    </row>
    <row r="75" ht="20.25" spans="1:18">
      <c r="A75" s="6" t="s">
        <v>620</v>
      </c>
      <c r="B75" s="6" t="s">
        <v>621</v>
      </c>
      <c r="C75" s="6">
        <v>7665.733</v>
      </c>
      <c r="D75" s="6">
        <v>8135.5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5.618</v>
      </c>
      <c r="K75" s="14">
        <v>4</v>
      </c>
      <c r="L75" s="13">
        <v>2</v>
      </c>
      <c r="M75" s="13">
        <v>0</v>
      </c>
      <c r="N75" s="13">
        <v>0</v>
      </c>
      <c r="O75" s="13">
        <v>0</v>
      </c>
      <c r="P75" s="13">
        <v>-14.567</v>
      </c>
      <c r="Q75" s="13">
        <v>0</v>
      </c>
      <c r="R75" s="13">
        <v>0</v>
      </c>
    </row>
    <row r="76" ht="20.25" spans="1:18">
      <c r="A76" s="6" t="s">
        <v>622</v>
      </c>
      <c r="B76" s="6" t="s">
        <v>623</v>
      </c>
      <c r="C76" s="6">
        <v>2242.509</v>
      </c>
      <c r="D76" s="6">
        <v>2821.127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19.91</v>
      </c>
      <c r="K76" s="14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-32.71</v>
      </c>
      <c r="Q76" s="13">
        <v>0</v>
      </c>
      <c r="R76" s="13">
        <v>0</v>
      </c>
    </row>
    <row r="77" ht="20.25" spans="1:18">
      <c r="A77" s="6" t="s">
        <v>624</v>
      </c>
      <c r="B77" s="6" t="s">
        <v>625</v>
      </c>
      <c r="C77" s="6">
        <v>2209.408</v>
      </c>
      <c r="D77" s="6">
        <v>2518.454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4.064</v>
      </c>
      <c r="K77" s="14">
        <v>0</v>
      </c>
      <c r="L77" s="13">
        <v>1</v>
      </c>
      <c r="M77" s="13">
        <v>1</v>
      </c>
      <c r="N77" s="13">
        <v>-1</v>
      </c>
      <c r="O77" s="13">
        <v>0</v>
      </c>
      <c r="P77" s="13">
        <v>-3.111</v>
      </c>
      <c r="Q77" s="13">
        <v>0</v>
      </c>
      <c r="R77" s="13">
        <v>0</v>
      </c>
    </row>
    <row r="78" ht="20.25" spans="1:18">
      <c r="A78" s="6" t="s">
        <v>626</v>
      </c>
      <c r="B78" s="6" t="s">
        <v>627</v>
      </c>
      <c r="C78" s="6">
        <v>4958</v>
      </c>
      <c r="D78" s="6">
        <v>6047.036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14.855</v>
      </c>
      <c r="K78" s="14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-12.644</v>
      </c>
      <c r="Q78" s="13">
        <v>0</v>
      </c>
      <c r="R78" s="13">
        <v>0</v>
      </c>
    </row>
    <row r="79" ht="20.25" spans="1:18">
      <c r="A79" s="6" t="s">
        <v>628</v>
      </c>
      <c r="B79" s="6" t="s">
        <v>629</v>
      </c>
      <c r="C79" s="6">
        <v>1126.311</v>
      </c>
      <c r="D79" s="6">
        <v>1297.257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7.3</v>
      </c>
      <c r="K79" s="14">
        <v>1</v>
      </c>
      <c r="L79" s="13">
        <v>0</v>
      </c>
      <c r="M79" s="13">
        <v>0</v>
      </c>
      <c r="N79" s="13">
        <v>0</v>
      </c>
      <c r="O79" s="13">
        <v>0</v>
      </c>
      <c r="P79" s="13">
        <v>-3.334</v>
      </c>
      <c r="Q79" s="13">
        <v>0</v>
      </c>
      <c r="R79" s="13">
        <v>0</v>
      </c>
    </row>
    <row r="80" ht="20.25" spans="1:18">
      <c r="A80" s="6" t="s">
        <v>630</v>
      </c>
      <c r="B80" s="6" t="s">
        <v>631</v>
      </c>
      <c r="C80" s="6">
        <v>2084.684</v>
      </c>
      <c r="D80" s="6">
        <v>2616.643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13.534</v>
      </c>
      <c r="K80" s="14">
        <v>2</v>
      </c>
      <c r="L80" s="13">
        <v>0</v>
      </c>
      <c r="M80" s="13">
        <v>0</v>
      </c>
      <c r="N80" s="13">
        <v>-1</v>
      </c>
      <c r="O80" s="13">
        <v>0</v>
      </c>
      <c r="P80" s="13">
        <v>-19.596</v>
      </c>
      <c r="Q80" s="13">
        <v>0</v>
      </c>
      <c r="R80" s="13">
        <v>0</v>
      </c>
    </row>
    <row r="81" ht="20.25" spans="1:18">
      <c r="A81" s="6" t="s">
        <v>632</v>
      </c>
      <c r="B81" s="6" t="s">
        <v>633</v>
      </c>
      <c r="C81" s="6">
        <v>2972.018</v>
      </c>
      <c r="D81" s="6">
        <v>3698.927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2.557</v>
      </c>
      <c r="K81" s="14">
        <v>4</v>
      </c>
      <c r="L81" s="13">
        <v>1</v>
      </c>
      <c r="M81" s="13">
        <v>0</v>
      </c>
      <c r="N81" s="13">
        <v>0</v>
      </c>
      <c r="O81" s="13">
        <v>0</v>
      </c>
      <c r="P81" s="13">
        <v>-0.703</v>
      </c>
      <c r="Q81" s="13">
        <v>0</v>
      </c>
      <c r="R81" s="13">
        <v>-1</v>
      </c>
    </row>
    <row r="82" ht="20.25" spans="1:18">
      <c r="A82" s="6" t="s">
        <v>634</v>
      </c>
      <c r="B82" s="6" t="s">
        <v>635</v>
      </c>
      <c r="C82" s="6">
        <v>6599.679</v>
      </c>
      <c r="D82" s="6">
        <v>8328.774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12.693</v>
      </c>
      <c r="K82" s="14">
        <v>1</v>
      </c>
      <c r="L82" s="13">
        <v>0</v>
      </c>
      <c r="M82" s="13">
        <v>0</v>
      </c>
      <c r="N82" s="13">
        <v>-1</v>
      </c>
      <c r="O82" s="13">
        <v>0</v>
      </c>
      <c r="P82" s="13">
        <v>41.155</v>
      </c>
      <c r="Q82" s="13">
        <v>0</v>
      </c>
      <c r="R82" s="13">
        <v>0</v>
      </c>
    </row>
    <row r="83" ht="20.25" spans="1:18">
      <c r="A83" s="6" t="s">
        <v>636</v>
      </c>
      <c r="B83" s="6" t="s">
        <v>637</v>
      </c>
      <c r="C83" s="6">
        <v>4318.051</v>
      </c>
      <c r="D83" s="6">
        <v>4735.273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2.47</v>
      </c>
      <c r="K83" s="14">
        <v>1</v>
      </c>
      <c r="L83" s="13">
        <v>0</v>
      </c>
      <c r="M83" s="13">
        <v>0</v>
      </c>
      <c r="N83" s="13">
        <v>-1</v>
      </c>
      <c r="O83" s="13">
        <v>0</v>
      </c>
      <c r="P83" s="13">
        <v>9.301</v>
      </c>
      <c r="Q83" s="13">
        <v>0</v>
      </c>
      <c r="R83" s="13">
        <v>0</v>
      </c>
    </row>
    <row r="84" ht="20.25" spans="1:18">
      <c r="A84" s="6" t="s">
        <v>638</v>
      </c>
      <c r="B84" s="6" t="s">
        <v>639</v>
      </c>
      <c r="C84" s="6">
        <v>6712.037</v>
      </c>
      <c r="D84" s="6">
        <v>8194.337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10.789</v>
      </c>
      <c r="K84" s="14">
        <v>1</v>
      </c>
      <c r="L84" s="13">
        <v>0</v>
      </c>
      <c r="M84" s="13">
        <v>0</v>
      </c>
      <c r="N84" s="13">
        <v>-1</v>
      </c>
      <c r="O84" s="13">
        <v>0</v>
      </c>
      <c r="P84" s="13">
        <v>39.222</v>
      </c>
      <c r="Q84" s="13">
        <v>0</v>
      </c>
      <c r="R84" s="13">
        <v>0</v>
      </c>
    </row>
    <row r="85" ht="20.25" spans="1:18">
      <c r="A85" s="6" t="s">
        <v>640</v>
      </c>
      <c r="B85" s="6" t="s">
        <v>641</v>
      </c>
      <c r="C85" s="6">
        <v>107.638</v>
      </c>
      <c r="D85" s="6">
        <v>108.689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0.552</v>
      </c>
      <c r="K85" s="14">
        <v>3</v>
      </c>
      <c r="L85" s="13">
        <v>0</v>
      </c>
      <c r="M85" s="13">
        <v>0</v>
      </c>
      <c r="N85" s="13">
        <v>0</v>
      </c>
      <c r="O85" s="13">
        <v>0</v>
      </c>
      <c r="P85" s="13">
        <v>0.006</v>
      </c>
      <c r="Q85" s="13">
        <v>0</v>
      </c>
      <c r="R85" s="13">
        <v>1</v>
      </c>
    </row>
    <row r="86" ht="20.25" spans="1:18">
      <c r="A86" s="6" t="s">
        <v>642</v>
      </c>
      <c r="B86" s="6" t="s">
        <v>643</v>
      </c>
      <c r="C86" s="6">
        <v>105.6</v>
      </c>
      <c r="D86" s="6">
        <v>106.34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0.377</v>
      </c>
      <c r="K86" s="14">
        <v>1</v>
      </c>
      <c r="L86" s="13">
        <v>0</v>
      </c>
      <c r="M86" s="13">
        <v>0</v>
      </c>
      <c r="N86" s="13">
        <v>0</v>
      </c>
      <c r="O86" s="13">
        <v>0</v>
      </c>
      <c r="P86" s="13">
        <v>0.006</v>
      </c>
      <c r="Q86" s="13">
        <v>0</v>
      </c>
      <c r="R86" s="13">
        <v>0</v>
      </c>
    </row>
    <row r="87" ht="20.25" spans="1:18">
      <c r="A87" s="6" t="s">
        <v>644</v>
      </c>
      <c r="B87" s="6" t="s">
        <v>645</v>
      </c>
      <c r="C87" s="6">
        <v>110.653</v>
      </c>
      <c r="D87" s="6">
        <v>115.454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0.465</v>
      </c>
      <c r="K87" s="14">
        <v>1</v>
      </c>
      <c r="L87" s="13">
        <v>0</v>
      </c>
      <c r="M87" s="13">
        <v>0</v>
      </c>
      <c r="N87" s="13">
        <v>1</v>
      </c>
      <c r="O87" s="13">
        <v>0</v>
      </c>
      <c r="P87" s="13">
        <v>0.008</v>
      </c>
      <c r="Q87" s="13">
        <v>0</v>
      </c>
      <c r="R87" s="13">
        <v>0</v>
      </c>
    </row>
    <row r="88" ht="20.25" spans="1:18">
      <c r="A88" s="6" t="s">
        <v>646</v>
      </c>
      <c r="B88" s="6" t="s">
        <v>647</v>
      </c>
      <c r="C88" s="6">
        <v>102.377</v>
      </c>
      <c r="D88" s="6">
        <v>102.641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0.134</v>
      </c>
      <c r="K88" s="14">
        <v>3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</row>
    <row r="89" ht="20.25" spans="1:18">
      <c r="A89" s="6" t="s">
        <v>648</v>
      </c>
      <c r="B89" s="6" t="s">
        <v>649</v>
      </c>
      <c r="C89" s="6">
        <v>77224.82</v>
      </c>
      <c r="D89" s="6">
        <v>97637.828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8.566</v>
      </c>
      <c r="K89" s="14">
        <v>1</v>
      </c>
      <c r="L89" s="13">
        <v>0</v>
      </c>
      <c r="M89" s="13">
        <v>0</v>
      </c>
      <c r="N89" s="13">
        <v>0</v>
      </c>
      <c r="O89" s="13">
        <v>0</v>
      </c>
      <c r="P89" s="13">
        <v>200.568</v>
      </c>
      <c r="Q89" s="13">
        <v>0</v>
      </c>
      <c r="R89" s="13">
        <v>0</v>
      </c>
    </row>
    <row r="90" ht="20.25" spans="1:18">
      <c r="A90" s="6" t="s">
        <v>650</v>
      </c>
      <c r="B90" s="6" t="s">
        <v>651</v>
      </c>
      <c r="C90" s="6">
        <v>12141.403</v>
      </c>
      <c r="D90" s="6">
        <v>13837.476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11.635</v>
      </c>
      <c r="K90" s="14">
        <v>3</v>
      </c>
      <c r="L90" s="13">
        <v>2</v>
      </c>
      <c r="M90" s="13">
        <v>0</v>
      </c>
      <c r="N90" s="13">
        <v>1</v>
      </c>
      <c r="O90" s="13">
        <v>0</v>
      </c>
      <c r="P90" s="13">
        <v>31.517</v>
      </c>
      <c r="Q90" s="13">
        <v>0</v>
      </c>
      <c r="R90" s="13">
        <v>0</v>
      </c>
    </row>
    <row r="91" ht="20.25" spans="1:18">
      <c r="A91" s="6" t="s">
        <v>652</v>
      </c>
      <c r="B91" s="6" t="s">
        <v>653</v>
      </c>
      <c r="C91" s="6">
        <v>91449.602</v>
      </c>
      <c r="D91" s="6">
        <v>181267.266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45.708</v>
      </c>
      <c r="K91" s="14">
        <v>1</v>
      </c>
      <c r="L91" s="13">
        <v>2</v>
      </c>
      <c r="M91" s="13">
        <v>0</v>
      </c>
      <c r="N91" s="13">
        <v>0</v>
      </c>
      <c r="O91" s="13">
        <v>0</v>
      </c>
      <c r="P91" s="13">
        <v>1866.11</v>
      </c>
      <c r="Q91" s="13">
        <v>0</v>
      </c>
      <c r="R91" s="13">
        <v>-1</v>
      </c>
    </row>
    <row r="92" ht="20.25" spans="1:18">
      <c r="A92" s="6" t="s">
        <v>654</v>
      </c>
      <c r="B92" s="6" t="s">
        <v>655</v>
      </c>
      <c r="C92" s="6">
        <v>8145.058</v>
      </c>
      <c r="D92" s="6">
        <v>9295.506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5.565</v>
      </c>
      <c r="K92" s="14">
        <v>1</v>
      </c>
      <c r="L92" s="13">
        <v>0</v>
      </c>
      <c r="M92" s="13">
        <v>0</v>
      </c>
      <c r="N92" s="13">
        <v>0</v>
      </c>
      <c r="O92" s="13">
        <v>0</v>
      </c>
      <c r="P92" s="13">
        <v>-2.214</v>
      </c>
      <c r="Q92" s="13">
        <v>0</v>
      </c>
      <c r="R92" s="13">
        <v>0</v>
      </c>
    </row>
    <row r="93" ht="20.25" spans="1:18">
      <c r="A93" s="6" t="s">
        <v>656</v>
      </c>
      <c r="B93" s="6" t="s">
        <v>657</v>
      </c>
      <c r="C93" s="6">
        <v>434.325</v>
      </c>
      <c r="D93" s="6">
        <v>753.148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11.911</v>
      </c>
      <c r="K93" s="14">
        <v>0</v>
      </c>
      <c r="L93" s="13">
        <v>0</v>
      </c>
      <c r="M93" s="13">
        <v>0</v>
      </c>
      <c r="N93" s="13">
        <v>-1</v>
      </c>
      <c r="O93" s="13">
        <v>0</v>
      </c>
      <c r="P93" s="13">
        <v>1.71</v>
      </c>
      <c r="Q93" s="13">
        <v>0</v>
      </c>
      <c r="R9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2026-03-28T02:06:20Z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B2C5C6F2330B4A3CAE89336F66629A47_13</vt:lpwstr>
  </property>
  <property fmtid="{D5CDD505-2E9C-101B-9397-08002B2CF9AE}" pid="3" name="KSOProductBuildVer">
    <vt:lpwstr>2052-12.1.0.15712</vt:lpwstr>
  </property>
</Properties>
</file>