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<sst xmlns="http://schemas.openxmlformats.org/spreadsheetml/2006/main" count="704" uniqueCount="650">
  <si>
    <t>强转弱</t>
  </si>
  <si>
    <t>弱转强</t>
  </si>
  <si>
    <t>代码</t>
  </si>
  <si>
    <t>简称</t>
  </si>
  <si>
    <t>总市值</t>
  </si>
  <si>
    <t>银行</t>
  </si>
  <si>
    <t>104302.69亿</t>
  </si>
  <si>
    <t>基金重仓</t>
  </si>
  <si>
    <t>404866.03亿</t>
  </si>
  <si>
    <t>持续增长</t>
  </si>
  <si>
    <t>74077.10亿</t>
  </si>
  <si>
    <t>上证180</t>
  </si>
  <si>
    <t>367597.66亿</t>
  </si>
  <si>
    <t>全指可选</t>
  </si>
  <si>
    <t>50637.49亿</t>
  </si>
  <si>
    <t>含H股</t>
  </si>
  <si>
    <t>281332.34亿</t>
  </si>
  <si>
    <t>汽车类</t>
  </si>
  <si>
    <t>44943.33亿</t>
  </si>
  <si>
    <t>北京板块</t>
  </si>
  <si>
    <t>232602.58亿</t>
  </si>
  <si>
    <t>定增股</t>
  </si>
  <si>
    <t>43570.52亿</t>
  </si>
  <si>
    <t>低市盈率</t>
  </si>
  <si>
    <t>179121.17亿</t>
  </si>
  <si>
    <t>华为鸿蒙</t>
  </si>
  <si>
    <t>33373.35亿</t>
  </si>
  <si>
    <t>人工智能</t>
  </si>
  <si>
    <t>174004.64亿</t>
  </si>
  <si>
    <t>软件服务</t>
  </si>
  <si>
    <t>32553.75亿</t>
  </si>
  <si>
    <t>破净资产</t>
  </si>
  <si>
    <t>163423.55亿</t>
  </si>
  <si>
    <t>即将解禁</t>
  </si>
  <si>
    <t>29998.56亿</t>
  </si>
  <si>
    <t>DeepSeek概念</t>
  </si>
  <si>
    <t>154468.67亿</t>
  </si>
  <si>
    <t>ChatGPT概念</t>
  </si>
  <si>
    <t>22112.58亿</t>
  </si>
  <si>
    <t>保险重仓</t>
  </si>
  <si>
    <t>150467.08亿</t>
  </si>
  <si>
    <t>保险</t>
  </si>
  <si>
    <t>21132.02亿</t>
  </si>
  <si>
    <t>低市净率</t>
  </si>
  <si>
    <t>133190.70亿</t>
  </si>
  <si>
    <t>贵州板块</t>
  </si>
  <si>
    <t>21010.79亿</t>
  </si>
  <si>
    <t>红利指数</t>
  </si>
  <si>
    <t>127910.03亿</t>
  </si>
  <si>
    <t>AI医疗概念</t>
  </si>
  <si>
    <t>19438.65亿</t>
  </si>
  <si>
    <t>央视50</t>
  </si>
  <si>
    <t>118481.36亿</t>
  </si>
  <si>
    <t>家用电器</t>
  </si>
  <si>
    <t>18198.77亿</t>
  </si>
  <si>
    <t>深圳板块</t>
  </si>
  <si>
    <t>106310.07亿</t>
  </si>
  <si>
    <t>基因概念</t>
  </si>
  <si>
    <t>16774.41亿</t>
  </si>
  <si>
    <t>上海板块</t>
  </si>
  <si>
    <t>96376.16亿</t>
  </si>
  <si>
    <t>操作系统</t>
  </si>
  <si>
    <t>15712.81亿</t>
  </si>
  <si>
    <t>人形机器人</t>
  </si>
  <si>
    <t>87688.02亿</t>
  </si>
  <si>
    <t>仿制药</t>
  </si>
  <si>
    <t>15396.28亿</t>
  </si>
  <si>
    <t>连续亏损</t>
  </si>
  <si>
    <t>82102.23亿</t>
  </si>
  <si>
    <t>数字货币</t>
  </si>
  <si>
    <t>14029.30亿</t>
  </si>
  <si>
    <t>阿里概念</t>
  </si>
  <si>
    <t>79300.38亿</t>
  </si>
  <si>
    <t>预制菜</t>
  </si>
  <si>
    <t>13821.27亿</t>
  </si>
  <si>
    <t>AI智能体</t>
  </si>
  <si>
    <t>66107.63亿</t>
  </si>
  <si>
    <t>肝炎概念</t>
  </si>
  <si>
    <t>13579.21亿</t>
  </si>
  <si>
    <t>云计算</t>
  </si>
  <si>
    <t>55500.52亿</t>
  </si>
  <si>
    <t>宠物经济</t>
  </si>
  <si>
    <t>13413.50亿</t>
  </si>
  <si>
    <t>智慧城市</t>
  </si>
  <si>
    <t>54640.00亿</t>
  </si>
  <si>
    <t>减肥药</t>
  </si>
  <si>
    <t>12633.29亿</t>
  </si>
  <si>
    <t>车联网</t>
  </si>
  <si>
    <t>54376.33亿</t>
  </si>
  <si>
    <t>科创板次新</t>
  </si>
  <si>
    <t>10639.07亿</t>
  </si>
  <si>
    <t>数据要素</t>
  </si>
  <si>
    <t>52943.80亿</t>
  </si>
  <si>
    <t>星闪概念</t>
  </si>
  <si>
    <t>10474.21亿</t>
  </si>
  <si>
    <t>腾讯概念</t>
  </si>
  <si>
    <t>50860.14亿</t>
  </si>
  <si>
    <t>智谱AI</t>
  </si>
  <si>
    <t>10413.82亿</t>
  </si>
  <si>
    <t>区块链</t>
  </si>
  <si>
    <t>48822.93亿</t>
  </si>
  <si>
    <t>房地产</t>
  </si>
  <si>
    <t>10294.95亿</t>
  </si>
  <si>
    <t>整体上市</t>
  </si>
  <si>
    <t>46460.05亿</t>
  </si>
  <si>
    <t>生物疫苗</t>
  </si>
  <si>
    <t>10067.35亿</t>
  </si>
  <si>
    <t>AIGC概念</t>
  </si>
  <si>
    <t>44987.72亿</t>
  </si>
  <si>
    <t>维生素</t>
  </si>
  <si>
    <t>8038.02亿</t>
  </si>
  <si>
    <t>并购重组股</t>
  </si>
  <si>
    <t>43731.20亿</t>
  </si>
  <si>
    <t>山西板块</t>
  </si>
  <si>
    <t>7871.66亿</t>
  </si>
  <si>
    <t>信创</t>
  </si>
  <si>
    <t>42399.18亿</t>
  </si>
  <si>
    <t>财税数字化</t>
  </si>
  <si>
    <t>7145.25亿</t>
  </si>
  <si>
    <t>百度概念</t>
  </si>
  <si>
    <t>41767.87亿</t>
  </si>
  <si>
    <t>仓储物流</t>
  </si>
  <si>
    <t>7060.95亿</t>
  </si>
  <si>
    <t>跨境电商</t>
  </si>
  <si>
    <t>36180.93亿</t>
  </si>
  <si>
    <t>工业软件</t>
  </si>
  <si>
    <t>6448.95亿</t>
  </si>
  <si>
    <t>国产软件</t>
  </si>
  <si>
    <t>34509.49亿</t>
  </si>
  <si>
    <t>幽门螺杆菌</t>
  </si>
  <si>
    <t>6351.15亿</t>
  </si>
  <si>
    <t>智能医疗</t>
  </si>
  <si>
    <t>28561.96亿</t>
  </si>
  <si>
    <t>数据确权</t>
  </si>
  <si>
    <t>6172.24亿</t>
  </si>
  <si>
    <t>边缘计算</t>
  </si>
  <si>
    <t>28223.91亿</t>
  </si>
  <si>
    <t>风险提示</t>
  </si>
  <si>
    <t>5941.22亿</t>
  </si>
  <si>
    <t>华为汽车</t>
  </si>
  <si>
    <t>27654.77亿</t>
  </si>
  <si>
    <t>远程办公</t>
  </si>
  <si>
    <t>5632.28亿</t>
  </si>
  <si>
    <t>智能交通</t>
  </si>
  <si>
    <t>26439.97亿</t>
  </si>
  <si>
    <t>吉林板块</t>
  </si>
  <si>
    <t>3861.94亿</t>
  </si>
  <si>
    <t>多模态AI</t>
  </si>
  <si>
    <t>25945.38亿</t>
  </si>
  <si>
    <t>文教休闲</t>
  </si>
  <si>
    <t>2834.87亿</t>
  </si>
  <si>
    <t>智慧政务</t>
  </si>
  <si>
    <t>23333.54亿</t>
  </si>
  <si>
    <t>DRG-DIP</t>
  </si>
  <si>
    <t>1567.65亿</t>
  </si>
  <si>
    <t>高铁</t>
  </si>
  <si>
    <t>22769.23亿</t>
  </si>
  <si>
    <t>深证Ｂ指</t>
  </si>
  <si>
    <t>415.07亿</t>
  </si>
  <si>
    <t>飞行汽车</t>
  </si>
  <si>
    <t>21766.85亿</t>
  </si>
  <si>
    <t>国证基建</t>
  </si>
  <si>
    <t>--</t>
  </si>
  <si>
    <t>合成生物</t>
  </si>
  <si>
    <t>19233.23亿</t>
  </si>
  <si>
    <t>珠三角</t>
  </si>
  <si>
    <t>亏损股</t>
  </si>
  <si>
    <t>17128.27亿</t>
  </si>
  <si>
    <t>国证红利</t>
  </si>
  <si>
    <t>物业管理概念</t>
  </si>
  <si>
    <t>16805.03亿</t>
  </si>
  <si>
    <t>基金指数</t>
  </si>
  <si>
    <t>被举牌</t>
  </si>
  <si>
    <t>16647.54亿</t>
  </si>
  <si>
    <t>中证银行</t>
  </si>
  <si>
    <t>网络游戏</t>
  </si>
  <si>
    <t>16297.96亿</t>
  </si>
  <si>
    <t>大盘价值</t>
  </si>
  <si>
    <t>中小银行</t>
  </si>
  <si>
    <t>16064.60亿</t>
  </si>
  <si>
    <t>在线消费</t>
  </si>
  <si>
    <t>国资云</t>
  </si>
  <si>
    <t>15032.33亿</t>
  </si>
  <si>
    <t>IT设备</t>
  </si>
  <si>
    <t>13549.87亿</t>
  </si>
  <si>
    <t>医美概念</t>
  </si>
  <si>
    <t>12394.78亿</t>
  </si>
  <si>
    <t>互联网</t>
  </si>
  <si>
    <t>10648.21亿</t>
  </si>
  <si>
    <t>辅助生殖</t>
  </si>
  <si>
    <t>9852.53亿</t>
  </si>
  <si>
    <t>家庭医生</t>
  </si>
  <si>
    <t>9526.86亿</t>
  </si>
  <si>
    <t>职业教育</t>
  </si>
  <si>
    <t>9516.61亿</t>
  </si>
  <si>
    <t>免疫治疗</t>
  </si>
  <si>
    <t>9400.95亿</t>
  </si>
  <si>
    <t>CXO概念</t>
  </si>
  <si>
    <t>9102.75亿</t>
  </si>
  <si>
    <t>电器仪表</t>
  </si>
  <si>
    <t>8745.37亿</t>
  </si>
  <si>
    <t>NFT概念</t>
  </si>
  <si>
    <t>8521.04亿</t>
  </si>
  <si>
    <t>民营医院</t>
  </si>
  <si>
    <t>8458.03亿</t>
  </si>
  <si>
    <t>Web3概念</t>
  </si>
  <si>
    <t>7502.79亿</t>
  </si>
  <si>
    <t>次新超跌</t>
  </si>
  <si>
    <t>6988.35亿</t>
  </si>
  <si>
    <t>工业大麻</t>
  </si>
  <si>
    <t>5501.47亿</t>
  </si>
  <si>
    <t>食品安全</t>
  </si>
  <si>
    <t>5437.46亿</t>
  </si>
  <si>
    <t>船舶</t>
  </si>
  <si>
    <t>5171.14亿</t>
  </si>
  <si>
    <t>Sora概念</t>
  </si>
  <si>
    <t>4603.26亿</t>
  </si>
  <si>
    <t>时空大数据</t>
  </si>
  <si>
    <t>4531.58亿</t>
  </si>
  <si>
    <t>知识产权</t>
  </si>
  <si>
    <t>4208.78亿</t>
  </si>
  <si>
    <t>股东增持</t>
  </si>
  <si>
    <t>3967.82亿</t>
  </si>
  <si>
    <t>ETC概念</t>
  </si>
  <si>
    <t>3863.01亿</t>
  </si>
  <si>
    <t>EDA概念</t>
  </si>
  <si>
    <t>3617.51亿</t>
  </si>
  <si>
    <t>近端次新</t>
  </si>
  <si>
    <t>3552.33亿</t>
  </si>
  <si>
    <t>西藏板块</t>
  </si>
  <si>
    <t>3035.27亿</t>
  </si>
  <si>
    <t>旅游</t>
  </si>
  <si>
    <t>2967.10亿</t>
  </si>
  <si>
    <t>粮食概念</t>
  </si>
  <si>
    <t>2945.90亿</t>
  </si>
  <si>
    <t>C2M概念</t>
  </si>
  <si>
    <t>2791.96亿</t>
  </si>
  <si>
    <t>NMN概念</t>
  </si>
  <si>
    <t>2491.79亿</t>
  </si>
  <si>
    <t>水务</t>
  </si>
  <si>
    <t>1426.78亿</t>
  </si>
  <si>
    <t>水产品</t>
  </si>
  <si>
    <t>477.88亿</t>
  </si>
  <si>
    <t>高铁产业</t>
  </si>
  <si>
    <t>国证价值</t>
  </si>
  <si>
    <t>分析师指数</t>
  </si>
  <si>
    <t>深证价值</t>
  </si>
  <si>
    <t>活跃可转债</t>
  </si>
  <si>
    <t>活跃ETF</t>
  </si>
  <si>
    <t>上证中盘</t>
  </si>
  <si>
    <t>超大盘</t>
  </si>
  <si>
    <t>治理指数</t>
  </si>
  <si>
    <t>国企改革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</si>
  <si>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</si>
  <si>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</si>
  <si>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</si>
  <si>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</si>
  <si>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</si>
  <si>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</si>
  <si>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</si>
  <si>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</si>
  <si>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</si>
  <si>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</si>
  <si>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</si>
  <si>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</si>
  <si>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</si>
  <si>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</si>
  <si>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</si>
  <si>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</si>
  <si>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</si>
  <si>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</si>
  <si>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</si>
  <si>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</si>
  <si>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</si>
  <si>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深证装备</t>
  </si>
  <si>
    <t>180治理</t>
  </si>
  <si>
    <t>180成长</t>
  </si>
  <si>
    <t>180价值</t>
  </si>
  <si>
    <t>180R成长</t>
  </si>
  <si>
    <t>180R价值</t>
  </si>
  <si>
    <t>180基本</t>
  </si>
  <si>
    <t>上证地企</t>
  </si>
  <si>
    <t>全指成长</t>
  </si>
  <si>
    <t>全指价值</t>
  </si>
  <si>
    <t>上证沪企</t>
  </si>
  <si>
    <t>上证F200</t>
  </si>
  <si>
    <t>180动态</t>
  </si>
  <si>
    <t>ESG 100</t>
  </si>
  <si>
    <t>港中小企</t>
  </si>
  <si>
    <t>300信息</t>
  </si>
  <si>
    <t>300价值</t>
  </si>
  <si>
    <t>等权90</t>
  </si>
  <si>
    <t>乐富指数</t>
  </si>
  <si>
    <t>农林指数</t>
  </si>
  <si>
    <t>批零指数</t>
  </si>
  <si>
    <t>深证ETF</t>
  </si>
  <si>
    <t>国证A50</t>
  </si>
  <si>
    <t>巨潮大盘</t>
  </si>
  <si>
    <t>国证治理</t>
  </si>
  <si>
    <t>深证红利</t>
  </si>
  <si>
    <t>深证责任</t>
  </si>
  <si>
    <t>创新示范</t>
  </si>
  <si>
    <t>国证责任</t>
  </si>
  <si>
    <t>国证基金</t>
  </si>
  <si>
    <t>国证ETF</t>
  </si>
  <si>
    <t>投资时钟</t>
  </si>
  <si>
    <t>中经GDP</t>
  </si>
  <si>
    <t>国证农牧</t>
  </si>
  <si>
    <t>100低波</t>
  </si>
  <si>
    <t>中小责任</t>
  </si>
  <si>
    <t>深证绩效</t>
  </si>
  <si>
    <t>深证农业</t>
  </si>
  <si>
    <t>深证下游</t>
  </si>
  <si>
    <t>深主板50</t>
  </si>
  <si>
    <t>保险主题</t>
  </si>
  <si>
    <t>机器人产业</t>
  </si>
  <si>
    <t>企债指数</t>
  </si>
  <si>
    <t>沪公司债</t>
  </si>
  <si>
    <t>上证能源</t>
  </si>
  <si>
    <t>上证公用</t>
  </si>
  <si>
    <t>能源等权</t>
  </si>
  <si>
    <t>公用等权</t>
  </si>
  <si>
    <t>5年信用</t>
  </si>
  <si>
    <t>380公用</t>
  </si>
  <si>
    <t>信用100</t>
  </si>
  <si>
    <t>煤炭指数</t>
  </si>
  <si>
    <t>300能源</t>
  </si>
  <si>
    <t>公司债指</t>
  </si>
  <si>
    <t>中证能源</t>
  </si>
  <si>
    <t>800公用</t>
  </si>
  <si>
    <t>全指能源</t>
  </si>
  <si>
    <t>全指公用</t>
  </si>
  <si>
    <t>水电指数</t>
  </si>
  <si>
    <t>碳中和债</t>
  </si>
  <si>
    <t>深信中高</t>
  </si>
  <si>
    <t>深信中低</t>
  </si>
  <si>
    <t>深信用债</t>
  </si>
  <si>
    <t>深公司债</t>
  </si>
  <si>
    <t>成长40</t>
  </si>
  <si>
    <t>1000能源</t>
  </si>
  <si>
    <t>1000公用</t>
  </si>
  <si>
    <t>大盘低波</t>
  </si>
  <si>
    <t>苏州率先</t>
  </si>
  <si>
    <t>专利领先</t>
  </si>
  <si>
    <t>绿色煤炭</t>
  </si>
  <si>
    <t>绿色电力</t>
  </si>
  <si>
    <t>国证油气</t>
  </si>
  <si>
    <t>深证公用</t>
  </si>
  <si>
    <t>深成公用</t>
  </si>
  <si>
    <t>煤炭等权</t>
  </si>
  <si>
    <t>中证煤炭</t>
  </si>
  <si>
    <t>商业指数</t>
  </si>
  <si>
    <t>地产指数</t>
  </si>
  <si>
    <t>综合指数</t>
  </si>
  <si>
    <t>上证50</t>
  </si>
  <si>
    <t>180金融</t>
  </si>
  <si>
    <t>上证可选</t>
  </si>
  <si>
    <t>上证消费</t>
  </si>
  <si>
    <t>上证医药</t>
  </si>
  <si>
    <t>上证金融</t>
  </si>
  <si>
    <t>上证央企</t>
  </si>
  <si>
    <t>责任指数</t>
  </si>
  <si>
    <t>50等权</t>
  </si>
  <si>
    <t>50基本</t>
  </si>
  <si>
    <t>上证海外</t>
  </si>
  <si>
    <t>上证周期</t>
  </si>
  <si>
    <t>消费80</t>
  </si>
  <si>
    <t>可选等权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</si>
  <si>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</si>
  <si>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</si>
  <si>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</si>
  <si>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</si>
  <si>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</si>
  <si>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</si>
  <si>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</si>
  <si>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</si>
  <si>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</si>
  <si>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</si>
  <si>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优势消费</t>
  </si>
  <si>
    <t>消费领先</t>
  </si>
  <si>
    <t>市值百强</t>
  </si>
  <si>
    <t>沪互联+</t>
  </si>
  <si>
    <t>50AH优选</t>
  </si>
  <si>
    <t>科创生物</t>
  </si>
  <si>
    <t>消费服务</t>
  </si>
  <si>
    <t>食品饮料</t>
  </si>
  <si>
    <t>医药生物</t>
  </si>
  <si>
    <t>细分医药</t>
  </si>
  <si>
    <t>细分食品</t>
  </si>
  <si>
    <t>800医药</t>
  </si>
  <si>
    <t>300非银</t>
  </si>
  <si>
    <t>500医药</t>
  </si>
  <si>
    <t>CS精准医</t>
  </si>
  <si>
    <t>上海国企</t>
  </si>
  <si>
    <t>300可选</t>
  </si>
  <si>
    <t>300医药</t>
  </si>
  <si>
    <t>300金融</t>
  </si>
  <si>
    <t>基本面50</t>
  </si>
  <si>
    <t>800可选</t>
  </si>
  <si>
    <t>中证消费</t>
  </si>
  <si>
    <t>中证医药</t>
  </si>
  <si>
    <t>中证金融</t>
  </si>
  <si>
    <t>内地消费</t>
  </si>
  <si>
    <t>内地地产</t>
  </si>
  <si>
    <t>300地产</t>
  </si>
  <si>
    <t>银河99</t>
  </si>
  <si>
    <t>基本200</t>
  </si>
  <si>
    <t>800金融</t>
  </si>
  <si>
    <t>医药100</t>
  </si>
  <si>
    <t>中证超大</t>
  </si>
  <si>
    <t>全指消费</t>
  </si>
  <si>
    <t>全指医药</t>
  </si>
  <si>
    <t>全指金融</t>
  </si>
  <si>
    <t>成份Ｂ指</t>
  </si>
  <si>
    <t>运输指数</t>
  </si>
  <si>
    <t>金融指数</t>
  </si>
  <si>
    <t>文化指数</t>
  </si>
  <si>
    <t>创新药械</t>
  </si>
  <si>
    <t>创医药</t>
  </si>
  <si>
    <t>生物50</t>
  </si>
  <si>
    <t>区块链50</t>
  </si>
  <si>
    <t>巨潮100</t>
  </si>
  <si>
    <t>长三角</t>
  </si>
  <si>
    <t>1000地产</t>
  </si>
  <si>
    <t>1000可选</t>
  </si>
  <si>
    <t>1000消费</t>
  </si>
  <si>
    <t>1000医药</t>
  </si>
  <si>
    <t>1000金融</t>
  </si>
  <si>
    <t>国证地产</t>
  </si>
  <si>
    <t>国证医药</t>
  </si>
  <si>
    <t>国证食品</t>
  </si>
  <si>
    <t>国证保证</t>
  </si>
  <si>
    <t>证券龙头</t>
  </si>
  <si>
    <t>生物医药</t>
  </si>
  <si>
    <t>央视成长</t>
  </si>
  <si>
    <t>央视责任</t>
  </si>
  <si>
    <t>深证消费</t>
  </si>
  <si>
    <t>深证医药</t>
  </si>
  <si>
    <t>深证金融</t>
  </si>
  <si>
    <t>深证地产</t>
  </si>
  <si>
    <t>深消费50</t>
  </si>
  <si>
    <t>深医药50</t>
  </si>
  <si>
    <t>深A医药</t>
  </si>
  <si>
    <t>深成消费</t>
  </si>
  <si>
    <t>深成医药</t>
  </si>
  <si>
    <t>深成金融</t>
  </si>
  <si>
    <t>金融科技</t>
  </si>
  <si>
    <t>深证F60</t>
  </si>
  <si>
    <t>CSSW证券</t>
  </si>
  <si>
    <t>互联金融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</si>
  <si>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</si>
  <si>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</si>
  <si>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</si>
  <si>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</si>
  <si>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</si>
  <si>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</si>
  <si>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</si>
  <si>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</si>
  <si>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</si>
  <si>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</si>
  <si>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</si>
  <si>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</si>
  <si>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</si>
  <si>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</si>
  <si>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南山50</t>
  </si>
  <si>
    <t>龙头家电</t>
  </si>
  <si>
    <t>湾创100R</t>
  </si>
  <si>
    <t>【数据引擎：奇衡DK阿赖耶识系统】情绪值</t>
  </si>
  <si>
    <t>SRX00</t>
  </si>
  <si>
    <t>白糖连续</t>
  </si>
  <si>
    <t>UR00</t>
  </si>
  <si>
    <t>尿素连续</t>
  </si>
  <si>
    <t>BR00</t>
  </si>
  <si>
    <t>丁二烯橡胶连续</t>
  </si>
  <si>
    <t>BUX00</t>
  </si>
  <si>
    <t>沥青连续</t>
  </si>
  <si>
    <t>FU00</t>
  </si>
  <si>
    <t>燃油连续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</si>
  <si>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</si>
  <si>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</si>
  <si>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</si>
  <si>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</si>
  <si>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</si>
  <si>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</si>
  <si>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</si>
  <si>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</si>
  <si>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</si>
  <si>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</si>
  <si>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</si>
  <si>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</si>
  <si>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</si>
  <si>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</si>
  <si>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</si>
  <si>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</si>
  <si>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</si>
  <si>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</si>
  <si>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</si>
  <si>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</si>
  <si>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</si>
  <si>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</si>
  <si>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</si>
  <si>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</si>
  <si>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</si>
  <si>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</si>
  <si>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</si>
  <si>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</si>
  <si>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</si>
  <si>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</si>
  <si>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</si>
  <si>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</si>
  <si>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</si>
  <si>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</si>
  <si>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CY00</t>
  </si>
  <si>
    <t>棉纱连续</t>
  </si>
  <si>
    <t>MA00</t>
  </si>
  <si>
    <t>甲醇连续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</si>
  <si>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</si>
  <si>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</si>
  <si>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</si>
  <si>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</si>
  <si>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</si>
  <si>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</si>
  <si>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</si>
  <si>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</si>
  <si>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</si>
  <si>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</si>
  <si>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SF00</t>
  </si>
  <si>
    <t>硅铁连续</t>
  </si>
  <si>
    <t>SM00</t>
  </si>
  <si>
    <t>锰硅连续</t>
  </si>
  <si>
    <t>TA00</t>
  </si>
  <si>
    <t>PTA连续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</si>
  <si>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</si>
  <si>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</si>
  <si>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</si>
  <si>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</si>
  <si>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</si>
  <si>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</si>
  <si>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</si>
  <si>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</si>
  <si>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</si>
  <si>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</si>
  <si>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</si>
  <si>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</si>
  <si>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</si>
  <si>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</si>
  <si>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</si>
  <si>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</si>
  <si>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</si>
  <si>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</si>
  <si>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</si>
  <si>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</si>
  <si>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</si>
  <si>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</si>
  <si>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</si>
  <si>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</si>
  <si>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</si>
  <si>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</si>
  <si>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</si>
  <si>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</si>
  <si>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</si>
  <si>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</si>
  <si>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</si>
  <si>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</si>
  <si>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</si>
  <si>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</si>
  <si>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</si>
  <si>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</si>
  <si>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</si>
  <si>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</si>
  <si>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</si>
  <si>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</si>
  <si>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</si>
  <si>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</si>
  <si>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</si>
  <si>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</si>
  <si>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</si>
  <si>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</si>
  <si>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</si>
  <si>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</si>
  <si>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</si>
  <si>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</si>
  <si>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</si>
  <si>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</si>
  <si>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</si>
  <si>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</si>
  <si>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</si>
  <si>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</si>
  <si>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</si>
  <si>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</si>
  <si>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</si>
  <si>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</si>
  <si>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</si>
  <si>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</si>
  <si>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</si>
  <si>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</si>
  <si>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</si>
  <si>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</si>
  <si>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</si>
  <si>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</si>
  <si>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</si>
  <si>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</si>
  <si>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RR00</t>
  </si>
  <si>
    <t>粳米连续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</si>
  <si>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</si>
  <si>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</si>
  <si>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</si>
  <si>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</si>
  <si>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</si>
  <si>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</si>
  <si>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</si>
  <si>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</si>
  <si>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OI00</t>
  </si>
  <si>
    <t>菜油连续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</si>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</sst>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"880471"</f>
        <v>880471</v>
      </c>
      <c r="B3" s="39" t="s">
        <v>5</v>
      </c>
      <c r="C3" s="38" t="s">
        <v>6</v>
      </c>
      <c r="D3" s="38" t="str">
        <f>"880801"</f>
        <v>880801</v>
      </c>
      <c r="E3" s="38" t="s">
        <v>7</v>
      </c>
      <c r="F3" s="38" t="s">
        <v>8</v>
      </c>
    </row>
    <row r="4" ht="13.5" spans="1:6">
      <c r="A4" s="38" t="str">
        <f>"880895"</f>
        <v>880895</v>
      </c>
      <c r="B4" s="38" t="s">
        <v>9</v>
      </c>
      <c r="C4" s="38" t="s">
        <v>10</v>
      </c>
      <c r="D4" s="38" t="str">
        <f>"000010"</f>
        <v>000010</v>
      </c>
      <c r="E4" s="38" t="s">
        <v>11</v>
      </c>
      <c r="F4" s="38" t="s">
        <v>12</v>
      </c>
    </row>
    <row r="5" ht="13.5" spans="1:6">
      <c r="A5" s="38" t="str">
        <f>"000989"</f>
        <v>000989</v>
      </c>
      <c r="B5" s="38" t="s">
        <v>13</v>
      </c>
      <c r="C5" s="38" t="s">
        <v>14</v>
      </c>
      <c r="D5" s="38" t="str">
        <f>"880501"</f>
        <v>880501</v>
      </c>
      <c r="E5" s="38" t="s">
        <v>15</v>
      </c>
      <c r="F5" s="38" t="s">
        <v>16</v>
      </c>
    </row>
    <row r="6" ht="13.5" spans="1:6">
      <c r="A6" s="38" t="str">
        <f>"880390"</f>
        <v>880390</v>
      </c>
      <c r="B6" s="38" t="s">
        <v>17</v>
      </c>
      <c r="C6" s="38" t="s">
        <v>18</v>
      </c>
      <c r="D6" s="38" t="str">
        <f>"880207"</f>
        <v>880207</v>
      </c>
      <c r="E6" s="38" t="s">
        <v>19</v>
      </c>
      <c r="F6" s="38" t="s">
        <v>20</v>
      </c>
    </row>
    <row r="7" ht="13.5" spans="1:6">
      <c r="A7" s="38" t="str">
        <f>"880856"</f>
        <v>880856</v>
      </c>
      <c r="B7" s="38" t="s">
        <v>21</v>
      </c>
      <c r="C7" s="38" t="s">
        <v>22</v>
      </c>
      <c r="D7" s="38" t="str">
        <f>"880826"</f>
        <v>880826</v>
      </c>
      <c r="E7" s="38" t="s">
        <v>23</v>
      </c>
      <c r="F7" s="38" t="s">
        <v>24</v>
      </c>
    </row>
    <row r="8" ht="13.5" spans="1:6">
      <c r="A8" s="38" t="str">
        <f>"880722"</f>
        <v>880722</v>
      </c>
      <c r="B8" s="38" t="s">
        <v>25</v>
      </c>
      <c r="C8" s="38" t="s">
        <v>26</v>
      </c>
      <c r="D8" s="38" t="str">
        <f>"880948"</f>
        <v>880948</v>
      </c>
      <c r="E8" s="38" t="s">
        <v>27</v>
      </c>
      <c r="F8" s="38" t="s">
        <v>28</v>
      </c>
    </row>
    <row r="9" ht="13.5" spans="1:6">
      <c r="A9" s="38" t="str">
        <f>"880493"</f>
        <v>880493</v>
      </c>
      <c r="B9" s="40" t="s">
        <v>29</v>
      </c>
      <c r="C9" s="38" t="s">
        <v>30</v>
      </c>
      <c r="D9" s="38" t="str">
        <f>"880846"</f>
        <v>880846</v>
      </c>
      <c r="E9" s="38" t="s">
        <v>31</v>
      </c>
      <c r="F9" s="38" t="s">
        <v>32</v>
      </c>
    </row>
    <row r="10" ht="13.5" spans="1:6">
      <c r="A10" s="38" t="str">
        <f>"880897"</f>
        <v>880897</v>
      </c>
      <c r="B10" s="38" t="s">
        <v>33</v>
      </c>
      <c r="C10" s="38" t="s">
        <v>34</v>
      </c>
      <c r="D10" s="38" t="str">
        <f>"880978"</f>
        <v>880978</v>
      </c>
      <c r="E10" s="38" t="s">
        <v>35</v>
      </c>
      <c r="F10" s="38" t="s">
        <v>36</v>
      </c>
    </row>
    <row r="11" ht="13.5" spans="1:6">
      <c r="A11" s="38" t="str">
        <f>"880654"</f>
        <v>880654</v>
      </c>
      <c r="B11" s="38" t="s">
        <v>37</v>
      </c>
      <c r="C11" s="38" t="s">
        <v>38</v>
      </c>
      <c r="D11" s="38" t="str">
        <f>"880805"</f>
        <v>880805</v>
      </c>
      <c r="E11" s="38" t="s">
        <v>39</v>
      </c>
      <c r="F11" s="38" t="s">
        <v>40</v>
      </c>
    </row>
    <row r="12" ht="13.5" spans="1:6">
      <c r="A12" s="38" t="str">
        <f>"880473"</f>
        <v>880473</v>
      </c>
      <c r="B12" s="38" t="s">
        <v>41</v>
      </c>
      <c r="C12" s="38" t="s">
        <v>42</v>
      </c>
      <c r="D12" s="38" t="str">
        <f>"880829"</f>
        <v>880829</v>
      </c>
      <c r="E12" s="38" t="s">
        <v>43</v>
      </c>
      <c r="F12" s="38" t="s">
        <v>44</v>
      </c>
    </row>
    <row r="13" ht="13.5" spans="1:6">
      <c r="A13" s="38" t="str">
        <f>"880229"</f>
        <v>880229</v>
      </c>
      <c r="B13" s="38" t="s">
        <v>45</v>
      </c>
      <c r="C13" s="38" t="s">
        <v>46</v>
      </c>
      <c r="D13" s="38" t="str">
        <f>"000015"</f>
        <v>000015</v>
      </c>
      <c r="E13" s="38" t="s">
        <v>47</v>
      </c>
      <c r="F13" s="38" t="s">
        <v>48</v>
      </c>
    </row>
    <row r="14" ht="13.5" spans="1:6">
      <c r="A14" s="38" t="str">
        <f>"880747"</f>
        <v>880747</v>
      </c>
      <c r="B14" s="38" t="s">
        <v>49</v>
      </c>
      <c r="C14" s="38" t="s">
        <v>50</v>
      </c>
      <c r="D14" s="38" t="str">
        <f>"399550"</f>
        <v>399550</v>
      </c>
      <c r="E14" s="38" t="s">
        <v>51</v>
      </c>
      <c r="F14" s="38" t="s">
        <v>52</v>
      </c>
    </row>
    <row r="15" ht="13.5" spans="1:6">
      <c r="A15" s="38" t="str">
        <f>"880387"</f>
        <v>880387</v>
      </c>
      <c r="B15" s="38" t="s">
        <v>53</v>
      </c>
      <c r="C15" s="38" t="s">
        <v>54</v>
      </c>
      <c r="D15" s="38" t="str">
        <f>"880218"</f>
        <v>880218</v>
      </c>
      <c r="E15" s="38" t="s">
        <v>55</v>
      </c>
      <c r="F15" s="38" t="s">
        <v>56</v>
      </c>
    </row>
    <row r="16" ht="13.5" spans="1:6">
      <c r="A16" s="38" t="str">
        <f>"880913"</f>
        <v>880913</v>
      </c>
      <c r="B16" s="38" t="s">
        <v>57</v>
      </c>
      <c r="C16" s="38" t="s">
        <v>58</v>
      </c>
      <c r="D16" s="38" t="str">
        <f>"880216"</f>
        <v>880216</v>
      </c>
      <c r="E16" s="38" t="s">
        <v>59</v>
      </c>
      <c r="F16" s="38" t="s">
        <v>60</v>
      </c>
    </row>
    <row r="17" ht="13.5" spans="1:6">
      <c r="A17" s="38" t="str">
        <f>"880711"</f>
        <v>880711</v>
      </c>
      <c r="B17" s="38" t="s">
        <v>61</v>
      </c>
      <c r="C17" s="38" t="s">
        <v>62</v>
      </c>
      <c r="D17" s="38" t="str">
        <f>"880703"</f>
        <v>880703</v>
      </c>
      <c r="E17" s="38" t="s">
        <v>63</v>
      </c>
      <c r="F17" s="38" t="s">
        <v>64</v>
      </c>
    </row>
    <row r="18" ht="13.5" spans="1:6">
      <c r="A18" s="38" t="str">
        <f>"880960"</f>
        <v>880960</v>
      </c>
      <c r="B18" s="38" t="s">
        <v>65</v>
      </c>
      <c r="C18" s="38" t="s">
        <v>66</v>
      </c>
      <c r="D18" s="38" t="str">
        <f>"880861"</f>
        <v>880861</v>
      </c>
      <c r="E18" s="38" t="s">
        <v>67</v>
      </c>
      <c r="F18" s="38" t="s">
        <v>68</v>
      </c>
    </row>
    <row r="19" ht="13.5" spans="1:6">
      <c r="A19" s="38" t="str">
        <f>"880967"</f>
        <v>880967</v>
      </c>
      <c r="B19" s="38" t="s">
        <v>69</v>
      </c>
      <c r="C19" s="38" t="s">
        <v>70</v>
      </c>
      <c r="D19" s="38" t="str">
        <f>"880921"</f>
        <v>880921</v>
      </c>
      <c r="E19" s="38" t="s">
        <v>71</v>
      </c>
      <c r="F19" s="38" t="s">
        <v>72</v>
      </c>
    </row>
    <row r="20" ht="13.5" spans="1:6">
      <c r="A20" s="38" t="str">
        <f>"880760"</f>
        <v>880760</v>
      </c>
      <c r="B20" s="38" t="s">
        <v>73</v>
      </c>
      <c r="C20" s="38" t="s">
        <v>74</v>
      </c>
      <c r="D20" s="38" t="str">
        <f>"880732"</f>
        <v>880732</v>
      </c>
      <c r="E20" s="38" t="s">
        <v>75</v>
      </c>
      <c r="F20" s="38" t="s">
        <v>76</v>
      </c>
    </row>
    <row r="21" ht="13.5" spans="1:6">
      <c r="A21" s="38" t="str">
        <f>"880623"</f>
        <v>880623</v>
      </c>
      <c r="B21" s="38" t="s">
        <v>77</v>
      </c>
      <c r="C21" s="38" t="s">
        <v>78</v>
      </c>
      <c r="D21" s="38" t="str">
        <f>"880545"</f>
        <v>880545</v>
      </c>
      <c r="E21" s="38" t="s">
        <v>79</v>
      </c>
      <c r="F21" s="38" t="s">
        <v>80</v>
      </c>
    </row>
    <row r="22" ht="13.5" spans="1:6">
      <c r="A22" s="38" t="str">
        <f>"880707"</f>
        <v>880707</v>
      </c>
      <c r="B22" s="38" t="s">
        <v>81</v>
      </c>
      <c r="C22" s="38" t="s">
        <v>82</v>
      </c>
      <c r="D22" s="38" t="str">
        <f>"880949"</f>
        <v>880949</v>
      </c>
      <c r="E22" s="38" t="s">
        <v>83</v>
      </c>
      <c r="F22" s="38" t="s">
        <v>84</v>
      </c>
    </row>
    <row r="23" ht="13.5" spans="1:6">
      <c r="A23" s="38" t="str">
        <f>"880681"</f>
        <v>880681</v>
      </c>
      <c r="B23" s="38" t="s">
        <v>85</v>
      </c>
      <c r="C23" s="38" t="s">
        <v>86</v>
      </c>
      <c r="D23" s="38" t="str">
        <f>"880552"</f>
        <v>880552</v>
      </c>
      <c r="E23" s="38" t="s">
        <v>87</v>
      </c>
      <c r="F23" s="38" t="s">
        <v>88</v>
      </c>
    </row>
    <row r="24" ht="13.5" spans="1:6">
      <c r="A24" s="38" t="str">
        <f>"880554"</f>
        <v>880554</v>
      </c>
      <c r="B24" s="38" t="s">
        <v>89</v>
      </c>
      <c r="C24" s="38" t="s">
        <v>90</v>
      </c>
      <c r="D24" s="38" t="str">
        <f>"880667"</f>
        <v>880667</v>
      </c>
      <c r="E24" s="38" t="s">
        <v>91</v>
      </c>
      <c r="F24" s="38" t="s">
        <v>92</v>
      </c>
    </row>
    <row r="25" ht="13.5" spans="1:6">
      <c r="A25" s="38" t="str">
        <f>"880683"</f>
        <v>880683</v>
      </c>
      <c r="B25" s="38" t="s">
        <v>93</v>
      </c>
      <c r="C25" s="38" t="s">
        <v>94</v>
      </c>
      <c r="D25" s="38" t="str">
        <f>"880956"</f>
        <v>880956</v>
      </c>
      <c r="E25" s="38" t="s">
        <v>95</v>
      </c>
      <c r="F25" s="38" t="s">
        <v>96</v>
      </c>
    </row>
    <row r="26" ht="13.5" spans="1:6">
      <c r="A26" s="38" t="str">
        <f>"880579"</f>
        <v>880579</v>
      </c>
      <c r="B26" s="38" t="s">
        <v>97</v>
      </c>
      <c r="C26" s="38" t="s">
        <v>98</v>
      </c>
      <c r="D26" s="38" t="str">
        <f>"880946"</f>
        <v>880946</v>
      </c>
      <c r="E26" s="38" t="s">
        <v>99</v>
      </c>
      <c r="F26" s="38" t="s">
        <v>100</v>
      </c>
    </row>
    <row r="27" ht="13.5" spans="1:6">
      <c r="A27" s="38" t="str">
        <f>"880482"</f>
        <v>880482</v>
      </c>
      <c r="B27" s="38" t="s">
        <v>101</v>
      </c>
      <c r="C27" s="38" t="s">
        <v>102</v>
      </c>
      <c r="D27" s="38" t="str">
        <f>"880532"</f>
        <v>880532</v>
      </c>
      <c r="E27" s="38" t="s">
        <v>103</v>
      </c>
      <c r="F27" s="38" t="s">
        <v>104</v>
      </c>
    </row>
    <row r="28" ht="13.5" spans="1:6">
      <c r="A28" s="38" t="str">
        <f>"880557"</f>
        <v>880557</v>
      </c>
      <c r="B28" s="38" t="s">
        <v>105</v>
      </c>
      <c r="C28" s="38" t="s">
        <v>106</v>
      </c>
      <c r="D28" s="38" t="str">
        <f>"880645"</f>
        <v>880645</v>
      </c>
      <c r="E28" s="38" t="s">
        <v>107</v>
      </c>
      <c r="F28" s="38" t="s">
        <v>108</v>
      </c>
    </row>
    <row r="29" ht="13.5" spans="1:6">
      <c r="A29" s="38" t="str">
        <f>"880929"</f>
        <v>880929</v>
      </c>
      <c r="B29" s="38" t="s">
        <v>109</v>
      </c>
      <c r="C29" s="38" t="s">
        <v>110</v>
      </c>
      <c r="D29" s="38" t="str">
        <f>"880576"</f>
        <v>880576</v>
      </c>
      <c r="E29" s="38" t="s">
        <v>111</v>
      </c>
      <c r="F29" s="38" t="s">
        <v>112</v>
      </c>
    </row>
    <row r="30" ht="13.5" spans="1:6">
      <c r="A30" s="38" t="str">
        <f>"880217"</f>
        <v>880217</v>
      </c>
      <c r="B30" s="38" t="s">
        <v>113</v>
      </c>
      <c r="C30" s="38" t="s">
        <v>114</v>
      </c>
      <c r="D30" s="38" t="str">
        <f>"880762"</f>
        <v>880762</v>
      </c>
      <c r="E30" s="38" t="s">
        <v>115</v>
      </c>
      <c r="F30" s="38" t="s">
        <v>116</v>
      </c>
    </row>
    <row r="31" ht="13.5" spans="1:6">
      <c r="A31" s="38" t="str">
        <f>"880555"</f>
        <v>880555</v>
      </c>
      <c r="B31" s="38" t="s">
        <v>117</v>
      </c>
      <c r="C31" s="38" t="s">
        <v>118</v>
      </c>
      <c r="D31" s="38" t="str">
        <f>"880962"</f>
        <v>880962</v>
      </c>
      <c r="E31" s="38" t="s">
        <v>119</v>
      </c>
      <c r="F31" s="38" t="s">
        <v>120</v>
      </c>
    </row>
    <row r="32" ht="13.5" spans="1:6">
      <c r="A32" s="38" t="str">
        <f>"880464"</f>
        <v>880464</v>
      </c>
      <c r="B32" s="38" t="s">
        <v>121</v>
      </c>
      <c r="C32" s="38" t="s">
        <v>122</v>
      </c>
      <c r="D32" s="38" t="str">
        <f>"880941"</f>
        <v>880941</v>
      </c>
      <c r="E32" s="38" t="s">
        <v>123</v>
      </c>
      <c r="F32" s="38" t="s">
        <v>124</v>
      </c>
    </row>
    <row r="33" ht="13.5" spans="1:6">
      <c r="A33" s="38" t="str">
        <f>"880660"</f>
        <v>880660</v>
      </c>
      <c r="B33" s="38" t="s">
        <v>125</v>
      </c>
      <c r="C33" s="38" t="s">
        <v>126</v>
      </c>
      <c r="D33" s="38" t="str">
        <f>"880916"</f>
        <v>880916</v>
      </c>
      <c r="E33" s="40" t="s">
        <v>127</v>
      </c>
      <c r="F33" s="38" t="s">
        <v>128</v>
      </c>
    </row>
    <row r="34" ht="13.5" spans="1:6">
      <c r="A34" s="38" t="str">
        <f>"880766"</f>
        <v>880766</v>
      </c>
      <c r="B34" s="38" t="s">
        <v>129</v>
      </c>
      <c r="C34" s="38" t="s">
        <v>130</v>
      </c>
      <c r="D34" s="38" t="str">
        <f>"880933"</f>
        <v>880933</v>
      </c>
      <c r="E34" s="38" t="s">
        <v>131</v>
      </c>
      <c r="F34" s="38" t="s">
        <v>132</v>
      </c>
    </row>
    <row r="35" ht="13.5" spans="1:6">
      <c r="A35" s="38" t="str">
        <f>"880647"</f>
        <v>880647</v>
      </c>
      <c r="B35" s="38" t="s">
        <v>133</v>
      </c>
      <c r="C35" s="38" t="s">
        <v>134</v>
      </c>
      <c r="D35" s="38" t="str">
        <f>"880739"</f>
        <v>880739</v>
      </c>
      <c r="E35" s="38" t="s">
        <v>135</v>
      </c>
      <c r="F35" s="38" t="s">
        <v>136</v>
      </c>
    </row>
    <row r="36" ht="13.5" spans="1:6">
      <c r="A36" s="38" t="str">
        <f>"880896"</f>
        <v>880896</v>
      </c>
      <c r="B36" s="38" t="s">
        <v>137</v>
      </c>
      <c r="C36" s="38" t="s">
        <v>138</v>
      </c>
      <c r="D36" s="38" t="str">
        <f>"880686"</f>
        <v>880686</v>
      </c>
      <c r="E36" s="38" t="s">
        <v>139</v>
      </c>
      <c r="F36" s="38" t="s">
        <v>140</v>
      </c>
    </row>
    <row r="37" ht="13.5" spans="1:6">
      <c r="A37" s="38" t="str">
        <f>"880794"</f>
        <v>880794</v>
      </c>
      <c r="B37" s="38" t="s">
        <v>141</v>
      </c>
      <c r="C37" s="38" t="s">
        <v>142</v>
      </c>
      <c r="D37" s="38" t="str">
        <f>"880580"</f>
        <v>880580</v>
      </c>
      <c r="E37" s="38" t="s">
        <v>143</v>
      </c>
      <c r="F37" s="38" t="s">
        <v>144</v>
      </c>
    </row>
    <row r="38" ht="13.5" spans="1:6">
      <c r="A38" s="38" t="str">
        <f>"880203"</f>
        <v>880203</v>
      </c>
      <c r="B38" s="38" t="s">
        <v>145</v>
      </c>
      <c r="C38" s="38" t="s">
        <v>146</v>
      </c>
      <c r="D38" s="38" t="str">
        <f>"880693"</f>
        <v>880693</v>
      </c>
      <c r="E38" s="38" t="s">
        <v>147</v>
      </c>
      <c r="F38" s="38" t="s">
        <v>148</v>
      </c>
    </row>
    <row r="39" ht="13.5" spans="1:6">
      <c r="A39" s="38" t="str">
        <f>"880422"</f>
        <v>880422</v>
      </c>
      <c r="B39" s="38" t="s">
        <v>149</v>
      </c>
      <c r="C39" s="38" t="s">
        <v>150</v>
      </c>
      <c r="D39" s="38" t="str">
        <f>"880601"</f>
        <v>880601</v>
      </c>
      <c r="E39" s="38" t="s">
        <v>151</v>
      </c>
      <c r="F39" s="38" t="s">
        <v>152</v>
      </c>
    </row>
    <row r="40" ht="13.5" spans="1:6">
      <c r="A40" s="38" t="str">
        <f>"880644"</f>
        <v>880644</v>
      </c>
      <c r="B40" s="38" t="s">
        <v>153</v>
      </c>
      <c r="C40" s="38" t="s">
        <v>154</v>
      </c>
      <c r="D40" s="38" t="str">
        <f>"880525"</f>
        <v>880525</v>
      </c>
      <c r="E40" s="38" t="s">
        <v>155</v>
      </c>
      <c r="F40" s="38" t="s">
        <v>156</v>
      </c>
    </row>
    <row r="41" ht="13.5" spans="1:6">
      <c r="A41" s="38" t="str">
        <f>"399108"</f>
        <v>399108</v>
      </c>
      <c r="B41" s="38" t="s">
        <v>157</v>
      </c>
      <c r="C41" s="38" t="s">
        <v>158</v>
      </c>
      <c r="D41" s="38" t="str">
        <f>"880697"</f>
        <v>880697</v>
      </c>
      <c r="E41" s="38" t="s">
        <v>159</v>
      </c>
      <c r="F41" s="38" t="s">
        <v>160</v>
      </c>
    </row>
    <row r="42" ht="13.5" spans="1:6">
      <c r="A42" s="38" t="str">
        <f>"399359"</f>
        <v>399359</v>
      </c>
      <c r="B42" s="38" t="s">
        <v>161</v>
      </c>
      <c r="C42" s="38" t="s">
        <v>162</v>
      </c>
      <c r="D42" s="38" t="str">
        <f>"880530"</f>
        <v>880530</v>
      </c>
      <c r="E42" s="38" t="s">
        <v>163</v>
      </c>
      <c r="F42" s="38" t="s">
        <v>164</v>
      </c>
    </row>
    <row r="43" ht="13.5" spans="1:6">
      <c r="A43" s="38" t="str">
        <f>"399356"</f>
        <v>399356</v>
      </c>
      <c r="B43" s="38" t="s">
        <v>165</v>
      </c>
      <c r="C43" s="38" t="s">
        <v>162</v>
      </c>
      <c r="D43" s="38" t="str">
        <f>"880833"</f>
        <v>880833</v>
      </c>
      <c r="E43" s="38" t="s">
        <v>166</v>
      </c>
      <c r="F43" s="38" t="s">
        <v>167</v>
      </c>
    </row>
    <row r="44" ht="13.5" spans="1:6">
      <c r="A44" s="38" t="str">
        <f>"399321"</f>
        <v>399321</v>
      </c>
      <c r="B44" s="38" t="s">
        <v>168</v>
      </c>
      <c r="C44" s="38" t="s">
        <v>162</v>
      </c>
      <c r="D44" s="38" t="str">
        <f>"880743"</f>
        <v>880743</v>
      </c>
      <c r="E44" s="38" t="s">
        <v>169</v>
      </c>
      <c r="F44" s="38" t="s">
        <v>170</v>
      </c>
    </row>
    <row r="45" ht="13.5" spans="1:6">
      <c r="A45" s="38" t="str">
        <f>"000011"</f>
        <v>000011</v>
      </c>
      <c r="B45" s="38" t="s">
        <v>171</v>
      </c>
      <c r="C45" s="38" t="s">
        <v>162</v>
      </c>
      <c r="D45" s="38" t="str">
        <f>"880848"</f>
        <v>880848</v>
      </c>
      <c r="E45" s="38" t="s">
        <v>172</v>
      </c>
      <c r="F45" s="38" t="s">
        <v>173</v>
      </c>
    </row>
    <row r="46" ht="13.5" spans="1:6">
      <c r="A46" s="38" t="str">
        <f>"399986"</f>
        <v>399986</v>
      </c>
      <c r="B46" s="38" t="s">
        <v>174</v>
      </c>
      <c r="C46" s="38" t="s">
        <v>162</v>
      </c>
      <c r="D46" s="38" t="str">
        <f>"880590"</f>
        <v>880590</v>
      </c>
      <c r="E46" s="38" t="s">
        <v>175</v>
      </c>
      <c r="F46" s="38" t="s">
        <v>176</v>
      </c>
    </row>
    <row r="47" ht="13.5" spans="1:6">
      <c r="A47" s="38" t="str">
        <f>"399373"</f>
        <v>399373</v>
      </c>
      <c r="B47" s="38" t="s">
        <v>177</v>
      </c>
      <c r="C47" s="38" t="s">
        <v>162</v>
      </c>
      <c r="D47" s="38" t="str">
        <f>"880875"</f>
        <v>880875</v>
      </c>
      <c r="E47" s="38" t="s">
        <v>178</v>
      </c>
      <c r="F47" s="38" t="s">
        <v>179</v>
      </c>
    </row>
    <row r="48" ht="13.5" spans="1:6">
      <c r="A48" s="38" t="str">
        <f>"399361"</f>
        <v>399361</v>
      </c>
      <c r="B48" s="38" t="s">
        <v>180</v>
      </c>
      <c r="C48" s="38" t="s">
        <v>162</v>
      </c>
      <c r="D48" s="38" t="str">
        <f>"880746"</f>
        <v>880746</v>
      </c>
      <c r="E48" s="38" t="s">
        <v>181</v>
      </c>
      <c r="F48" s="38" t="s">
        <v>182</v>
      </c>
    </row>
    <row r="49" ht="13.5" spans="1:6">
      <c r="A49" s="41"/>
      <c r="B49" s="41"/>
      <c r="C49" s="41"/>
      <c r="D49" s="38" t="str">
        <f>"880489"</f>
        <v>880489</v>
      </c>
      <c r="E49" s="38" t="s">
        <v>183</v>
      </c>
      <c r="F49" s="38" t="s">
        <v>184</v>
      </c>
    </row>
    <row r="50" ht="13.5" spans="1:6">
      <c r="A50" s="41"/>
      <c r="B50" s="41"/>
      <c r="C50" s="41"/>
      <c r="D50" s="38" t="str">
        <f>"880973"</f>
        <v>880973</v>
      </c>
      <c r="E50" s="38" t="s">
        <v>185</v>
      </c>
      <c r="F50" s="38" t="s">
        <v>186</v>
      </c>
    </row>
    <row r="51" ht="13.5" spans="1:6">
      <c r="A51" s="41"/>
      <c r="B51" s="41"/>
      <c r="C51" s="41"/>
      <c r="D51" s="38" t="str">
        <f>"880494"</f>
        <v>880494</v>
      </c>
      <c r="E51" s="38" t="s">
        <v>187</v>
      </c>
      <c r="F51" s="38" t="s">
        <v>188</v>
      </c>
    </row>
    <row r="52" ht="13.5" spans="1:6">
      <c r="A52" s="41"/>
      <c r="B52" s="41"/>
      <c r="C52" s="41"/>
      <c r="D52" s="38" t="str">
        <f>"880606"</f>
        <v>880606</v>
      </c>
      <c r="E52" s="38" t="s">
        <v>189</v>
      </c>
      <c r="F52" s="38" t="s">
        <v>190</v>
      </c>
    </row>
    <row r="53" ht="13.5" spans="1:6">
      <c r="A53" s="41"/>
      <c r="B53" s="41"/>
      <c r="C53" s="41"/>
      <c r="D53" s="38" t="str">
        <f>"880615"</f>
        <v>880615</v>
      </c>
      <c r="E53" s="38" t="s">
        <v>191</v>
      </c>
      <c r="F53" s="38" t="s">
        <v>192</v>
      </c>
    </row>
    <row r="54" ht="13.5" spans="1:6">
      <c r="A54" s="41"/>
      <c r="B54" s="41"/>
      <c r="C54" s="41"/>
      <c r="D54" s="38" t="str">
        <f>"880908"</f>
        <v>880908</v>
      </c>
      <c r="E54" s="38" t="s">
        <v>193</v>
      </c>
      <c r="F54" s="38" t="s">
        <v>194</v>
      </c>
    </row>
    <row r="55" ht="13.5" spans="1:6">
      <c r="A55" s="41"/>
      <c r="B55" s="41"/>
      <c r="C55" s="41"/>
      <c r="D55" s="38" t="str">
        <f>"880920"</f>
        <v>880920</v>
      </c>
      <c r="E55" s="38" t="s">
        <v>195</v>
      </c>
      <c r="F55" s="38" t="s">
        <v>196</v>
      </c>
    </row>
    <row r="56" ht="13.5" spans="1:6">
      <c r="A56" s="41"/>
      <c r="B56" s="41"/>
      <c r="C56" s="41"/>
      <c r="D56" s="38" t="str">
        <f>"880729"</f>
        <v>880729</v>
      </c>
      <c r="E56" s="38" t="s">
        <v>197</v>
      </c>
      <c r="F56" s="38" t="s">
        <v>198</v>
      </c>
    </row>
    <row r="57" ht="13.5" spans="1:6">
      <c r="A57" s="41"/>
      <c r="B57" s="41"/>
      <c r="C57" s="41"/>
      <c r="D57" s="38" t="str">
        <f>"880448"</f>
        <v>880448</v>
      </c>
      <c r="E57" s="38" t="s">
        <v>199</v>
      </c>
      <c r="F57" s="38" t="s">
        <v>200</v>
      </c>
    </row>
    <row r="58" ht="13.5" spans="1:6">
      <c r="A58" s="41"/>
      <c r="B58" s="41"/>
      <c r="C58" s="41"/>
      <c r="D58" s="38" t="str">
        <f>"880621"</f>
        <v>880621</v>
      </c>
      <c r="E58" s="38" t="s">
        <v>201</v>
      </c>
      <c r="F58" s="38" t="s">
        <v>202</v>
      </c>
    </row>
    <row r="59" ht="13.5" spans="1:6">
      <c r="A59" s="41"/>
      <c r="B59" s="41"/>
      <c r="C59" s="41"/>
      <c r="D59" s="38" t="str">
        <f>"880599"</f>
        <v>880599</v>
      </c>
      <c r="E59" s="38" t="s">
        <v>203</v>
      </c>
      <c r="F59" s="38" t="s">
        <v>204</v>
      </c>
    </row>
    <row r="60" ht="13.5" spans="1:6">
      <c r="A60" s="41"/>
      <c r="B60" s="41"/>
      <c r="C60" s="41"/>
      <c r="D60" s="38" t="str">
        <f>"880643"</f>
        <v>880643</v>
      </c>
      <c r="E60" s="38" t="s">
        <v>205</v>
      </c>
      <c r="F60" s="38" t="s">
        <v>206</v>
      </c>
    </row>
    <row r="61" ht="13.5" spans="1:6">
      <c r="A61" s="41"/>
      <c r="B61" s="41"/>
      <c r="C61" s="41"/>
      <c r="D61" s="38" t="str">
        <f>"880887"</f>
        <v>880887</v>
      </c>
      <c r="E61" s="38" t="s">
        <v>207</v>
      </c>
      <c r="F61" s="38" t="s">
        <v>208</v>
      </c>
    </row>
    <row r="62" ht="13.5" spans="1:6">
      <c r="A62" s="41"/>
      <c r="B62" s="41"/>
      <c r="C62" s="41"/>
      <c r="D62" s="38" t="str">
        <f>"880704"</f>
        <v>880704</v>
      </c>
      <c r="E62" s="38" t="s">
        <v>209</v>
      </c>
      <c r="F62" s="38" t="s">
        <v>210</v>
      </c>
    </row>
    <row r="63" ht="13.5" spans="1:6">
      <c r="A63" s="41"/>
      <c r="B63" s="41"/>
      <c r="C63" s="41"/>
      <c r="D63" s="38" t="str">
        <f>"880563"</f>
        <v>880563</v>
      </c>
      <c r="E63" s="38" t="s">
        <v>211</v>
      </c>
      <c r="F63" s="38" t="s">
        <v>212</v>
      </c>
    </row>
    <row r="64" ht="13.5" spans="1:6">
      <c r="A64" s="41"/>
      <c r="B64" s="41"/>
      <c r="C64" s="41"/>
      <c r="D64" s="38" t="str">
        <f>"880431"</f>
        <v>880431</v>
      </c>
      <c r="E64" s="38" t="s">
        <v>213</v>
      </c>
      <c r="F64" s="38" t="s">
        <v>214</v>
      </c>
    </row>
    <row r="65" ht="13.5" spans="1:6">
      <c r="A65" s="41"/>
      <c r="B65" s="41"/>
      <c r="C65" s="41"/>
      <c r="D65" s="38" t="str">
        <f>"880701"</f>
        <v>880701</v>
      </c>
      <c r="E65" s="38" t="s">
        <v>215</v>
      </c>
      <c r="F65" s="38" t="s">
        <v>216</v>
      </c>
    </row>
    <row r="66" ht="13.5" spans="1:6">
      <c r="A66" s="41"/>
      <c r="B66" s="41"/>
      <c r="C66" s="41"/>
      <c r="D66" s="38" t="str">
        <f>"880662"</f>
        <v>880662</v>
      </c>
      <c r="E66" s="38" t="s">
        <v>217</v>
      </c>
      <c r="F66" s="38" t="s">
        <v>218</v>
      </c>
    </row>
    <row r="67" ht="13.5" spans="1:6">
      <c r="A67" s="41"/>
      <c r="B67" s="41"/>
      <c r="C67" s="41"/>
      <c r="D67" s="38" t="str">
        <f>"880959"</f>
        <v>880959</v>
      </c>
      <c r="E67" s="38" t="s">
        <v>219</v>
      </c>
      <c r="F67" s="38" t="s">
        <v>220</v>
      </c>
    </row>
    <row r="68" ht="13.5" spans="1:6">
      <c r="A68" s="41"/>
      <c r="B68" s="41"/>
      <c r="C68" s="41"/>
      <c r="D68" s="38" t="str">
        <f>"880807"</f>
        <v>880807</v>
      </c>
      <c r="E68" s="38" t="s">
        <v>221</v>
      </c>
      <c r="F68" s="38" t="s">
        <v>222</v>
      </c>
    </row>
    <row r="69" ht="13.5" spans="1:6">
      <c r="A69" s="41"/>
      <c r="B69" s="41"/>
      <c r="C69" s="41"/>
      <c r="D69" s="38" t="str">
        <f>"880713"</f>
        <v>880713</v>
      </c>
      <c r="E69" s="38" t="s">
        <v>223</v>
      </c>
      <c r="F69" s="38" t="s">
        <v>224</v>
      </c>
    </row>
    <row r="70" ht="13.5" spans="1:6">
      <c r="A70" s="41"/>
      <c r="B70" s="41"/>
      <c r="C70" s="41"/>
      <c r="D70" s="38" t="str">
        <f>"880637"</f>
        <v>880637</v>
      </c>
      <c r="E70" s="38" t="s">
        <v>225</v>
      </c>
      <c r="F70" s="38" t="s">
        <v>226</v>
      </c>
    </row>
    <row r="71" ht="13.5" spans="1:6">
      <c r="A71" s="41"/>
      <c r="B71" s="41"/>
      <c r="C71" s="41"/>
      <c r="D71" s="38" t="str">
        <f>"880885"</f>
        <v>880885</v>
      </c>
      <c r="E71" s="38" t="s">
        <v>227</v>
      </c>
      <c r="F71" s="38" t="s">
        <v>228</v>
      </c>
    </row>
    <row r="72" ht="13.5" spans="1:6">
      <c r="A72" s="41"/>
      <c r="B72" s="41"/>
      <c r="C72" s="41"/>
      <c r="D72" s="38" t="str">
        <f>"880231"</f>
        <v>880231</v>
      </c>
      <c r="E72" s="38" t="s">
        <v>229</v>
      </c>
      <c r="F72" s="38" t="s">
        <v>230</v>
      </c>
    </row>
    <row r="73" ht="13.5" spans="1:6">
      <c r="A73" s="41"/>
      <c r="B73" s="41"/>
      <c r="C73" s="41"/>
      <c r="D73" s="38" t="str">
        <f>"880424"</f>
        <v>880424</v>
      </c>
      <c r="E73" s="38" t="s">
        <v>231</v>
      </c>
      <c r="F73" s="38" t="s">
        <v>232</v>
      </c>
    </row>
    <row r="74" ht="13.5" spans="1:6">
      <c r="A74" s="41"/>
      <c r="B74" s="41"/>
      <c r="C74" s="41"/>
      <c r="D74" s="38" t="str">
        <f>"880626"</f>
        <v>880626</v>
      </c>
      <c r="E74" s="38" t="s">
        <v>233</v>
      </c>
      <c r="F74" s="38" t="s">
        <v>234</v>
      </c>
    </row>
    <row r="75" ht="13.5" spans="1:6">
      <c r="A75" s="41"/>
      <c r="B75" s="41"/>
      <c r="C75" s="41"/>
      <c r="D75" s="38" t="str">
        <f>"880717"</f>
        <v>880717</v>
      </c>
      <c r="E75" s="38" t="s">
        <v>235</v>
      </c>
      <c r="F75" s="38" t="s">
        <v>236</v>
      </c>
    </row>
    <row r="76" ht="13.5" spans="1:6">
      <c r="A76" s="41"/>
      <c r="B76" s="41"/>
      <c r="C76" s="41"/>
      <c r="D76" s="38" t="str">
        <f>"880745"</f>
        <v>880745</v>
      </c>
      <c r="E76" s="38" t="s">
        <v>237</v>
      </c>
      <c r="F76" s="38" t="s">
        <v>238</v>
      </c>
    </row>
    <row r="77" ht="13.5" spans="1:6">
      <c r="A77" s="41"/>
      <c r="B77" s="41"/>
      <c r="C77" s="41"/>
      <c r="D77" s="38" t="str">
        <f>"880454"</f>
        <v>880454</v>
      </c>
      <c r="E77" s="38" t="s">
        <v>239</v>
      </c>
      <c r="F77" s="38" t="s">
        <v>240</v>
      </c>
    </row>
    <row r="78" ht="13.5" spans="1:6">
      <c r="A78" s="41"/>
      <c r="B78" s="41"/>
      <c r="C78" s="41"/>
      <c r="D78" s="38" t="str">
        <f>"880903"</f>
        <v>880903</v>
      </c>
      <c r="E78" s="38" t="s">
        <v>241</v>
      </c>
      <c r="F78" s="38" t="s">
        <v>242</v>
      </c>
    </row>
    <row r="79" ht="13.5" spans="1:6">
      <c r="A79" s="41"/>
      <c r="B79" s="41"/>
      <c r="C79" s="41"/>
      <c r="D79" s="38" t="str">
        <f>"399807"</f>
        <v>399807</v>
      </c>
      <c r="E79" s="38" t="s">
        <v>243</v>
      </c>
      <c r="F79" s="38" t="s">
        <v>162</v>
      </c>
    </row>
    <row r="80" ht="13.5" spans="1:6">
      <c r="A80" s="41"/>
      <c r="B80" s="41"/>
      <c r="C80" s="41"/>
      <c r="D80" s="38" t="str">
        <f>"399371"</f>
        <v>399371</v>
      </c>
      <c r="E80" s="38" t="s">
        <v>244</v>
      </c>
      <c r="F80" s="38" t="s">
        <v>162</v>
      </c>
    </row>
    <row r="81" ht="13.5" spans="1:6">
      <c r="A81" s="41"/>
      <c r="B81" s="41"/>
      <c r="C81" s="41"/>
      <c r="D81" s="38" t="str">
        <f>"399354"</f>
        <v>399354</v>
      </c>
      <c r="E81" s="38" t="s">
        <v>245</v>
      </c>
      <c r="F81" s="38" t="s">
        <v>162</v>
      </c>
    </row>
    <row r="82" ht="16.5" spans="1:6">
      <c r="A82" s="27"/>
      <c r="B82" s="27"/>
      <c r="C82" s="27"/>
      <c r="D82" s="38" t="str">
        <f>"399348"</f>
        <v>399348</v>
      </c>
      <c r="E82" s="38" t="s">
        <v>246</v>
      </c>
      <c r="F82" s="38" t="s">
        <v>162</v>
      </c>
    </row>
    <row r="83" ht="16.5" spans="1:6">
      <c r="A83" s="27"/>
      <c r="B83" s="27"/>
      <c r="C83" s="27"/>
      <c r="D83" s="38" t="str">
        <f>"880677"</f>
        <v>880677</v>
      </c>
      <c r="E83" s="38" t="s">
        <v>247</v>
      </c>
      <c r="F83" s="38" t="s">
        <v>162</v>
      </c>
    </row>
    <row r="84" ht="16.5" spans="1:6">
      <c r="A84" s="27"/>
      <c r="B84" s="27"/>
      <c r="C84" s="27"/>
      <c r="D84" s="38" t="str">
        <f>"880676"</f>
        <v>880676</v>
      </c>
      <c r="E84" s="38" t="s">
        <v>248</v>
      </c>
      <c r="F84" s="38" t="s">
        <v>162</v>
      </c>
    </row>
    <row r="85" ht="16.5" spans="1:6">
      <c r="A85" s="27"/>
      <c r="B85" s="27"/>
      <c r="C85" s="27"/>
      <c r="D85" s="38" t="str">
        <f>"000044"</f>
        <v>000044</v>
      </c>
      <c r="E85" s="38" t="s">
        <v>249</v>
      </c>
      <c r="F85" s="38" t="s">
        <v>162</v>
      </c>
    </row>
    <row r="86" ht="16.5" spans="1:6">
      <c r="A86" s="27"/>
      <c r="B86" s="27"/>
      <c r="C86" s="27"/>
      <c r="D86" s="38" t="str">
        <f>"000043"</f>
        <v>000043</v>
      </c>
      <c r="E86" s="38" t="s">
        <v>250</v>
      </c>
      <c r="F86" s="38" t="s">
        <v>162</v>
      </c>
    </row>
    <row r="87" ht="16.5" spans="1:6">
      <c r="A87" s="27"/>
      <c r="B87" s="27"/>
      <c r="C87" s="27"/>
      <c r="D87" s="38" t="str">
        <f>"000019"</f>
        <v>000019</v>
      </c>
      <c r="E87" s="38" t="s">
        <v>251</v>
      </c>
      <c r="F87" s="38" t="s">
        <v>162</v>
      </c>
    </row>
    <row r="88" ht="16.5" spans="1:6">
      <c r="A88" s="27"/>
      <c r="B88" s="27"/>
      <c r="C88" s="27"/>
      <c r="D88" s="38" t="str">
        <f>"399974"</f>
        <v>399974</v>
      </c>
      <c r="E88" s="38" t="s">
        <v>252</v>
      </c>
      <c r="F88" s="38" t="s">
        <v>162</v>
      </c>
    </row>
    <row r="89" ht="16.5" spans="1:6">
      <c r="A89" s="27"/>
      <c r="B89" s="27"/>
      <c r="C89" s="27"/>
      <c r="D89" s="41"/>
      <c r="E89" s="41"/>
      <c r="F89" s="41"/>
    </row>
    <row r="90" ht="16.5" spans="1:6">
      <c r="A90" s="27"/>
      <c r="B90" s="27"/>
      <c r="C90" s="27"/>
      <c r="D90" s="41"/>
      <c r="E90" s="41"/>
      <c r="F90" s="41"/>
    </row>
    <row r="91" ht="16.5" spans="1:6">
      <c r="A91" s="27"/>
      <c r="B91" s="27"/>
      <c r="C91" s="27"/>
      <c r="D91" s="41"/>
      <c r="E91" s="41"/>
      <c r="F91" s="41"/>
    </row>
    <row r="92" ht="16.5" spans="1:6">
      <c r="A92" s="27"/>
      <c r="B92" s="27"/>
      <c r="C92" s="27"/>
      <c r="D92" s="41"/>
      <c r="E92" s="41"/>
      <c r="F92" s="41"/>
    </row>
    <row r="93" ht="16.5" spans="1:6">
      <c r="A93" s="27"/>
      <c r="B93" s="27"/>
      <c r="C93" s="27"/>
      <c r="D93" s="41"/>
      <c r="E93" s="41"/>
      <c r="F93" s="41"/>
    </row>
    <row r="94" ht="16.5" spans="1:6">
      <c r="A94" s="27"/>
      <c r="B94" s="27"/>
      <c r="C94" s="27"/>
      <c r="D94" s="41"/>
      <c r="E94" s="41"/>
      <c r="F94" s="41"/>
    </row>
    <row r="95" ht="16.5" spans="1:6">
      <c r="A95" s="27"/>
      <c r="B95" s="27"/>
      <c r="C95" s="27"/>
      <c r="D95" s="41"/>
      <c r="E95" s="41"/>
      <c r="F95" s="41"/>
    </row>
    <row r="96" ht="16.5" spans="1:6">
      <c r="A96" s="27"/>
      <c r="B96" s="27"/>
      <c r="C96" s="27"/>
      <c r="D96" s="41"/>
      <c r="E96" s="41"/>
      <c r="F96" s="41"/>
    </row>
    <row r="97" ht="16.5" spans="1:6">
      <c r="A97" s="27"/>
      <c r="B97" s="27"/>
      <c r="C97" s="27"/>
      <c r="D97" s="41"/>
      <c r="E97" s="41"/>
      <c r="F97" s="41"/>
    </row>
    <row r="98" ht="16.5" spans="1:6">
      <c r="A98" s="27"/>
      <c r="B98" s="27"/>
      <c r="C98" s="27"/>
      <c r="D98" s="41"/>
      <c r="E98" s="41"/>
      <c r="F98" s="41"/>
    </row>
    <row r="99" ht="16.5" spans="1:6">
      <c r="A99" s="27"/>
      <c r="B99" s="27"/>
      <c r="C99" s="27"/>
      <c r="D99" s="41"/>
      <c r="E99" s="41"/>
      <c r="F99" s="41"/>
    </row>
    <row r="100" ht="16.5" spans="1:6">
      <c r="A100" s="27"/>
      <c r="B100" s="27"/>
      <c r="C100" s="27"/>
      <c r="D100" s="41"/>
      <c r="E100" s="41"/>
      <c r="F100" s="41"/>
    </row>
    <row r="101" ht="16.5" spans="1:6">
      <c r="A101" s="27"/>
      <c r="B101" s="27"/>
      <c r="C101" s="27"/>
      <c r="D101" s="41"/>
      <c r="E101" s="41"/>
      <c r="F101" s="41"/>
    </row>
    <row r="102" ht="16.5" spans="1:6">
      <c r="A102" s="27"/>
      <c r="B102" s="27"/>
      <c r="C102" s="27"/>
      <c r="D102" s="41"/>
      <c r="E102" s="41"/>
      <c r="F102" s="41"/>
    </row>
    <row r="103" ht="16.5" spans="1:6">
      <c r="A103" s="27"/>
      <c r="B103" s="27"/>
      <c r="C103" s="27"/>
      <c r="D103" s="41"/>
      <c r="E103" s="41"/>
      <c r="F103" s="41"/>
    </row>
    <row r="104" ht="16.5" spans="1:6">
      <c r="A104" s="27"/>
      <c r="B104" s="27"/>
      <c r="C104" s="27"/>
      <c r="D104" s="41"/>
      <c r="E104" s="41"/>
      <c r="F104" s="41"/>
    </row>
    <row r="105" ht="16.5" spans="1:6">
      <c r="A105" s="27"/>
      <c r="B105" s="27"/>
      <c r="C105" s="27"/>
      <c r="D105" s="41"/>
      <c r="E105" s="41"/>
      <c r="F105" s="41"/>
    </row>
    <row r="106" ht="16.5" spans="1:6">
      <c r="A106" s="27"/>
      <c r="B106" s="27"/>
      <c r="C106" s="27"/>
      <c r="D106" s="41"/>
      <c r="E106" s="41"/>
      <c r="F106" s="41"/>
    </row>
    <row r="107" ht="16.5" spans="1:6">
      <c r="A107" s="27"/>
      <c r="B107" s="27"/>
      <c r="C107" s="27"/>
      <c r="D107" s="41"/>
      <c r="E107" s="41"/>
      <c r="F107" s="41"/>
    </row>
    <row r="108" ht="16.5" spans="1:6">
      <c r="A108" s="27"/>
      <c r="B108" s="27"/>
      <c r="C108" s="27"/>
      <c r="D108" s="41"/>
      <c r="E108" s="41"/>
      <c r="F108" s="41"/>
    </row>
    <row r="109" ht="16.5" spans="1:6">
      <c r="A109" s="27"/>
      <c r="B109" s="27"/>
      <c r="C109" s="27"/>
      <c r="D109" s="41"/>
      <c r="E109" s="41"/>
      <c r="F109" s="41"/>
    </row>
    <row r="110" ht="16.5" spans="1:6">
      <c r="A110" s="27"/>
      <c r="B110" s="27"/>
      <c r="C110" s="27"/>
      <c r="D110" s="41"/>
      <c r="E110" s="41"/>
      <c r="F110" s="41"/>
    </row>
    <row r="111" ht="16.5" spans="1:6">
      <c r="A111" s="27"/>
      <c r="B111" s="27"/>
      <c r="C111" s="27"/>
      <c r="D111" s="41"/>
      <c r="E111" s="41"/>
      <c r="F111" s="41"/>
    </row>
    <row r="112" ht="16.5" spans="1:6">
      <c r="A112" s="27"/>
      <c r="B112" s="27"/>
      <c r="C112" s="27"/>
      <c r="D112" s="41"/>
      <c r="E112" s="41"/>
      <c r="F112" s="41"/>
    </row>
    <row r="113" ht="16.5" spans="1:6">
      <c r="A113" s="27"/>
      <c r="B113" s="27"/>
      <c r="C113" s="27"/>
      <c r="D113" s="41"/>
      <c r="E113" s="41"/>
      <c r="F113" s="41"/>
    </row>
    <row r="114" ht="16.5" spans="1:6">
      <c r="A114" s="27"/>
      <c r="B114" s="27"/>
      <c r="C114" s="27"/>
      <c r="D114" s="41"/>
      <c r="E114" s="41"/>
      <c r="F114" s="41"/>
    </row>
    <row r="115" ht="16.5" spans="1:6">
      <c r="A115" s="27"/>
      <c r="B115" s="27"/>
      <c r="C115" s="27"/>
      <c r="D115" s="41"/>
      <c r="E115" s="41"/>
      <c r="F115" s="41"/>
    </row>
    <row r="116" ht="16.5" spans="1:6">
      <c r="A116" s="27"/>
      <c r="B116" s="27"/>
      <c r="C116" s="27"/>
      <c r="D116" s="41"/>
      <c r="E116" s="41"/>
      <c r="F116" s="41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1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253</v>
      </c>
      <c r="B1" s="2"/>
      <c r="C1" s="2"/>
      <c r="D1" s="2"/>
      <c r="E1" s="2"/>
      <c r="F1" s="2"/>
      <c r="G1" s="2"/>
      <c r="H1" s="2"/>
      <c r="I1" s="2"/>
      <c r="J1" s="2"/>
      <c r="K1" s="1" t="s">
        <v>254</v>
      </c>
      <c r="L1" s="1"/>
      <c r="M1" s="1"/>
      <c r="N1" s="1"/>
      <c r="O1" s="1"/>
      <c r="P1" s="1"/>
      <c r="Q1" s="1"/>
      <c r="R1" s="1"/>
    </row>
    <row r="2" ht="22.5" spans="1:18">
      <c r="A2" s="3" t="s">
        <v>255</v>
      </c>
      <c r="B2" s="4" t="s">
        <v>256</v>
      </c>
      <c r="C2" s="4" t="s">
        <v>257</v>
      </c>
      <c r="D2" s="4" t="s">
        <v>258</v>
      </c>
      <c r="E2" s="4" t="s">
        <v>259</v>
      </c>
      <c r="F2" s="4" t="s">
        <v>260</v>
      </c>
      <c r="G2" s="4" t="s">
        <v>261</v>
      </c>
      <c r="H2" s="4" t="s">
        <v>262</v>
      </c>
      <c r="I2" s="4" t="s">
        <v>263</v>
      </c>
      <c r="J2" s="4" t="s">
        <v>264</v>
      </c>
      <c r="K2" s="12" t="s">
        <v>265</v>
      </c>
      <c r="L2" s="12" t="s">
        <v>266</v>
      </c>
      <c r="M2" s="12" t="s">
        <v>267</v>
      </c>
      <c r="N2" s="12" t="s">
        <v>268</v>
      </c>
      <c r="O2" s="12" t="s">
        <v>269</v>
      </c>
      <c r="P2" s="12" t="s">
        <v>270</v>
      </c>
      <c r="Q2" s="12" t="s">
        <v>271</v>
      </c>
      <c r="R2" s="12" t="s">
        <v>272</v>
      </c>
    </row>
    <row r="3" ht="16.5" spans="1:23">
      <c r="A3" s="17">
        <v>399249</v>
      </c>
      <c r="B3" s="17" t="s">
        <v>273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1">
        <v>2</v>
      </c>
      <c r="L3" s="21">
        <v>0</v>
      </c>
      <c r="M3" s="21">
        <v>0</v>
      </c>
      <c r="N3" s="21">
        <v>0</v>
      </c>
      <c r="O3" s="21">
        <v>0</v>
      </c>
      <c r="P3" s="21">
        <v>4.88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399636</v>
      </c>
      <c r="B4" s="17" t="s">
        <v>274</v>
      </c>
      <c r="C4" s="17">
        <v>7443.421</v>
      </c>
      <c r="D4" s="17">
        <v>8653.301</v>
      </c>
      <c r="E4" s="17">
        <v>1</v>
      </c>
      <c r="F4" s="18">
        <v>0</v>
      </c>
      <c r="G4" s="18">
        <v>0</v>
      </c>
      <c r="H4" s="18">
        <v>1</v>
      </c>
      <c r="I4" s="18">
        <v>1.014</v>
      </c>
      <c r="J4" s="18">
        <v>14.854</v>
      </c>
      <c r="K4" s="21">
        <v>2</v>
      </c>
      <c r="L4" s="21">
        <v>0</v>
      </c>
      <c r="M4" s="21">
        <v>0</v>
      </c>
      <c r="N4" s="21">
        <v>0</v>
      </c>
      <c r="O4" s="21">
        <v>0</v>
      </c>
      <c r="P4" s="21">
        <v>5.124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9">
        <v>10</v>
      </c>
      <c r="B5" s="19" t="s">
        <v>11</v>
      </c>
      <c r="C5" s="19">
        <v>9672.685</v>
      </c>
      <c r="D5" s="19">
        <v>10537.35</v>
      </c>
      <c r="E5" s="19">
        <v>0</v>
      </c>
      <c r="F5" s="19">
        <v>1</v>
      </c>
      <c r="G5" s="18">
        <v>0</v>
      </c>
      <c r="H5" s="18">
        <v>0</v>
      </c>
      <c r="I5" s="18">
        <v>0</v>
      </c>
      <c r="J5" s="18">
        <v>0.685</v>
      </c>
      <c r="K5" s="21">
        <v>2</v>
      </c>
      <c r="L5" s="21">
        <v>0</v>
      </c>
      <c r="M5" s="21">
        <v>0</v>
      </c>
      <c r="N5" s="21">
        <v>0</v>
      </c>
      <c r="O5" s="21">
        <v>0</v>
      </c>
      <c r="P5" s="21">
        <v>0.563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9">
        <v>19</v>
      </c>
      <c r="B6" s="19" t="s">
        <v>251</v>
      </c>
      <c r="C6" s="19">
        <v>1203.65</v>
      </c>
      <c r="D6" s="19">
        <v>1291.144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0.822</v>
      </c>
      <c r="K6" s="21">
        <v>2</v>
      </c>
      <c r="L6" s="21">
        <v>0</v>
      </c>
      <c r="M6" s="21">
        <v>0</v>
      </c>
      <c r="N6" s="21">
        <v>0</v>
      </c>
      <c r="O6" s="21">
        <v>0</v>
      </c>
      <c r="P6" s="21">
        <v>6.656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9">
        <v>21</v>
      </c>
      <c r="B7" s="19" t="s">
        <v>275</v>
      </c>
      <c r="C7" s="19">
        <v>1054.655</v>
      </c>
      <c r="D7" s="19">
        <v>1125.545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0.14</v>
      </c>
      <c r="K7" s="21">
        <v>1</v>
      </c>
      <c r="L7" s="21">
        <v>1</v>
      </c>
      <c r="M7" s="21">
        <v>0</v>
      </c>
      <c r="N7" s="21">
        <v>0</v>
      </c>
      <c r="O7" s="21">
        <v>0</v>
      </c>
      <c r="P7" s="21">
        <v>1.579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28</v>
      </c>
      <c r="B8" s="19" t="s">
        <v>276</v>
      </c>
      <c r="C8" s="19">
        <v>3707.646</v>
      </c>
      <c r="D8" s="19">
        <v>4268.687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1.075</v>
      </c>
      <c r="K8" s="21">
        <v>0</v>
      </c>
      <c r="L8" s="21">
        <v>0</v>
      </c>
      <c r="M8" s="21">
        <v>0</v>
      </c>
      <c r="N8" s="21">
        <v>-1</v>
      </c>
      <c r="O8" s="21">
        <v>0</v>
      </c>
      <c r="P8" s="21">
        <v>4.049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9">
        <v>29</v>
      </c>
      <c r="B9" s="19" t="s">
        <v>277</v>
      </c>
      <c r="C9" s="19">
        <v>4244.892</v>
      </c>
      <c r="D9" s="19">
        <v>4573.143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0.258</v>
      </c>
      <c r="K9" s="21">
        <v>3</v>
      </c>
      <c r="L9" s="21">
        <v>0</v>
      </c>
      <c r="M9" s="21">
        <v>0</v>
      </c>
      <c r="N9" s="21">
        <v>0</v>
      </c>
      <c r="O9" s="21">
        <v>0</v>
      </c>
      <c r="P9" s="21">
        <v>12.576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30</v>
      </c>
      <c r="B10" s="19" t="s">
        <v>278</v>
      </c>
      <c r="C10" s="19">
        <v>2453.908</v>
      </c>
      <c r="D10" s="19">
        <v>2775.925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1.093</v>
      </c>
      <c r="K10" s="21">
        <v>1</v>
      </c>
      <c r="L10" s="21">
        <v>0</v>
      </c>
      <c r="M10" s="21">
        <v>0</v>
      </c>
      <c r="N10" s="21">
        <v>0</v>
      </c>
      <c r="O10" s="21">
        <v>0</v>
      </c>
      <c r="P10" s="21">
        <v>-1.04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31</v>
      </c>
      <c r="B11" s="19" t="s">
        <v>279</v>
      </c>
      <c r="C11" s="19">
        <v>3143.444</v>
      </c>
      <c r="D11" s="19">
        <v>3341.637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0.177</v>
      </c>
      <c r="K11" s="21">
        <v>2</v>
      </c>
      <c r="L11" s="21">
        <v>0</v>
      </c>
      <c r="M11" s="21">
        <v>0</v>
      </c>
      <c r="N11" s="21">
        <v>0</v>
      </c>
      <c r="O11" s="21">
        <v>0</v>
      </c>
      <c r="P11" s="21">
        <v>16.9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53</v>
      </c>
      <c r="B12" s="19" t="s">
        <v>280</v>
      </c>
      <c r="C12" s="19">
        <v>12245.008</v>
      </c>
      <c r="D12" s="19">
        <v>12925.391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0.254</v>
      </c>
      <c r="K12" s="21">
        <v>1</v>
      </c>
      <c r="L12" s="21">
        <v>0</v>
      </c>
      <c r="M12" s="21">
        <v>0</v>
      </c>
      <c r="N12" s="21">
        <v>0</v>
      </c>
      <c r="O12" s="21">
        <v>0</v>
      </c>
      <c r="P12" s="21">
        <v>8.863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55</v>
      </c>
      <c r="B13" s="19" t="s">
        <v>281</v>
      </c>
      <c r="C13" s="19">
        <v>1509.59</v>
      </c>
      <c r="D13" s="19">
        <v>1679.156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0.96</v>
      </c>
      <c r="K13" s="21">
        <v>0</v>
      </c>
      <c r="L13" s="21">
        <v>2</v>
      </c>
      <c r="M13" s="21">
        <v>0</v>
      </c>
      <c r="N13" s="21">
        <v>0</v>
      </c>
      <c r="O13" s="21">
        <v>0</v>
      </c>
      <c r="P13" s="21">
        <v>4.812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57</v>
      </c>
      <c r="B14" s="19" t="s">
        <v>282</v>
      </c>
      <c r="C14" s="19">
        <v>3663.387</v>
      </c>
      <c r="D14" s="19">
        <v>4170.744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1.633</v>
      </c>
      <c r="K14" s="21">
        <v>0</v>
      </c>
      <c r="L14" s="21">
        <v>2</v>
      </c>
      <c r="M14" s="21">
        <v>0</v>
      </c>
      <c r="N14" s="21">
        <v>0</v>
      </c>
      <c r="O14" s="21">
        <v>0</v>
      </c>
      <c r="P14" s="21">
        <v>0.022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9">
        <v>58</v>
      </c>
      <c r="B15" s="19" t="s">
        <v>283</v>
      </c>
      <c r="C15" s="19">
        <v>4586.625</v>
      </c>
      <c r="D15" s="19">
        <v>4871.612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0.493</v>
      </c>
      <c r="K15" s="21">
        <v>2</v>
      </c>
      <c r="L15" s="21">
        <v>2</v>
      </c>
      <c r="M15" s="21">
        <v>0</v>
      </c>
      <c r="N15" s="21">
        <v>1</v>
      </c>
      <c r="O15" s="21">
        <v>0</v>
      </c>
      <c r="P15" s="21">
        <v>0.002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62</v>
      </c>
      <c r="B16" s="19" t="s">
        <v>284</v>
      </c>
      <c r="C16" s="19">
        <v>2011.767</v>
      </c>
      <c r="D16" s="19">
        <v>2231.838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0.612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0.813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9">
        <v>98</v>
      </c>
      <c r="B17" s="19" t="s">
        <v>285</v>
      </c>
      <c r="C17" s="19">
        <v>5382.261</v>
      </c>
      <c r="D17" s="19">
        <v>5716.404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0.91</v>
      </c>
      <c r="K17" s="21">
        <v>1</v>
      </c>
      <c r="L17" s="21">
        <v>0</v>
      </c>
      <c r="M17" s="21">
        <v>0</v>
      </c>
      <c r="N17" s="21">
        <v>0</v>
      </c>
      <c r="O17" s="21">
        <v>0</v>
      </c>
      <c r="P17" s="21">
        <v>1.156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123</v>
      </c>
      <c r="B18" s="19" t="s">
        <v>286</v>
      </c>
      <c r="C18" s="19">
        <v>6659.98</v>
      </c>
      <c r="D18" s="19">
        <v>7718.505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0.28</v>
      </c>
      <c r="K18" s="21">
        <v>2</v>
      </c>
      <c r="L18" s="21">
        <v>0</v>
      </c>
      <c r="M18" s="21">
        <v>0</v>
      </c>
      <c r="N18" s="21">
        <v>0</v>
      </c>
      <c r="O18" s="21">
        <v>0</v>
      </c>
      <c r="P18" s="21">
        <v>4.122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846</v>
      </c>
      <c r="B19" s="19" t="s">
        <v>287</v>
      </c>
      <c r="C19" s="19">
        <v>1361.657</v>
      </c>
      <c r="D19" s="19">
        <v>1483.701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0.7</v>
      </c>
      <c r="K19" s="21">
        <v>0</v>
      </c>
      <c r="L19" s="21">
        <v>1</v>
      </c>
      <c r="M19" s="21">
        <v>0</v>
      </c>
      <c r="N19" s="21">
        <v>0</v>
      </c>
      <c r="O19" s="21">
        <v>0</v>
      </c>
      <c r="P19" s="21">
        <v>-1.949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867</v>
      </c>
      <c r="B20" s="19" t="s">
        <v>288</v>
      </c>
      <c r="C20" s="19">
        <v>2655.493</v>
      </c>
      <c r="D20" s="19">
        <v>2947.4</v>
      </c>
      <c r="E20" s="19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0.172</v>
      </c>
      <c r="K20" s="21">
        <v>1</v>
      </c>
      <c r="L20" s="21">
        <v>0</v>
      </c>
      <c r="M20" s="21">
        <v>0</v>
      </c>
      <c r="N20" s="21">
        <v>0</v>
      </c>
      <c r="O20" s="21">
        <v>0</v>
      </c>
      <c r="P20" s="21">
        <v>0.458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915</v>
      </c>
      <c r="B21" s="19" t="s">
        <v>289</v>
      </c>
      <c r="C21" s="19">
        <v>3025.508</v>
      </c>
      <c r="D21" s="19">
        <v>3633.072</v>
      </c>
      <c r="E21" s="19">
        <v>0</v>
      </c>
      <c r="F21" s="19">
        <v>1</v>
      </c>
      <c r="G21" s="18">
        <v>0</v>
      </c>
      <c r="H21" s="18">
        <v>0</v>
      </c>
      <c r="I21" s="18">
        <v>0</v>
      </c>
      <c r="J21" s="18">
        <v>1.949</v>
      </c>
      <c r="K21" s="21">
        <v>2</v>
      </c>
      <c r="L21" s="21">
        <v>2</v>
      </c>
      <c r="M21" s="21">
        <v>0</v>
      </c>
      <c r="N21" s="21">
        <v>0</v>
      </c>
      <c r="O21" s="21">
        <v>0</v>
      </c>
      <c r="P21" s="21">
        <v>3.728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919</v>
      </c>
      <c r="B22" s="19" t="s">
        <v>290</v>
      </c>
      <c r="C22" s="19">
        <v>5148.114</v>
      </c>
      <c r="D22" s="19">
        <v>5468.998</v>
      </c>
      <c r="E22" s="19">
        <v>0</v>
      </c>
      <c r="F22" s="19">
        <v>1</v>
      </c>
      <c r="G22" s="18">
        <v>0</v>
      </c>
      <c r="H22" s="18">
        <v>0</v>
      </c>
      <c r="I22" s="18">
        <v>0</v>
      </c>
      <c r="J22" s="18">
        <v>0.012</v>
      </c>
      <c r="K22" s="21">
        <v>1</v>
      </c>
      <c r="L22" s="21">
        <v>0</v>
      </c>
      <c r="M22" s="21">
        <v>0</v>
      </c>
      <c r="N22" s="21">
        <v>0</v>
      </c>
      <c r="O22" s="21">
        <v>0</v>
      </c>
      <c r="P22" s="21">
        <v>0.193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971</v>
      </c>
      <c r="B23" s="19" t="s">
        <v>291</v>
      </c>
      <c r="C23" s="19">
        <v>3196.182</v>
      </c>
      <c r="D23" s="19">
        <v>3556.956</v>
      </c>
      <c r="E23" s="19">
        <v>0</v>
      </c>
      <c r="F23" s="19">
        <v>1</v>
      </c>
      <c r="G23" s="18">
        <v>0</v>
      </c>
      <c r="H23" s="18">
        <v>0</v>
      </c>
      <c r="I23" s="18">
        <v>0</v>
      </c>
      <c r="J23" s="18">
        <v>1.457</v>
      </c>
      <c r="K23" s="21">
        <v>2</v>
      </c>
      <c r="L23" s="21">
        <v>0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399103</v>
      </c>
      <c r="B24" s="19" t="s">
        <v>292</v>
      </c>
      <c r="C24" s="19">
        <v>8720.654</v>
      </c>
      <c r="D24" s="19">
        <v>9600.219</v>
      </c>
      <c r="E24" s="19">
        <v>0</v>
      </c>
      <c r="F24" s="19">
        <v>1</v>
      </c>
      <c r="G24" s="18">
        <v>0</v>
      </c>
      <c r="H24" s="18">
        <v>0</v>
      </c>
      <c r="I24" s="18">
        <v>0</v>
      </c>
      <c r="J24" s="18">
        <v>1.449</v>
      </c>
      <c r="K24" s="21">
        <v>3</v>
      </c>
      <c r="L24" s="21">
        <v>0</v>
      </c>
      <c r="M24" s="21">
        <v>0</v>
      </c>
      <c r="N24" s="21">
        <v>0</v>
      </c>
      <c r="O24" s="21">
        <v>0</v>
      </c>
      <c r="P24" s="21">
        <v>1.704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399231</v>
      </c>
      <c r="B25" s="19" t="s">
        <v>293</v>
      </c>
      <c r="C25" s="19">
        <v>1315.74</v>
      </c>
      <c r="D25" s="19">
        <v>1451.164</v>
      </c>
      <c r="E25" s="19">
        <v>0</v>
      </c>
      <c r="F25" s="19">
        <v>1</v>
      </c>
      <c r="G25" s="18">
        <v>0</v>
      </c>
      <c r="H25" s="18">
        <v>0</v>
      </c>
      <c r="I25" s="18">
        <v>0</v>
      </c>
      <c r="J25" s="18">
        <v>0.825</v>
      </c>
      <c r="K25" s="21">
        <v>3</v>
      </c>
      <c r="L25" s="21">
        <v>0</v>
      </c>
      <c r="M25" s="21">
        <v>1</v>
      </c>
      <c r="N25" s="21">
        <v>0</v>
      </c>
      <c r="O25" s="21">
        <v>0</v>
      </c>
      <c r="P25" s="21">
        <v>12.515</v>
      </c>
      <c r="Q25" s="21">
        <v>-1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399236</v>
      </c>
      <c r="B26" s="19" t="s">
        <v>294</v>
      </c>
      <c r="C26" s="19">
        <v>1479.992</v>
      </c>
      <c r="D26" s="19">
        <v>1681.862</v>
      </c>
      <c r="E26" s="19">
        <v>0</v>
      </c>
      <c r="F26" s="19">
        <v>1</v>
      </c>
      <c r="G26" s="18">
        <v>0</v>
      </c>
      <c r="H26" s="18">
        <v>0</v>
      </c>
      <c r="I26" s="18">
        <v>0</v>
      </c>
      <c r="J26" s="18">
        <v>0.116</v>
      </c>
      <c r="K26" s="21">
        <v>0</v>
      </c>
      <c r="L26" s="21">
        <v>1</v>
      </c>
      <c r="M26" s="21">
        <v>0</v>
      </c>
      <c r="N26" s="21">
        <v>0</v>
      </c>
      <c r="O26" s="21">
        <v>0</v>
      </c>
      <c r="P26" s="21">
        <v>-0.968</v>
      </c>
      <c r="Q26" s="21">
        <v>-1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399306</v>
      </c>
      <c r="B27" s="19" t="s">
        <v>295</v>
      </c>
      <c r="C27" s="19">
        <v>1752.679</v>
      </c>
      <c r="D27" s="19">
        <v>1927.497</v>
      </c>
      <c r="E27" s="19">
        <v>0</v>
      </c>
      <c r="F27" s="19">
        <v>1</v>
      </c>
      <c r="G27" s="18">
        <v>0</v>
      </c>
      <c r="H27" s="18">
        <v>0</v>
      </c>
      <c r="I27" s="18">
        <v>0</v>
      </c>
      <c r="J27" s="18">
        <v>1.335</v>
      </c>
      <c r="K27" s="21">
        <v>1</v>
      </c>
      <c r="L27" s="21">
        <v>0</v>
      </c>
      <c r="M27" s="21">
        <v>0</v>
      </c>
      <c r="N27" s="21">
        <v>0</v>
      </c>
      <c r="O27" s="21">
        <v>0</v>
      </c>
      <c r="P27" s="21">
        <v>5.777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399310</v>
      </c>
      <c r="B28" s="19" t="s">
        <v>296</v>
      </c>
      <c r="C28" s="19">
        <v>7635.051</v>
      </c>
      <c r="D28" s="19">
        <v>8356.302</v>
      </c>
      <c r="E28" s="19">
        <v>0</v>
      </c>
      <c r="F28" s="19">
        <v>1</v>
      </c>
      <c r="G28" s="18">
        <v>0</v>
      </c>
      <c r="H28" s="18">
        <v>0</v>
      </c>
      <c r="I28" s="18">
        <v>0</v>
      </c>
      <c r="J28" s="18">
        <v>1.003</v>
      </c>
      <c r="K28" s="21">
        <v>1</v>
      </c>
      <c r="L28" s="21">
        <v>0</v>
      </c>
      <c r="M28" s="21">
        <v>0</v>
      </c>
      <c r="N28" s="21">
        <v>0</v>
      </c>
      <c r="O28" s="21">
        <v>0</v>
      </c>
      <c r="P28" s="21">
        <v>-0.93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399314</v>
      </c>
      <c r="B29" s="19" t="s">
        <v>297</v>
      </c>
      <c r="C29" s="19">
        <v>4929.974</v>
      </c>
      <c r="D29" s="19">
        <v>5319.509</v>
      </c>
      <c r="E29" s="19">
        <v>0</v>
      </c>
      <c r="F29" s="19">
        <v>1</v>
      </c>
      <c r="G29" s="18">
        <v>0</v>
      </c>
      <c r="H29" s="18">
        <v>0</v>
      </c>
      <c r="I29" s="18">
        <v>0</v>
      </c>
      <c r="J29" s="18">
        <v>0.467</v>
      </c>
      <c r="K29" s="21">
        <v>1</v>
      </c>
      <c r="L29" s="21">
        <v>0</v>
      </c>
      <c r="M29" s="21">
        <v>0</v>
      </c>
      <c r="N29" s="21">
        <v>0</v>
      </c>
      <c r="O29" s="21">
        <v>0</v>
      </c>
      <c r="P29" s="21">
        <v>3.302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399322</v>
      </c>
      <c r="B30" s="19" t="s">
        <v>298</v>
      </c>
      <c r="C30" s="19">
        <v>10123.764</v>
      </c>
      <c r="D30" s="19">
        <v>10819.048</v>
      </c>
      <c r="E30" s="19">
        <v>0</v>
      </c>
      <c r="F30" s="19">
        <v>1</v>
      </c>
      <c r="G30" s="18">
        <v>0</v>
      </c>
      <c r="H30" s="18">
        <v>0</v>
      </c>
      <c r="I30" s="18">
        <v>0</v>
      </c>
      <c r="J30" s="18">
        <v>1.101</v>
      </c>
      <c r="K30" s="21">
        <v>1</v>
      </c>
      <c r="L30" s="21">
        <v>0</v>
      </c>
      <c r="M30" s="21">
        <v>0</v>
      </c>
      <c r="N30" s="21">
        <v>0</v>
      </c>
      <c r="O30" s="21">
        <v>0</v>
      </c>
      <c r="P30" s="21">
        <v>0.057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399324</v>
      </c>
      <c r="B31" s="19" t="s">
        <v>299</v>
      </c>
      <c r="C31" s="19">
        <v>8943.664</v>
      </c>
      <c r="D31" s="19">
        <v>9695.162</v>
      </c>
      <c r="E31" s="19">
        <v>0</v>
      </c>
      <c r="F31" s="19">
        <v>1</v>
      </c>
      <c r="G31" s="18">
        <v>0</v>
      </c>
      <c r="H31" s="18">
        <v>0</v>
      </c>
      <c r="I31" s="18">
        <v>0</v>
      </c>
      <c r="J31" s="18">
        <v>0.132</v>
      </c>
      <c r="K31" s="21">
        <v>4</v>
      </c>
      <c r="L31" s="21">
        <v>0</v>
      </c>
      <c r="M31" s="21">
        <v>0</v>
      </c>
      <c r="N31" s="21">
        <v>0</v>
      </c>
      <c r="O31" s="21">
        <v>0</v>
      </c>
      <c r="P31" s="21">
        <v>2.52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399341</v>
      </c>
      <c r="B32" s="19" t="s">
        <v>300</v>
      </c>
      <c r="C32" s="19">
        <v>1608.568</v>
      </c>
      <c r="D32" s="19">
        <v>1726.991</v>
      </c>
      <c r="E32" s="19">
        <v>0</v>
      </c>
      <c r="F32" s="19">
        <v>1</v>
      </c>
      <c r="G32" s="18">
        <v>0</v>
      </c>
      <c r="H32" s="18">
        <v>0</v>
      </c>
      <c r="I32" s="18">
        <v>0</v>
      </c>
      <c r="J32" s="18">
        <v>1.396</v>
      </c>
      <c r="K32" s="21">
        <v>2</v>
      </c>
      <c r="L32" s="21">
        <v>0</v>
      </c>
      <c r="M32" s="21">
        <v>1</v>
      </c>
      <c r="N32" s="21">
        <v>0</v>
      </c>
      <c r="O32" s="21">
        <v>0</v>
      </c>
      <c r="P32" s="21">
        <v>14.902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399351</v>
      </c>
      <c r="B33" s="19" t="s">
        <v>301</v>
      </c>
      <c r="C33" s="19">
        <v>10036.383</v>
      </c>
      <c r="D33" s="19">
        <v>11178.907</v>
      </c>
      <c r="E33" s="19">
        <v>0</v>
      </c>
      <c r="F33" s="19">
        <v>1</v>
      </c>
      <c r="G33" s="18">
        <v>0</v>
      </c>
      <c r="H33" s="18">
        <v>0</v>
      </c>
      <c r="I33" s="18">
        <v>0</v>
      </c>
      <c r="J33" s="18">
        <v>0.779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2.784</v>
      </c>
      <c r="Q33" s="21">
        <v>-1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399354</v>
      </c>
      <c r="B34" s="19" t="s">
        <v>245</v>
      </c>
      <c r="C34" s="19">
        <v>8163.92</v>
      </c>
      <c r="D34" s="19">
        <v>8692.415</v>
      </c>
      <c r="E34" s="19">
        <v>0</v>
      </c>
      <c r="F34" s="19">
        <v>1</v>
      </c>
      <c r="G34" s="18">
        <v>0</v>
      </c>
      <c r="H34" s="18">
        <v>0</v>
      </c>
      <c r="I34" s="18">
        <v>0</v>
      </c>
      <c r="J34" s="18">
        <v>0.731</v>
      </c>
      <c r="K34" s="21">
        <v>0</v>
      </c>
      <c r="L34" s="21">
        <v>0</v>
      </c>
      <c r="M34" s="21">
        <v>0</v>
      </c>
      <c r="N34" s="21">
        <v>-1</v>
      </c>
      <c r="O34" s="21">
        <v>0</v>
      </c>
      <c r="P34" s="21">
        <v>1.438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19">
        <v>399369</v>
      </c>
      <c r="B35" s="19" t="s">
        <v>302</v>
      </c>
      <c r="C35" s="19">
        <v>1497.699</v>
      </c>
      <c r="D35" s="19">
        <v>1580.421</v>
      </c>
      <c r="E35" s="19">
        <v>0</v>
      </c>
      <c r="F35" s="19">
        <v>1</v>
      </c>
      <c r="G35" s="18">
        <v>0</v>
      </c>
      <c r="H35" s="18">
        <v>0</v>
      </c>
      <c r="I35" s="18">
        <v>0</v>
      </c>
      <c r="J35" s="18">
        <v>0.556</v>
      </c>
      <c r="K35" s="21">
        <v>0</v>
      </c>
      <c r="L35" s="21">
        <v>0</v>
      </c>
      <c r="M35" s="21">
        <v>0</v>
      </c>
      <c r="N35" s="21">
        <v>-1</v>
      </c>
      <c r="O35" s="21">
        <v>0</v>
      </c>
      <c r="P35" s="21">
        <v>-9.115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19">
        <v>399379</v>
      </c>
      <c r="B36" s="19" t="s">
        <v>303</v>
      </c>
      <c r="C36" s="19">
        <v>8901.075</v>
      </c>
      <c r="D36" s="19">
        <v>9757.731</v>
      </c>
      <c r="E36" s="19">
        <v>0</v>
      </c>
      <c r="F36" s="19">
        <v>1</v>
      </c>
      <c r="G36" s="18">
        <v>0</v>
      </c>
      <c r="H36" s="18">
        <v>0</v>
      </c>
      <c r="I36" s="18">
        <v>0</v>
      </c>
      <c r="J36" s="18">
        <v>1.124</v>
      </c>
      <c r="K36" s="21">
        <v>0</v>
      </c>
      <c r="L36" s="21">
        <v>1</v>
      </c>
      <c r="M36" s="21">
        <v>0</v>
      </c>
      <c r="N36" s="21">
        <v>0</v>
      </c>
      <c r="O36" s="21">
        <v>0</v>
      </c>
      <c r="P36" s="21">
        <v>-0.636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19">
        <v>399380</v>
      </c>
      <c r="B37" s="19" t="s">
        <v>304</v>
      </c>
      <c r="C37" s="19">
        <v>1761.364</v>
      </c>
      <c r="D37" s="19">
        <v>1933.744</v>
      </c>
      <c r="E37" s="19">
        <v>0</v>
      </c>
      <c r="F37" s="19">
        <v>1</v>
      </c>
      <c r="G37" s="18">
        <v>0</v>
      </c>
      <c r="H37" s="18">
        <v>0</v>
      </c>
      <c r="I37" s="18">
        <v>0</v>
      </c>
      <c r="J37" s="18">
        <v>1.115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-1.942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19">
        <v>399391</v>
      </c>
      <c r="B38" s="19" t="s">
        <v>305</v>
      </c>
      <c r="C38" s="19">
        <v>3276.372</v>
      </c>
      <c r="D38" s="19">
        <v>3535.227</v>
      </c>
      <c r="E38" s="19">
        <v>0</v>
      </c>
      <c r="F38" s="19">
        <v>1</v>
      </c>
      <c r="G38" s="18">
        <v>0</v>
      </c>
      <c r="H38" s="18">
        <v>0</v>
      </c>
      <c r="I38" s="18">
        <v>0</v>
      </c>
      <c r="J38" s="18">
        <v>0.002</v>
      </c>
      <c r="K38" s="21">
        <v>1</v>
      </c>
      <c r="L38" s="21">
        <v>2</v>
      </c>
      <c r="M38" s="21">
        <v>0</v>
      </c>
      <c r="N38" s="21">
        <v>0</v>
      </c>
      <c r="O38" s="21">
        <v>0</v>
      </c>
      <c r="P38" s="21">
        <v>10.891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19">
        <v>399399</v>
      </c>
      <c r="B39" s="19" t="s">
        <v>306</v>
      </c>
      <c r="C39" s="19">
        <v>7961.837</v>
      </c>
      <c r="D39" s="19">
        <v>8624.827</v>
      </c>
      <c r="E39" s="19">
        <v>0</v>
      </c>
      <c r="F39" s="19">
        <v>1</v>
      </c>
      <c r="G39" s="18">
        <v>0</v>
      </c>
      <c r="H39" s="18">
        <v>0</v>
      </c>
      <c r="I39" s="18">
        <v>0</v>
      </c>
      <c r="J39" s="18">
        <v>0.506</v>
      </c>
      <c r="K39" s="21">
        <v>3</v>
      </c>
      <c r="L39" s="21">
        <v>0</v>
      </c>
      <c r="M39" s="21">
        <v>0</v>
      </c>
      <c r="N39" s="21">
        <v>-1</v>
      </c>
      <c r="O39" s="21">
        <v>0</v>
      </c>
      <c r="P39" s="21">
        <v>10.709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19">
        <v>399435</v>
      </c>
      <c r="B40" s="19" t="s">
        <v>307</v>
      </c>
      <c r="C40" s="19">
        <v>3895.922</v>
      </c>
      <c r="D40" s="19">
        <v>4207.956</v>
      </c>
      <c r="E40" s="19">
        <v>0</v>
      </c>
      <c r="F40" s="19">
        <v>1</v>
      </c>
      <c r="G40" s="18">
        <v>0</v>
      </c>
      <c r="H40" s="18">
        <v>0</v>
      </c>
      <c r="I40" s="18">
        <v>0</v>
      </c>
      <c r="J40" s="18">
        <v>0.887</v>
      </c>
      <c r="K40" s="21">
        <v>4</v>
      </c>
      <c r="L40" s="21">
        <v>2</v>
      </c>
      <c r="M40" s="21">
        <v>0</v>
      </c>
      <c r="N40" s="21">
        <v>0</v>
      </c>
      <c r="O40" s="21">
        <v>0</v>
      </c>
      <c r="P40" s="21">
        <v>9.477</v>
      </c>
      <c r="Q40" s="21">
        <v>0</v>
      </c>
      <c r="R40" s="21">
        <v>1</v>
      </c>
      <c r="S40" s="22"/>
      <c r="T40" s="22"/>
      <c r="U40" s="22"/>
      <c r="V40" s="22"/>
      <c r="W40" s="22"/>
    </row>
    <row r="41" ht="16.5" spans="1:23">
      <c r="A41" s="19">
        <v>399645</v>
      </c>
      <c r="B41" s="19" t="s">
        <v>308</v>
      </c>
      <c r="C41" s="19">
        <v>9236.137</v>
      </c>
      <c r="D41" s="19">
        <v>9825.529</v>
      </c>
      <c r="E41" s="19">
        <v>0</v>
      </c>
      <c r="F41" s="19">
        <v>1</v>
      </c>
      <c r="G41" s="18">
        <v>0</v>
      </c>
      <c r="H41" s="18">
        <v>0</v>
      </c>
      <c r="I41" s="18">
        <v>0</v>
      </c>
      <c r="J41" s="18">
        <v>0.905</v>
      </c>
      <c r="K41" s="21">
        <v>1</v>
      </c>
      <c r="L41" s="21">
        <v>0</v>
      </c>
      <c r="M41" s="21">
        <v>0</v>
      </c>
      <c r="N41" s="21">
        <v>0</v>
      </c>
      <c r="O41" s="21">
        <v>0</v>
      </c>
      <c r="P41" s="21">
        <v>0.196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19">
        <v>399651</v>
      </c>
      <c r="B42" s="19" t="s">
        <v>309</v>
      </c>
      <c r="C42" s="19">
        <v>1660.692</v>
      </c>
      <c r="D42" s="19">
        <v>1850.069</v>
      </c>
      <c r="E42" s="19">
        <v>0</v>
      </c>
      <c r="F42" s="19">
        <v>1</v>
      </c>
      <c r="G42" s="18">
        <v>0</v>
      </c>
      <c r="H42" s="18">
        <v>0</v>
      </c>
      <c r="I42" s="18">
        <v>0</v>
      </c>
      <c r="J42" s="18">
        <v>2.219</v>
      </c>
      <c r="K42" s="21">
        <v>1</v>
      </c>
      <c r="L42" s="21">
        <v>0</v>
      </c>
      <c r="M42" s="21">
        <v>0</v>
      </c>
      <c r="N42" s="21">
        <v>0</v>
      </c>
      <c r="O42" s="21">
        <v>0</v>
      </c>
      <c r="P42" s="21">
        <v>0.601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19">
        <v>399655</v>
      </c>
      <c r="B43" s="19" t="s">
        <v>310</v>
      </c>
      <c r="C43" s="19">
        <v>10487.106</v>
      </c>
      <c r="D43" s="19">
        <v>11476.584</v>
      </c>
      <c r="E43" s="19">
        <v>0</v>
      </c>
      <c r="F43" s="19">
        <v>1</v>
      </c>
      <c r="G43" s="18">
        <v>0</v>
      </c>
      <c r="H43" s="18">
        <v>0</v>
      </c>
      <c r="I43" s="18">
        <v>0</v>
      </c>
      <c r="J43" s="18">
        <v>1.59</v>
      </c>
      <c r="K43" s="21">
        <v>2</v>
      </c>
      <c r="L43" s="21">
        <v>0</v>
      </c>
      <c r="M43" s="21">
        <v>0</v>
      </c>
      <c r="N43" s="21">
        <v>0</v>
      </c>
      <c r="O43" s="21">
        <v>0</v>
      </c>
      <c r="P43" s="21">
        <v>4.934</v>
      </c>
      <c r="Q43" s="21">
        <v>-1</v>
      </c>
      <c r="R43" s="21">
        <v>0</v>
      </c>
      <c r="S43" s="22"/>
      <c r="T43" s="22"/>
      <c r="U43" s="22"/>
      <c r="V43" s="22"/>
      <c r="W43" s="22"/>
    </row>
    <row r="44" ht="16.5" spans="1:23">
      <c r="A44" s="19">
        <v>399669</v>
      </c>
      <c r="B44" s="19" t="s">
        <v>311</v>
      </c>
      <c r="C44" s="19">
        <v>8233.719</v>
      </c>
      <c r="D44" s="19">
        <v>8910.283</v>
      </c>
      <c r="E44" s="19">
        <v>0</v>
      </c>
      <c r="F44" s="19">
        <v>1</v>
      </c>
      <c r="G44" s="18">
        <v>0</v>
      </c>
      <c r="H44" s="18">
        <v>0</v>
      </c>
      <c r="I44" s="18">
        <v>0</v>
      </c>
      <c r="J44" s="18">
        <v>0.239</v>
      </c>
      <c r="K44" s="21">
        <v>2</v>
      </c>
      <c r="L44" s="21">
        <v>0</v>
      </c>
      <c r="M44" s="21">
        <v>0</v>
      </c>
      <c r="N44" s="21">
        <v>0</v>
      </c>
      <c r="O44" s="21">
        <v>0</v>
      </c>
      <c r="P44" s="21">
        <v>14.546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19">
        <v>399706</v>
      </c>
      <c r="B45" s="19" t="s">
        <v>312</v>
      </c>
      <c r="C45" s="19">
        <v>5486.06</v>
      </c>
      <c r="D45" s="19">
        <v>6170.412</v>
      </c>
      <c r="E45" s="19">
        <v>0</v>
      </c>
      <c r="F45" s="19">
        <v>1</v>
      </c>
      <c r="G45" s="18">
        <v>0</v>
      </c>
      <c r="H45" s="18">
        <v>0</v>
      </c>
      <c r="I45" s="18">
        <v>0</v>
      </c>
      <c r="J45" s="18">
        <v>0.133</v>
      </c>
      <c r="K45" s="21">
        <v>2</v>
      </c>
      <c r="L45" s="21">
        <v>0</v>
      </c>
      <c r="M45" s="21">
        <v>0</v>
      </c>
      <c r="N45" s="21">
        <v>0</v>
      </c>
      <c r="O45" s="21">
        <v>0</v>
      </c>
      <c r="P45" s="21">
        <v>9.144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19">
        <v>399750</v>
      </c>
      <c r="B46" s="19" t="s">
        <v>313</v>
      </c>
      <c r="C46" s="19">
        <v>8697.659</v>
      </c>
      <c r="D46" s="19">
        <v>9289.499</v>
      </c>
      <c r="E46" s="19">
        <v>0</v>
      </c>
      <c r="F46" s="19">
        <v>1</v>
      </c>
      <c r="G46" s="18">
        <v>0</v>
      </c>
      <c r="H46" s="18">
        <v>0</v>
      </c>
      <c r="I46" s="18">
        <v>0</v>
      </c>
      <c r="J46" s="18">
        <v>1.062</v>
      </c>
      <c r="K46" s="21">
        <v>1</v>
      </c>
      <c r="L46" s="21">
        <v>0</v>
      </c>
      <c r="M46" s="21">
        <v>0</v>
      </c>
      <c r="N46" s="21">
        <v>0</v>
      </c>
      <c r="O46" s="21">
        <v>0</v>
      </c>
      <c r="P46" s="21">
        <v>4.604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19">
        <v>399807</v>
      </c>
      <c r="B47" s="19" t="s">
        <v>243</v>
      </c>
      <c r="C47" s="19">
        <v>1218.668</v>
      </c>
      <c r="D47" s="19">
        <v>1318.583</v>
      </c>
      <c r="E47" s="19">
        <v>0</v>
      </c>
      <c r="F47" s="19">
        <v>1</v>
      </c>
      <c r="G47" s="18">
        <v>0</v>
      </c>
      <c r="H47" s="18">
        <v>0</v>
      </c>
      <c r="I47" s="18">
        <v>0</v>
      </c>
      <c r="J47" s="18">
        <v>0.62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0.227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19">
        <v>399809</v>
      </c>
      <c r="B48" s="19" t="s">
        <v>314</v>
      </c>
      <c r="C48" s="19">
        <v>2397.932</v>
      </c>
      <c r="D48" s="19">
        <v>2927.685</v>
      </c>
      <c r="E48" s="19">
        <v>0</v>
      </c>
      <c r="F48" s="19">
        <v>1</v>
      </c>
      <c r="G48" s="18">
        <v>0</v>
      </c>
      <c r="H48" s="18">
        <v>0</v>
      </c>
      <c r="I48" s="18">
        <v>0</v>
      </c>
      <c r="J48" s="18">
        <v>0.156</v>
      </c>
      <c r="K48" s="21">
        <v>2</v>
      </c>
      <c r="L48" s="21">
        <v>2</v>
      </c>
      <c r="M48" s="21">
        <v>0</v>
      </c>
      <c r="N48" s="21">
        <v>0</v>
      </c>
      <c r="O48" s="21">
        <v>0</v>
      </c>
      <c r="P48" s="21">
        <v>3.869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19">
        <v>980022</v>
      </c>
      <c r="B49" s="19" t="s">
        <v>315</v>
      </c>
      <c r="C49" s="19">
        <v>2303.872</v>
      </c>
      <c r="D49" s="19">
        <v>2858.362</v>
      </c>
      <c r="E49" s="19">
        <v>0</v>
      </c>
      <c r="F49" s="19">
        <v>1</v>
      </c>
      <c r="G49" s="18">
        <v>0</v>
      </c>
      <c r="H49" s="18">
        <v>0</v>
      </c>
      <c r="I49" s="18">
        <v>0</v>
      </c>
      <c r="J49" s="18">
        <v>0.678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2.02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13</v>
      </c>
      <c r="B50" s="20" t="s">
        <v>316</v>
      </c>
      <c r="C50" s="20">
        <v>302.075</v>
      </c>
      <c r="D50" s="20">
        <v>303.735</v>
      </c>
      <c r="E50" s="20">
        <v>0</v>
      </c>
      <c r="F50" s="20">
        <v>0</v>
      </c>
      <c r="G50" s="20">
        <v>0</v>
      </c>
      <c r="H50" s="20">
        <v>1</v>
      </c>
      <c r="I50" s="18">
        <v>0.361</v>
      </c>
      <c r="J50" s="18">
        <v>0.905</v>
      </c>
      <c r="K50" s="21">
        <v>2</v>
      </c>
      <c r="L50" s="21">
        <v>0</v>
      </c>
      <c r="M50" s="21">
        <v>0</v>
      </c>
      <c r="N50" s="21">
        <v>0</v>
      </c>
      <c r="O50" s="21">
        <v>0</v>
      </c>
      <c r="P50" s="21">
        <v>8.491</v>
      </c>
      <c r="Q50" s="21">
        <v>-1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22</v>
      </c>
      <c r="B51" s="20" t="s">
        <v>317</v>
      </c>
      <c r="C51" s="20">
        <v>253.188</v>
      </c>
      <c r="D51" s="20">
        <v>254.416</v>
      </c>
      <c r="E51" s="20">
        <v>0</v>
      </c>
      <c r="F51" s="20">
        <v>0</v>
      </c>
      <c r="G51" s="20">
        <v>0</v>
      </c>
      <c r="H51" s="20">
        <v>1</v>
      </c>
      <c r="I51" s="18">
        <v>0.325</v>
      </c>
      <c r="J51" s="18">
        <v>0.806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-0.391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32</v>
      </c>
      <c r="B52" s="20" t="s">
        <v>318</v>
      </c>
      <c r="C52" s="20">
        <v>1878.755</v>
      </c>
      <c r="D52" s="20">
        <v>2304.184</v>
      </c>
      <c r="E52" s="20">
        <v>0</v>
      </c>
      <c r="F52" s="20">
        <v>0</v>
      </c>
      <c r="G52" s="20">
        <v>0</v>
      </c>
      <c r="H52" s="20">
        <v>1</v>
      </c>
      <c r="I52" s="18">
        <v>2.855</v>
      </c>
      <c r="J52" s="18">
        <v>20.792</v>
      </c>
      <c r="K52" s="21">
        <v>1</v>
      </c>
      <c r="L52" s="21">
        <v>0</v>
      </c>
      <c r="M52" s="21">
        <v>0</v>
      </c>
      <c r="N52" s="21">
        <v>0</v>
      </c>
      <c r="O52" s="21">
        <v>0</v>
      </c>
      <c r="P52" s="21">
        <v>4.565</v>
      </c>
      <c r="Q52" s="21">
        <v>-1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41</v>
      </c>
      <c r="B53" s="20" t="s">
        <v>319</v>
      </c>
      <c r="C53" s="20">
        <v>2509.744</v>
      </c>
      <c r="D53" s="20">
        <v>2736.455</v>
      </c>
      <c r="E53" s="20">
        <v>0</v>
      </c>
      <c r="F53" s="20">
        <v>0</v>
      </c>
      <c r="G53" s="20">
        <v>0</v>
      </c>
      <c r="H53" s="20">
        <v>1</v>
      </c>
      <c r="I53" s="18">
        <v>2.656</v>
      </c>
      <c r="J53" s="18">
        <v>10.721</v>
      </c>
      <c r="K53" s="21">
        <v>1</v>
      </c>
      <c r="L53" s="21">
        <v>0</v>
      </c>
      <c r="M53" s="21">
        <v>0</v>
      </c>
      <c r="N53" s="21">
        <v>0</v>
      </c>
      <c r="O53" s="21">
        <v>0</v>
      </c>
      <c r="P53" s="21">
        <v>0.388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70</v>
      </c>
      <c r="B54" s="20" t="s">
        <v>320</v>
      </c>
      <c r="C54" s="20">
        <v>2546.204</v>
      </c>
      <c r="D54" s="20">
        <v>3260.175</v>
      </c>
      <c r="E54" s="20">
        <v>0</v>
      </c>
      <c r="F54" s="20">
        <v>0</v>
      </c>
      <c r="G54" s="20">
        <v>0</v>
      </c>
      <c r="H54" s="20">
        <v>1</v>
      </c>
      <c r="I54" s="18">
        <v>4.362</v>
      </c>
      <c r="J54" s="18">
        <v>25.306</v>
      </c>
      <c r="K54" s="21">
        <v>1</v>
      </c>
      <c r="L54" s="21">
        <v>0</v>
      </c>
      <c r="M54" s="21">
        <v>0</v>
      </c>
      <c r="N54" s="21">
        <v>0</v>
      </c>
      <c r="O54" s="21">
        <v>0</v>
      </c>
      <c r="P54" s="21">
        <v>1.332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79</v>
      </c>
      <c r="B55" s="20" t="s">
        <v>321</v>
      </c>
      <c r="C55" s="20">
        <v>2519.673</v>
      </c>
      <c r="D55" s="20">
        <v>2789.981</v>
      </c>
      <c r="E55" s="20">
        <v>0</v>
      </c>
      <c r="F55" s="20">
        <v>0</v>
      </c>
      <c r="G55" s="20">
        <v>0</v>
      </c>
      <c r="H55" s="20">
        <v>1</v>
      </c>
      <c r="I55" s="18">
        <v>5.569</v>
      </c>
      <c r="J55" s="18">
        <v>14.718</v>
      </c>
      <c r="K55" s="21">
        <v>2</v>
      </c>
      <c r="L55" s="21">
        <v>0</v>
      </c>
      <c r="M55" s="21">
        <v>0</v>
      </c>
      <c r="N55" s="21">
        <v>0</v>
      </c>
      <c r="O55" s="21">
        <v>0</v>
      </c>
      <c r="P55" s="21">
        <v>0.812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101</v>
      </c>
      <c r="B56" s="20" t="s">
        <v>322</v>
      </c>
      <c r="C56" s="20">
        <v>250.991</v>
      </c>
      <c r="D56" s="20">
        <v>252.334</v>
      </c>
      <c r="E56" s="20">
        <v>0</v>
      </c>
      <c r="F56" s="20">
        <v>0</v>
      </c>
      <c r="G56" s="20">
        <v>0</v>
      </c>
      <c r="H56" s="20">
        <v>1</v>
      </c>
      <c r="I56" s="18">
        <v>0.397</v>
      </c>
      <c r="J56" s="18">
        <v>0.928</v>
      </c>
      <c r="K56" s="21">
        <v>1</v>
      </c>
      <c r="L56" s="21">
        <v>1</v>
      </c>
      <c r="M56" s="21">
        <v>0</v>
      </c>
      <c r="N56" s="21">
        <v>0</v>
      </c>
      <c r="O56" s="21">
        <v>0</v>
      </c>
      <c r="P56" s="21">
        <v>5.534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113</v>
      </c>
      <c r="B57" s="20" t="s">
        <v>323</v>
      </c>
      <c r="C57" s="20">
        <v>2912.999</v>
      </c>
      <c r="D57" s="20">
        <v>3400.43</v>
      </c>
      <c r="E57" s="20">
        <v>0</v>
      </c>
      <c r="F57" s="20">
        <v>0</v>
      </c>
      <c r="G57" s="20">
        <v>0</v>
      </c>
      <c r="H57" s="20">
        <v>1</v>
      </c>
      <c r="I57" s="18">
        <v>5.167</v>
      </c>
      <c r="J57" s="18">
        <v>18.761</v>
      </c>
      <c r="K57" s="21">
        <v>2</v>
      </c>
      <c r="L57" s="21">
        <v>0</v>
      </c>
      <c r="M57" s="21">
        <v>0</v>
      </c>
      <c r="N57" s="21">
        <v>0</v>
      </c>
      <c r="O57" s="21">
        <v>0</v>
      </c>
      <c r="P57" s="21">
        <v>2.113</v>
      </c>
      <c r="Q57" s="21">
        <v>-1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116</v>
      </c>
      <c r="B58" s="20" t="s">
        <v>324</v>
      </c>
      <c r="C58" s="20">
        <v>198.565</v>
      </c>
      <c r="D58" s="20">
        <v>199.318</v>
      </c>
      <c r="E58" s="20">
        <v>0</v>
      </c>
      <c r="F58" s="20">
        <v>0</v>
      </c>
      <c r="G58" s="20">
        <v>0</v>
      </c>
      <c r="H58" s="20">
        <v>1</v>
      </c>
      <c r="I58" s="18">
        <v>0.066</v>
      </c>
      <c r="J58" s="18">
        <v>0.444</v>
      </c>
      <c r="K58" s="21">
        <v>1</v>
      </c>
      <c r="L58" s="21">
        <v>0</v>
      </c>
      <c r="M58" s="21">
        <v>0</v>
      </c>
      <c r="N58" s="21">
        <v>0</v>
      </c>
      <c r="O58" s="21">
        <v>0</v>
      </c>
      <c r="P58" s="21">
        <v>5.119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820</v>
      </c>
      <c r="B59" s="20" t="s">
        <v>325</v>
      </c>
      <c r="C59" s="20">
        <v>4140.438</v>
      </c>
      <c r="D59" s="20">
        <v>4952.119</v>
      </c>
      <c r="E59" s="20">
        <v>0</v>
      </c>
      <c r="F59" s="20">
        <v>0</v>
      </c>
      <c r="G59" s="20">
        <v>0</v>
      </c>
      <c r="H59" s="20">
        <v>1</v>
      </c>
      <c r="I59" s="18">
        <v>3.281</v>
      </c>
      <c r="J59" s="18">
        <v>19.134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3.587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908</v>
      </c>
      <c r="B60" s="20" t="s">
        <v>326</v>
      </c>
      <c r="C60" s="20">
        <v>2253.075</v>
      </c>
      <c r="D60" s="20">
        <v>2692.545</v>
      </c>
      <c r="E60" s="20">
        <v>0</v>
      </c>
      <c r="F60" s="20">
        <v>0</v>
      </c>
      <c r="G60" s="20">
        <v>0</v>
      </c>
      <c r="H60" s="20">
        <v>1</v>
      </c>
      <c r="I60" s="18">
        <v>3.019</v>
      </c>
      <c r="J60" s="18">
        <v>18.848</v>
      </c>
      <c r="K60" s="21">
        <v>0</v>
      </c>
      <c r="L60" s="21">
        <v>2</v>
      </c>
      <c r="M60" s="21">
        <v>1</v>
      </c>
      <c r="N60" s="21">
        <v>-1</v>
      </c>
      <c r="O60" s="21">
        <v>0</v>
      </c>
      <c r="P60" s="21">
        <v>0.016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923</v>
      </c>
      <c r="B61" s="20" t="s">
        <v>327</v>
      </c>
      <c r="C61" s="20">
        <v>253.582</v>
      </c>
      <c r="D61" s="20">
        <v>254.787</v>
      </c>
      <c r="E61" s="20">
        <v>0</v>
      </c>
      <c r="F61" s="20">
        <v>0</v>
      </c>
      <c r="G61" s="20">
        <v>0</v>
      </c>
      <c r="H61" s="20">
        <v>1</v>
      </c>
      <c r="I61" s="18">
        <v>0.341</v>
      </c>
      <c r="J61" s="18">
        <v>0.812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1.767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928</v>
      </c>
      <c r="B62" s="20" t="s">
        <v>328</v>
      </c>
      <c r="C62" s="20">
        <v>2837.488</v>
      </c>
      <c r="D62" s="20">
        <v>3427.56</v>
      </c>
      <c r="E62" s="20">
        <v>0</v>
      </c>
      <c r="F62" s="20">
        <v>0</v>
      </c>
      <c r="G62" s="20">
        <v>0</v>
      </c>
      <c r="H62" s="20">
        <v>1</v>
      </c>
      <c r="I62" s="18">
        <v>2.195</v>
      </c>
      <c r="J62" s="18">
        <v>19.033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1.649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937</v>
      </c>
      <c r="B63" s="20" t="s">
        <v>329</v>
      </c>
      <c r="C63" s="20">
        <v>2478.43</v>
      </c>
      <c r="D63" s="20">
        <v>2710.525</v>
      </c>
      <c r="E63" s="20">
        <v>0</v>
      </c>
      <c r="F63" s="20">
        <v>0</v>
      </c>
      <c r="G63" s="20">
        <v>0</v>
      </c>
      <c r="H63" s="20">
        <v>1</v>
      </c>
      <c r="I63" s="18">
        <v>3.69</v>
      </c>
      <c r="J63" s="18">
        <v>11.937</v>
      </c>
      <c r="K63" s="21">
        <v>1</v>
      </c>
      <c r="L63" s="21">
        <v>0</v>
      </c>
      <c r="M63" s="21">
        <v>0</v>
      </c>
      <c r="N63" s="21">
        <v>0</v>
      </c>
      <c r="O63" s="21">
        <v>0</v>
      </c>
      <c r="P63" s="21">
        <v>4.409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986</v>
      </c>
      <c r="B64" s="20" t="s">
        <v>330</v>
      </c>
      <c r="C64" s="20">
        <v>2252.051</v>
      </c>
      <c r="D64" s="20">
        <v>2759.783</v>
      </c>
      <c r="E64" s="20">
        <v>0</v>
      </c>
      <c r="F64" s="20">
        <v>0</v>
      </c>
      <c r="G64" s="20">
        <v>0</v>
      </c>
      <c r="H64" s="20">
        <v>1</v>
      </c>
      <c r="I64" s="18">
        <v>2.751</v>
      </c>
      <c r="J64" s="18">
        <v>20.643</v>
      </c>
      <c r="K64" s="21">
        <v>1</v>
      </c>
      <c r="L64" s="21">
        <v>0</v>
      </c>
      <c r="M64" s="21">
        <v>0</v>
      </c>
      <c r="N64" s="21">
        <v>-1</v>
      </c>
      <c r="O64" s="21">
        <v>0</v>
      </c>
      <c r="P64" s="21">
        <v>5.577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995</v>
      </c>
      <c r="B65" s="20" t="s">
        <v>331</v>
      </c>
      <c r="C65" s="20">
        <v>2580.169</v>
      </c>
      <c r="D65" s="20">
        <v>2813.896</v>
      </c>
      <c r="E65" s="20">
        <v>0</v>
      </c>
      <c r="F65" s="20">
        <v>0</v>
      </c>
      <c r="G65" s="20">
        <v>0</v>
      </c>
      <c r="H65" s="20">
        <v>1</v>
      </c>
      <c r="I65" s="18">
        <v>4.377</v>
      </c>
      <c r="J65" s="18">
        <v>12.32</v>
      </c>
      <c r="K65" s="21">
        <v>3</v>
      </c>
      <c r="L65" s="21">
        <v>0</v>
      </c>
      <c r="M65" s="21">
        <v>1</v>
      </c>
      <c r="N65" s="21">
        <v>-1</v>
      </c>
      <c r="O65" s="21">
        <v>0</v>
      </c>
      <c r="P65" s="21">
        <v>9.496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399234</v>
      </c>
      <c r="B66" s="20" t="s">
        <v>332</v>
      </c>
      <c r="C66" s="20">
        <v>907.505</v>
      </c>
      <c r="D66" s="20">
        <v>1065.229</v>
      </c>
      <c r="E66" s="20">
        <v>0</v>
      </c>
      <c r="F66" s="20">
        <v>0</v>
      </c>
      <c r="G66" s="20">
        <v>0</v>
      </c>
      <c r="H66" s="20">
        <v>1</v>
      </c>
      <c r="I66" s="18">
        <v>10.228</v>
      </c>
      <c r="J66" s="18">
        <v>23.52</v>
      </c>
      <c r="K66" s="21">
        <v>1</v>
      </c>
      <c r="L66" s="21">
        <v>1</v>
      </c>
      <c r="M66" s="21">
        <v>0</v>
      </c>
      <c r="N66" s="21">
        <v>0</v>
      </c>
      <c r="O66" s="21">
        <v>0</v>
      </c>
      <c r="P66" s="21">
        <v>23.937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399289</v>
      </c>
      <c r="B67" s="20" t="s">
        <v>333</v>
      </c>
      <c r="C67" s="20">
        <v>120.582</v>
      </c>
      <c r="D67" s="20">
        <v>121.369</v>
      </c>
      <c r="E67" s="20">
        <v>0</v>
      </c>
      <c r="F67" s="20">
        <v>0</v>
      </c>
      <c r="G67" s="20">
        <v>0</v>
      </c>
      <c r="H67" s="20">
        <v>1</v>
      </c>
      <c r="I67" s="18">
        <v>0.304</v>
      </c>
      <c r="J67" s="18">
        <v>0.95</v>
      </c>
      <c r="K67" s="21">
        <v>3</v>
      </c>
      <c r="L67" s="21">
        <v>0</v>
      </c>
      <c r="M67" s="21">
        <v>1</v>
      </c>
      <c r="N67" s="21">
        <v>0</v>
      </c>
      <c r="O67" s="21">
        <v>0</v>
      </c>
      <c r="P67" s="21">
        <v>11.876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399298</v>
      </c>
      <c r="B68" s="20" t="s">
        <v>334</v>
      </c>
      <c r="C68" s="20">
        <v>213.439</v>
      </c>
      <c r="D68" s="20">
        <v>214.774</v>
      </c>
      <c r="E68" s="20">
        <v>0</v>
      </c>
      <c r="F68" s="20">
        <v>0</v>
      </c>
      <c r="G68" s="20">
        <v>0</v>
      </c>
      <c r="H68" s="20">
        <v>1</v>
      </c>
      <c r="I68" s="18">
        <v>0.392</v>
      </c>
      <c r="J68" s="18">
        <v>1.011</v>
      </c>
      <c r="K68" s="21">
        <v>0</v>
      </c>
      <c r="L68" s="21">
        <v>1</v>
      </c>
      <c r="M68" s="21">
        <v>0</v>
      </c>
      <c r="N68" s="21">
        <v>-1</v>
      </c>
      <c r="O68" s="21">
        <v>0</v>
      </c>
      <c r="P68" s="21">
        <v>-0.738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399299</v>
      </c>
      <c r="B69" s="20" t="s">
        <v>335</v>
      </c>
      <c r="C69" s="20">
        <v>245.611</v>
      </c>
      <c r="D69" s="20">
        <v>247.3</v>
      </c>
      <c r="E69" s="20">
        <v>0</v>
      </c>
      <c r="F69" s="20">
        <v>0</v>
      </c>
      <c r="G69" s="20">
        <v>0</v>
      </c>
      <c r="H69" s="20">
        <v>1</v>
      </c>
      <c r="I69" s="18">
        <v>0.389</v>
      </c>
      <c r="J69" s="18">
        <v>1.069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13.583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399301</v>
      </c>
      <c r="B70" s="20" t="s">
        <v>336</v>
      </c>
      <c r="C70" s="20">
        <v>217.291</v>
      </c>
      <c r="D70" s="20">
        <v>218.649</v>
      </c>
      <c r="E70" s="20">
        <v>0</v>
      </c>
      <c r="F70" s="20">
        <v>0</v>
      </c>
      <c r="G70" s="20">
        <v>0</v>
      </c>
      <c r="H70" s="20">
        <v>1</v>
      </c>
      <c r="I70" s="18">
        <v>0.393</v>
      </c>
      <c r="J70" s="18">
        <v>1.011</v>
      </c>
      <c r="K70" s="21">
        <v>3</v>
      </c>
      <c r="L70" s="21">
        <v>0</v>
      </c>
      <c r="M70" s="21">
        <v>1</v>
      </c>
      <c r="N70" s="21">
        <v>-1</v>
      </c>
      <c r="O70" s="21">
        <v>0</v>
      </c>
      <c r="P70" s="21">
        <v>21.668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399302</v>
      </c>
      <c r="B71" s="20" t="s">
        <v>337</v>
      </c>
      <c r="C71" s="20">
        <v>220.258</v>
      </c>
      <c r="D71" s="20">
        <v>221.434</v>
      </c>
      <c r="E71" s="20">
        <v>0</v>
      </c>
      <c r="F71" s="20">
        <v>0</v>
      </c>
      <c r="G71" s="20">
        <v>0</v>
      </c>
      <c r="H71" s="20">
        <v>1</v>
      </c>
      <c r="I71" s="18">
        <v>0.352</v>
      </c>
      <c r="J71" s="18">
        <v>0.881</v>
      </c>
      <c r="K71" s="21">
        <v>3</v>
      </c>
      <c r="L71" s="21">
        <v>0</v>
      </c>
      <c r="M71" s="21">
        <v>0</v>
      </c>
      <c r="N71" s="21">
        <v>0</v>
      </c>
      <c r="O71" s="21">
        <v>0</v>
      </c>
      <c r="P71" s="21">
        <v>3.331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399326</v>
      </c>
      <c r="B72" s="20" t="s">
        <v>338</v>
      </c>
      <c r="C72" s="20">
        <v>5638.281</v>
      </c>
      <c r="D72" s="20">
        <v>6892.408</v>
      </c>
      <c r="E72" s="20">
        <v>0</v>
      </c>
      <c r="F72" s="20">
        <v>0</v>
      </c>
      <c r="G72" s="20">
        <v>0</v>
      </c>
      <c r="H72" s="20">
        <v>1</v>
      </c>
      <c r="I72" s="18">
        <v>2.515</v>
      </c>
      <c r="J72" s="18">
        <v>20.253</v>
      </c>
      <c r="K72" s="21">
        <v>0</v>
      </c>
      <c r="L72" s="21">
        <v>0</v>
      </c>
      <c r="M72" s="21">
        <v>0</v>
      </c>
      <c r="N72" s="21">
        <v>-1</v>
      </c>
      <c r="O72" s="21">
        <v>0</v>
      </c>
      <c r="P72" s="21">
        <v>3.329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399381</v>
      </c>
      <c r="B73" s="20" t="s">
        <v>339</v>
      </c>
      <c r="C73" s="20">
        <v>2947.125</v>
      </c>
      <c r="D73" s="20">
        <v>3563.086</v>
      </c>
      <c r="E73" s="20">
        <v>0</v>
      </c>
      <c r="F73" s="20">
        <v>0</v>
      </c>
      <c r="G73" s="20">
        <v>0</v>
      </c>
      <c r="H73" s="20">
        <v>1</v>
      </c>
      <c r="I73" s="18">
        <v>2.755</v>
      </c>
      <c r="J73" s="18">
        <v>19.566</v>
      </c>
      <c r="K73" s="21">
        <v>0</v>
      </c>
      <c r="L73" s="21">
        <v>0</v>
      </c>
      <c r="M73" s="21">
        <v>0</v>
      </c>
      <c r="N73" s="21">
        <v>-1</v>
      </c>
      <c r="O73" s="21">
        <v>0</v>
      </c>
      <c r="P73" s="21">
        <v>-3.28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399390</v>
      </c>
      <c r="B74" s="20" t="s">
        <v>340</v>
      </c>
      <c r="C74" s="20">
        <v>2592.492</v>
      </c>
      <c r="D74" s="20">
        <v>2825.094</v>
      </c>
      <c r="E74" s="20">
        <v>0</v>
      </c>
      <c r="F74" s="20">
        <v>0</v>
      </c>
      <c r="G74" s="20">
        <v>0</v>
      </c>
      <c r="H74" s="20">
        <v>1</v>
      </c>
      <c r="I74" s="18">
        <v>4.303</v>
      </c>
      <c r="J74" s="18">
        <v>12.182</v>
      </c>
      <c r="K74" s="21">
        <v>0</v>
      </c>
      <c r="L74" s="21">
        <v>1</v>
      </c>
      <c r="M74" s="21">
        <v>0</v>
      </c>
      <c r="N74" s="21">
        <v>0</v>
      </c>
      <c r="O74" s="21">
        <v>0</v>
      </c>
      <c r="P74" s="21">
        <v>-3.33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399404</v>
      </c>
      <c r="B75" s="20" t="s">
        <v>341</v>
      </c>
      <c r="C75" s="20">
        <v>6073.034</v>
      </c>
      <c r="D75" s="20">
        <v>6681.427</v>
      </c>
      <c r="E75" s="20">
        <v>0</v>
      </c>
      <c r="F75" s="20">
        <v>0</v>
      </c>
      <c r="G75" s="20">
        <v>0</v>
      </c>
      <c r="H75" s="20">
        <v>1</v>
      </c>
      <c r="I75" s="18">
        <v>1.799</v>
      </c>
      <c r="J75" s="18">
        <v>10.741</v>
      </c>
      <c r="K75" s="21">
        <v>1</v>
      </c>
      <c r="L75" s="21">
        <v>1</v>
      </c>
      <c r="M75" s="21">
        <v>0</v>
      </c>
      <c r="N75" s="21">
        <v>0</v>
      </c>
      <c r="O75" s="21">
        <v>0</v>
      </c>
      <c r="P75" s="21">
        <v>-0.587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399410</v>
      </c>
      <c r="B76" s="20" t="s">
        <v>342</v>
      </c>
      <c r="C76" s="20">
        <v>2583.417</v>
      </c>
      <c r="D76" s="20">
        <v>3418.569</v>
      </c>
      <c r="E76" s="20">
        <v>0</v>
      </c>
      <c r="F76" s="20">
        <v>0</v>
      </c>
      <c r="G76" s="20">
        <v>0</v>
      </c>
      <c r="H76" s="20">
        <v>1</v>
      </c>
      <c r="I76" s="18">
        <v>3.384</v>
      </c>
      <c r="J76" s="18">
        <v>26.987</v>
      </c>
      <c r="K76" s="21">
        <v>1</v>
      </c>
      <c r="L76" s="21">
        <v>2</v>
      </c>
      <c r="M76" s="21">
        <v>0</v>
      </c>
      <c r="N76" s="21">
        <v>0</v>
      </c>
      <c r="O76" s="21">
        <v>0</v>
      </c>
      <c r="P76" s="21">
        <v>12.111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399427</v>
      </c>
      <c r="B77" s="20" t="s">
        <v>343</v>
      </c>
      <c r="C77" s="20">
        <v>2139.628</v>
      </c>
      <c r="D77" s="20">
        <v>2475.492</v>
      </c>
      <c r="E77" s="20">
        <v>0</v>
      </c>
      <c r="F77" s="20">
        <v>0</v>
      </c>
      <c r="G77" s="20">
        <v>0</v>
      </c>
      <c r="H77" s="20">
        <v>1</v>
      </c>
      <c r="I77" s="18">
        <v>1.685</v>
      </c>
      <c r="J77" s="18">
        <v>15.024</v>
      </c>
      <c r="K77" s="21">
        <v>3</v>
      </c>
      <c r="L77" s="21">
        <v>0</v>
      </c>
      <c r="M77" s="21">
        <v>0</v>
      </c>
      <c r="N77" s="21">
        <v>-1</v>
      </c>
      <c r="O77" s="21">
        <v>0</v>
      </c>
      <c r="P77" s="21">
        <v>9.096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399436</v>
      </c>
      <c r="B78" s="20" t="s">
        <v>344</v>
      </c>
      <c r="C78" s="20">
        <v>3777.039</v>
      </c>
      <c r="D78" s="20">
        <v>4561.816</v>
      </c>
      <c r="E78" s="20">
        <v>0</v>
      </c>
      <c r="F78" s="20">
        <v>0</v>
      </c>
      <c r="G78" s="20">
        <v>0</v>
      </c>
      <c r="H78" s="20">
        <v>1</v>
      </c>
      <c r="I78" s="18">
        <v>1.298</v>
      </c>
      <c r="J78" s="18">
        <v>18.278</v>
      </c>
      <c r="K78" s="21">
        <v>4</v>
      </c>
      <c r="L78" s="21">
        <v>2</v>
      </c>
      <c r="M78" s="21">
        <v>0</v>
      </c>
      <c r="N78" s="21">
        <v>0</v>
      </c>
      <c r="O78" s="21">
        <v>0</v>
      </c>
      <c r="P78" s="21">
        <v>14.735</v>
      </c>
      <c r="Q78" s="21">
        <v>0</v>
      </c>
      <c r="R78" s="21">
        <v>1</v>
      </c>
      <c r="S78" s="22"/>
      <c r="T78" s="22"/>
      <c r="U78" s="22"/>
      <c r="V78" s="22"/>
      <c r="W78" s="22"/>
    </row>
    <row r="79" ht="16.5" spans="1:23">
      <c r="A79" s="20">
        <v>399438</v>
      </c>
      <c r="B79" s="20" t="s">
        <v>345</v>
      </c>
      <c r="C79" s="20">
        <v>1988.568</v>
      </c>
      <c r="D79" s="20">
        <v>2225.321</v>
      </c>
      <c r="E79" s="20">
        <v>0</v>
      </c>
      <c r="F79" s="20">
        <v>0</v>
      </c>
      <c r="G79" s="20">
        <v>0</v>
      </c>
      <c r="H79" s="20">
        <v>1</v>
      </c>
      <c r="I79" s="18">
        <v>7.083</v>
      </c>
      <c r="J79" s="18">
        <v>16.968</v>
      </c>
      <c r="K79" s="21">
        <v>2</v>
      </c>
      <c r="L79" s="21">
        <v>0</v>
      </c>
      <c r="M79" s="21">
        <v>0</v>
      </c>
      <c r="N79" s="21">
        <v>0</v>
      </c>
      <c r="O79" s="21">
        <v>0</v>
      </c>
      <c r="P79" s="21">
        <v>2.217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399439</v>
      </c>
      <c r="B80" s="20" t="s">
        <v>346</v>
      </c>
      <c r="C80" s="20">
        <v>1804.525</v>
      </c>
      <c r="D80" s="20">
        <v>2366.898</v>
      </c>
      <c r="E80" s="20">
        <v>0</v>
      </c>
      <c r="F80" s="20">
        <v>0</v>
      </c>
      <c r="G80" s="20">
        <v>0</v>
      </c>
      <c r="H80" s="20">
        <v>1</v>
      </c>
      <c r="I80" s="18">
        <v>0.754</v>
      </c>
      <c r="J80" s="18">
        <v>24.335</v>
      </c>
      <c r="K80" s="21">
        <v>2</v>
      </c>
      <c r="L80" s="21">
        <v>0</v>
      </c>
      <c r="M80" s="21">
        <v>0</v>
      </c>
      <c r="N80" s="21">
        <v>0</v>
      </c>
      <c r="O80" s="21">
        <v>0</v>
      </c>
      <c r="P80" s="21">
        <v>39.007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399622</v>
      </c>
      <c r="B81" s="20" t="s">
        <v>347</v>
      </c>
      <c r="C81" s="20">
        <v>1682.861</v>
      </c>
      <c r="D81" s="20">
        <v>1943.517</v>
      </c>
      <c r="E81" s="20">
        <v>0</v>
      </c>
      <c r="F81" s="20">
        <v>0</v>
      </c>
      <c r="G81" s="20">
        <v>0</v>
      </c>
      <c r="H81" s="20">
        <v>1</v>
      </c>
      <c r="I81" s="18">
        <v>9.818</v>
      </c>
      <c r="J81" s="18">
        <v>21.912</v>
      </c>
      <c r="K81" s="21">
        <v>3</v>
      </c>
      <c r="L81" s="21">
        <v>0</v>
      </c>
      <c r="M81" s="21">
        <v>1</v>
      </c>
      <c r="N81" s="21">
        <v>0</v>
      </c>
      <c r="O81" s="21">
        <v>0</v>
      </c>
      <c r="P81" s="21">
        <v>16.13</v>
      </c>
      <c r="Q81" s="21">
        <v>-1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399689</v>
      </c>
      <c r="B82" s="20" t="s">
        <v>348</v>
      </c>
      <c r="C82" s="20">
        <v>831.53</v>
      </c>
      <c r="D82" s="20">
        <v>966.123</v>
      </c>
      <c r="E82" s="20">
        <v>0</v>
      </c>
      <c r="F82" s="20">
        <v>0</v>
      </c>
      <c r="G82" s="20">
        <v>0</v>
      </c>
      <c r="H82" s="20">
        <v>1</v>
      </c>
      <c r="I82" s="18">
        <v>10.811</v>
      </c>
      <c r="J82" s="18">
        <v>23.236</v>
      </c>
      <c r="K82" s="21">
        <v>2</v>
      </c>
      <c r="L82" s="21">
        <v>0</v>
      </c>
      <c r="M82" s="21">
        <v>0</v>
      </c>
      <c r="N82" s="21">
        <v>0</v>
      </c>
      <c r="O82" s="21">
        <v>0</v>
      </c>
      <c r="P82" s="21">
        <v>9.394</v>
      </c>
      <c r="Q82" s="21">
        <v>-1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399928</v>
      </c>
      <c r="B83" s="20" t="s">
        <v>328</v>
      </c>
      <c r="C83" s="20">
        <v>2837.487</v>
      </c>
      <c r="D83" s="20">
        <v>3427.56</v>
      </c>
      <c r="E83" s="20">
        <v>0</v>
      </c>
      <c r="F83" s="20">
        <v>0</v>
      </c>
      <c r="G83" s="20">
        <v>0</v>
      </c>
      <c r="H83" s="20">
        <v>1</v>
      </c>
      <c r="I83" s="18">
        <v>2.195</v>
      </c>
      <c r="J83" s="18">
        <v>19.033</v>
      </c>
      <c r="K83" s="21">
        <v>3</v>
      </c>
      <c r="L83" s="21">
        <v>0</v>
      </c>
      <c r="M83" s="21">
        <v>1</v>
      </c>
      <c r="N83" s="21">
        <v>0</v>
      </c>
      <c r="O83" s="21">
        <v>0</v>
      </c>
      <c r="P83" s="21">
        <v>12.808</v>
      </c>
      <c r="Q83" s="21">
        <v>-1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399990</v>
      </c>
      <c r="B84" s="20" t="s">
        <v>349</v>
      </c>
      <c r="C84" s="20">
        <v>2859.93</v>
      </c>
      <c r="D84" s="20">
        <v>3511.812</v>
      </c>
      <c r="E84" s="20">
        <v>0</v>
      </c>
      <c r="F84" s="20">
        <v>0</v>
      </c>
      <c r="G84" s="20">
        <v>0</v>
      </c>
      <c r="H84" s="20">
        <v>1</v>
      </c>
      <c r="I84" s="18">
        <v>3.321</v>
      </c>
      <c r="J84" s="18">
        <v>21.267</v>
      </c>
      <c r="K84" s="21">
        <v>2</v>
      </c>
      <c r="L84" s="21">
        <v>0</v>
      </c>
      <c r="M84" s="21">
        <v>0</v>
      </c>
      <c r="N84" s="21">
        <v>0</v>
      </c>
      <c r="O84" s="21">
        <v>0</v>
      </c>
      <c r="P84" s="21">
        <v>9.08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399998</v>
      </c>
      <c r="B85" s="20" t="s">
        <v>350</v>
      </c>
      <c r="C85" s="20">
        <v>1964.394</v>
      </c>
      <c r="D85" s="20">
        <v>2384.902</v>
      </c>
      <c r="E85" s="20">
        <v>0</v>
      </c>
      <c r="F85" s="20">
        <v>0</v>
      </c>
      <c r="G85" s="20">
        <v>0</v>
      </c>
      <c r="H85" s="20">
        <v>1</v>
      </c>
      <c r="I85" s="18">
        <v>1.955</v>
      </c>
      <c r="J85" s="18">
        <v>19.242</v>
      </c>
      <c r="K85" s="21">
        <v>0</v>
      </c>
      <c r="L85" s="21">
        <v>0</v>
      </c>
      <c r="M85" s="21">
        <v>0</v>
      </c>
      <c r="N85" s="21">
        <v>-1</v>
      </c>
      <c r="O85" s="21">
        <v>0</v>
      </c>
      <c r="P85" s="21">
        <v>-1.317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3">
        <v>5</v>
      </c>
      <c r="B86" s="23" t="s">
        <v>351</v>
      </c>
      <c r="C86" s="23">
        <v>2761.607</v>
      </c>
      <c r="D86" s="23">
        <v>2968.915</v>
      </c>
      <c r="E86" s="23">
        <v>0</v>
      </c>
      <c r="F86" s="23">
        <v>0</v>
      </c>
      <c r="G86" s="23">
        <v>1</v>
      </c>
      <c r="H86" s="18">
        <v>0</v>
      </c>
      <c r="I86" s="18">
        <v>0</v>
      </c>
      <c r="J86" s="18">
        <v>0</v>
      </c>
      <c r="K86" s="21">
        <v>2</v>
      </c>
      <c r="L86" s="21">
        <v>1</v>
      </c>
      <c r="M86" s="21">
        <v>0</v>
      </c>
      <c r="N86" s="21">
        <v>0</v>
      </c>
      <c r="O86" s="21">
        <v>0</v>
      </c>
      <c r="P86" s="21">
        <v>27.006</v>
      </c>
      <c r="Q86" s="21">
        <v>-1</v>
      </c>
      <c r="R86" s="21">
        <v>0</v>
      </c>
      <c r="S86" s="22"/>
      <c r="T86" s="22"/>
      <c r="U86" s="22"/>
      <c r="V86" s="22"/>
      <c r="W86" s="22"/>
    </row>
    <row r="87" ht="16.5" spans="1:23">
      <c r="A87" s="23">
        <v>6</v>
      </c>
      <c r="B87" s="23" t="s">
        <v>352</v>
      </c>
      <c r="C87" s="23">
        <v>4152.424</v>
      </c>
      <c r="D87" s="23">
        <v>4620.47</v>
      </c>
      <c r="E87" s="23">
        <v>0</v>
      </c>
      <c r="F87" s="23">
        <v>0</v>
      </c>
      <c r="G87" s="23">
        <v>1</v>
      </c>
      <c r="H87" s="18">
        <v>0</v>
      </c>
      <c r="I87" s="18">
        <v>0</v>
      </c>
      <c r="J87" s="18">
        <v>0</v>
      </c>
      <c r="K87" s="21">
        <v>2</v>
      </c>
      <c r="L87" s="21">
        <v>0</v>
      </c>
      <c r="M87" s="21">
        <v>0</v>
      </c>
      <c r="N87" s="21">
        <v>0</v>
      </c>
      <c r="O87" s="21">
        <v>0</v>
      </c>
      <c r="P87" s="21">
        <v>4.408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3">
        <v>8</v>
      </c>
      <c r="B88" s="23" t="s">
        <v>353</v>
      </c>
      <c r="C88" s="23">
        <v>3452.292</v>
      </c>
      <c r="D88" s="23">
        <v>3749.086</v>
      </c>
      <c r="E88" s="23">
        <v>0</v>
      </c>
      <c r="F88" s="23">
        <v>0</v>
      </c>
      <c r="G88" s="23">
        <v>1</v>
      </c>
      <c r="H88" s="18">
        <v>0</v>
      </c>
      <c r="I88" s="18">
        <v>0</v>
      </c>
      <c r="J88" s="18">
        <v>0</v>
      </c>
      <c r="K88" s="21">
        <v>2</v>
      </c>
      <c r="L88" s="21">
        <v>0</v>
      </c>
      <c r="M88" s="21">
        <v>0</v>
      </c>
      <c r="N88" s="21">
        <v>0</v>
      </c>
      <c r="O88" s="21">
        <v>0</v>
      </c>
      <c r="P88" s="21">
        <v>21.204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3">
        <v>11</v>
      </c>
      <c r="B89" s="23" t="s">
        <v>171</v>
      </c>
      <c r="C89" s="23">
        <v>7024.897</v>
      </c>
      <c r="D89" s="23">
        <v>7237.616</v>
      </c>
      <c r="E89" s="23">
        <v>0</v>
      </c>
      <c r="F89" s="23">
        <v>0</v>
      </c>
      <c r="G89" s="23">
        <v>1</v>
      </c>
      <c r="H89" s="18">
        <v>0</v>
      </c>
      <c r="I89" s="18">
        <v>0</v>
      </c>
      <c r="J89" s="18">
        <v>0</v>
      </c>
      <c r="K89" s="21">
        <v>2</v>
      </c>
      <c r="L89" s="21">
        <v>0</v>
      </c>
      <c r="M89" s="21">
        <v>0</v>
      </c>
      <c r="N89" s="21">
        <v>0</v>
      </c>
      <c r="O89" s="21">
        <v>0</v>
      </c>
      <c r="P89" s="21">
        <v>6.571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3">
        <v>16</v>
      </c>
      <c r="B90" s="23" t="s">
        <v>354</v>
      </c>
      <c r="C90" s="23">
        <v>2931.099</v>
      </c>
      <c r="D90" s="23">
        <v>3169.566</v>
      </c>
      <c r="E90" s="23">
        <v>0</v>
      </c>
      <c r="F90" s="23">
        <v>0</v>
      </c>
      <c r="G90" s="23">
        <v>1</v>
      </c>
      <c r="H90" s="18">
        <v>0</v>
      </c>
      <c r="I90" s="18">
        <v>0</v>
      </c>
      <c r="J90" s="18">
        <v>0</v>
      </c>
      <c r="K90" s="21">
        <v>4</v>
      </c>
      <c r="L90" s="21">
        <v>2</v>
      </c>
      <c r="M90" s="21">
        <v>-1</v>
      </c>
      <c r="N90" s="21">
        <v>1</v>
      </c>
      <c r="O90" s="21">
        <v>0</v>
      </c>
      <c r="P90" s="21">
        <v>0.011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3">
        <v>18</v>
      </c>
      <c r="B91" s="23" t="s">
        <v>355</v>
      </c>
      <c r="C91" s="23">
        <v>5530.266</v>
      </c>
      <c r="D91" s="23">
        <v>6130.621</v>
      </c>
      <c r="E91" s="23">
        <v>0</v>
      </c>
      <c r="F91" s="23">
        <v>0</v>
      </c>
      <c r="G91" s="23">
        <v>1</v>
      </c>
      <c r="H91" s="18">
        <v>0</v>
      </c>
      <c r="I91" s="18">
        <v>0</v>
      </c>
      <c r="J91" s="18">
        <v>0</v>
      </c>
      <c r="K91" s="21">
        <v>3</v>
      </c>
      <c r="L91" s="21">
        <v>1</v>
      </c>
      <c r="M91" s="21">
        <v>0</v>
      </c>
      <c r="N91" s="21">
        <v>0</v>
      </c>
      <c r="O91" s="21">
        <v>0</v>
      </c>
      <c r="P91" s="21">
        <v>16.222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3">
        <v>35</v>
      </c>
      <c r="B92" s="23" t="s">
        <v>356</v>
      </c>
      <c r="C92" s="23">
        <v>2798.782</v>
      </c>
      <c r="D92" s="23">
        <v>3095.986</v>
      </c>
      <c r="E92" s="23">
        <v>0</v>
      </c>
      <c r="F92" s="23">
        <v>0</v>
      </c>
      <c r="G92" s="23">
        <v>1</v>
      </c>
      <c r="H92" s="18">
        <v>0</v>
      </c>
      <c r="I92" s="18">
        <v>0</v>
      </c>
      <c r="J92" s="18">
        <v>0</v>
      </c>
      <c r="K92" s="21">
        <v>0</v>
      </c>
      <c r="L92" s="21">
        <v>2</v>
      </c>
      <c r="M92" s="21">
        <v>0</v>
      </c>
      <c r="N92" s="21">
        <v>-1</v>
      </c>
      <c r="O92" s="21">
        <v>0</v>
      </c>
      <c r="P92" s="21">
        <v>-3.821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3">
        <v>36</v>
      </c>
      <c r="B93" s="23" t="s">
        <v>357</v>
      </c>
      <c r="C93" s="23">
        <v>10546.87</v>
      </c>
      <c r="D93" s="23">
        <v>11488.292</v>
      </c>
      <c r="E93" s="23">
        <v>0</v>
      </c>
      <c r="F93" s="23">
        <v>0</v>
      </c>
      <c r="G93" s="23">
        <v>1</v>
      </c>
      <c r="H93" s="18">
        <v>0</v>
      </c>
      <c r="I93" s="18">
        <v>0</v>
      </c>
      <c r="J93" s="18">
        <v>0</v>
      </c>
      <c r="K93" s="21">
        <v>3</v>
      </c>
      <c r="L93" s="21">
        <v>0</v>
      </c>
      <c r="M93" s="21">
        <v>0</v>
      </c>
      <c r="N93" s="21">
        <v>0</v>
      </c>
      <c r="O93" s="21">
        <v>0</v>
      </c>
      <c r="P93" s="21">
        <v>5.994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3">
        <v>37</v>
      </c>
      <c r="B94" s="23" t="s">
        <v>358</v>
      </c>
      <c r="C94" s="23">
        <v>6182.712</v>
      </c>
      <c r="D94" s="23">
        <v>7012.205</v>
      </c>
      <c r="E94" s="23">
        <v>0</v>
      </c>
      <c r="F94" s="23">
        <v>0</v>
      </c>
      <c r="G94" s="23">
        <v>1</v>
      </c>
      <c r="H94" s="18">
        <v>0</v>
      </c>
      <c r="I94" s="18">
        <v>0</v>
      </c>
      <c r="J94" s="18">
        <v>0</v>
      </c>
      <c r="K94" s="21">
        <v>2</v>
      </c>
      <c r="L94" s="21">
        <v>0</v>
      </c>
      <c r="M94" s="21">
        <v>1</v>
      </c>
      <c r="N94" s="21">
        <v>-1</v>
      </c>
      <c r="O94" s="21">
        <v>0</v>
      </c>
      <c r="P94" s="21">
        <v>25.783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3">
        <v>38</v>
      </c>
      <c r="B95" s="23" t="s">
        <v>359</v>
      </c>
      <c r="C95" s="23">
        <v>5504.161</v>
      </c>
      <c r="D95" s="23">
        <v>6129.456</v>
      </c>
      <c r="E95" s="23">
        <v>0</v>
      </c>
      <c r="F95" s="23">
        <v>0</v>
      </c>
      <c r="G95" s="23">
        <v>1</v>
      </c>
      <c r="H95" s="18">
        <v>0</v>
      </c>
      <c r="I95" s="18">
        <v>0</v>
      </c>
      <c r="J95" s="18">
        <v>0</v>
      </c>
      <c r="K95" s="21">
        <v>2</v>
      </c>
      <c r="L95" s="21">
        <v>0</v>
      </c>
      <c r="M95" s="21">
        <v>0</v>
      </c>
      <c r="N95" s="21">
        <v>0</v>
      </c>
      <c r="O95" s="21">
        <v>0</v>
      </c>
      <c r="P95" s="21">
        <v>12.211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3">
        <v>42</v>
      </c>
      <c r="B96" s="23" t="s">
        <v>360</v>
      </c>
      <c r="C96" s="23">
        <v>1754.61</v>
      </c>
      <c r="D96" s="23">
        <v>1863.01</v>
      </c>
      <c r="E96" s="23">
        <v>0</v>
      </c>
      <c r="F96" s="23">
        <v>0</v>
      </c>
      <c r="G96" s="23">
        <v>1</v>
      </c>
      <c r="H96" s="18">
        <v>0</v>
      </c>
      <c r="I96" s="18">
        <v>0</v>
      </c>
      <c r="J96" s="18">
        <v>0</v>
      </c>
      <c r="K96" s="21">
        <v>0</v>
      </c>
      <c r="L96" s="21">
        <v>1</v>
      </c>
      <c r="M96" s="21">
        <v>0</v>
      </c>
      <c r="N96" s="21">
        <v>-1</v>
      </c>
      <c r="O96" s="21">
        <v>0</v>
      </c>
      <c r="P96" s="21">
        <v>10.496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3">
        <v>43</v>
      </c>
      <c r="B97" s="23" t="s">
        <v>250</v>
      </c>
      <c r="C97" s="23">
        <v>2510.195</v>
      </c>
      <c r="D97" s="23">
        <v>2729.322</v>
      </c>
      <c r="E97" s="23">
        <v>0</v>
      </c>
      <c r="F97" s="23">
        <v>0</v>
      </c>
      <c r="G97" s="23">
        <v>1</v>
      </c>
      <c r="H97" s="18">
        <v>0</v>
      </c>
      <c r="I97" s="18">
        <v>0</v>
      </c>
      <c r="J97" s="18">
        <v>0</v>
      </c>
      <c r="K97" s="21">
        <v>1</v>
      </c>
      <c r="L97" s="21">
        <v>0</v>
      </c>
      <c r="M97" s="21">
        <v>0</v>
      </c>
      <c r="N97" s="21">
        <v>-1</v>
      </c>
      <c r="O97" s="21">
        <v>0</v>
      </c>
      <c r="P97" s="21">
        <v>-4.434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3">
        <v>48</v>
      </c>
      <c r="B98" s="23" t="s">
        <v>361</v>
      </c>
      <c r="C98" s="23">
        <v>1426.217</v>
      </c>
      <c r="D98" s="23">
        <v>1526.253</v>
      </c>
      <c r="E98" s="23">
        <v>0</v>
      </c>
      <c r="F98" s="23">
        <v>0</v>
      </c>
      <c r="G98" s="23">
        <v>1</v>
      </c>
      <c r="H98" s="18">
        <v>0</v>
      </c>
      <c r="I98" s="18">
        <v>0</v>
      </c>
      <c r="J98" s="18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-1.519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3">
        <v>50</v>
      </c>
      <c r="B99" s="23" t="s">
        <v>362</v>
      </c>
      <c r="C99" s="23">
        <v>2338.782</v>
      </c>
      <c r="D99" s="23">
        <v>2533.078</v>
      </c>
      <c r="E99" s="23">
        <v>0</v>
      </c>
      <c r="F99" s="23">
        <v>0</v>
      </c>
      <c r="G99" s="23">
        <v>1</v>
      </c>
      <c r="H99" s="18">
        <v>0</v>
      </c>
      <c r="I99" s="18">
        <v>0</v>
      </c>
      <c r="J99" s="18">
        <v>0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  <c r="P99" s="21">
        <v>2.996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3">
        <v>52</v>
      </c>
      <c r="B100" s="23" t="s">
        <v>363</v>
      </c>
      <c r="C100" s="23">
        <v>2900.724</v>
      </c>
      <c r="D100" s="23">
        <v>3111.045</v>
      </c>
      <c r="E100" s="23">
        <v>0</v>
      </c>
      <c r="F100" s="23">
        <v>0</v>
      </c>
      <c r="G100" s="23">
        <v>1</v>
      </c>
      <c r="H100" s="18">
        <v>0</v>
      </c>
      <c r="I100" s="18">
        <v>0</v>
      </c>
      <c r="J100" s="18">
        <v>0</v>
      </c>
      <c r="K100" s="21">
        <v>2</v>
      </c>
      <c r="L100" s="21">
        <v>0</v>
      </c>
      <c r="M100" s="21">
        <v>0</v>
      </c>
      <c r="N100" s="21">
        <v>0</v>
      </c>
      <c r="O100" s="21">
        <v>0</v>
      </c>
      <c r="P100" s="21">
        <v>23.981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3">
        <v>54</v>
      </c>
      <c r="B101" s="23" t="s">
        <v>364</v>
      </c>
      <c r="C101" s="23">
        <v>1536.039</v>
      </c>
      <c r="D101" s="23">
        <v>1678.481</v>
      </c>
      <c r="E101" s="23">
        <v>0</v>
      </c>
      <c r="F101" s="23">
        <v>0</v>
      </c>
      <c r="G101" s="23">
        <v>1</v>
      </c>
      <c r="H101" s="18">
        <v>0</v>
      </c>
      <c r="I101" s="18">
        <v>0</v>
      </c>
      <c r="J101" s="18">
        <v>0</v>
      </c>
      <c r="K101" s="21">
        <v>3</v>
      </c>
      <c r="L101" s="21">
        <v>0</v>
      </c>
      <c r="M101" s="21">
        <v>0</v>
      </c>
      <c r="N101" s="21">
        <v>-1</v>
      </c>
      <c r="O101" s="21">
        <v>0</v>
      </c>
      <c r="P101" s="21">
        <v>29.397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3">
        <v>63</v>
      </c>
      <c r="B102" s="23" t="s">
        <v>365</v>
      </c>
      <c r="C102" s="23">
        <v>3850.667</v>
      </c>
      <c r="D102" s="23">
        <v>4213.81</v>
      </c>
      <c r="E102" s="23">
        <v>0</v>
      </c>
      <c r="F102" s="23">
        <v>0</v>
      </c>
      <c r="G102" s="23">
        <v>1</v>
      </c>
      <c r="H102" s="18">
        <v>0</v>
      </c>
      <c r="I102" s="18">
        <v>0</v>
      </c>
      <c r="J102" s="18">
        <v>0</v>
      </c>
      <c r="K102" s="21">
        <v>4</v>
      </c>
      <c r="L102" s="21">
        <v>2</v>
      </c>
      <c r="M102" s="21">
        <v>0</v>
      </c>
      <c r="N102" s="21">
        <v>0</v>
      </c>
      <c r="O102" s="21">
        <v>0</v>
      </c>
      <c r="P102" s="21">
        <v>22.844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3">
        <v>69</v>
      </c>
      <c r="B103" s="23" t="s">
        <v>366</v>
      </c>
      <c r="C103" s="23">
        <v>4722.304</v>
      </c>
      <c r="D103" s="23">
        <v>5172.972</v>
      </c>
      <c r="E103" s="23">
        <v>0</v>
      </c>
      <c r="F103" s="23">
        <v>0</v>
      </c>
      <c r="G103" s="23">
        <v>1</v>
      </c>
      <c r="H103" s="18">
        <v>0</v>
      </c>
      <c r="I103" s="18">
        <v>0</v>
      </c>
      <c r="J103" s="18">
        <v>0</v>
      </c>
      <c r="K103" s="21">
        <v>4</v>
      </c>
      <c r="L103" s="21">
        <v>2</v>
      </c>
      <c r="M103" s="21">
        <v>0</v>
      </c>
      <c r="N103" s="21">
        <v>0</v>
      </c>
      <c r="O103" s="21">
        <v>0</v>
      </c>
      <c r="P103" s="21">
        <v>0.878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3">
        <v>73</v>
      </c>
      <c r="B104" s="23" t="s">
        <v>367</v>
      </c>
      <c r="C104" s="23">
        <v>3285.22</v>
      </c>
      <c r="D104" s="23">
        <v>3665.383</v>
      </c>
      <c r="E104" s="23">
        <v>0</v>
      </c>
      <c r="F104" s="23">
        <v>0</v>
      </c>
      <c r="G104" s="23">
        <v>1</v>
      </c>
      <c r="H104" s="18">
        <v>0</v>
      </c>
      <c r="I104" s="18">
        <v>0</v>
      </c>
      <c r="J104" s="18">
        <v>0</v>
      </c>
      <c r="K104" s="21">
        <v>2</v>
      </c>
      <c r="L104" s="21">
        <v>0</v>
      </c>
      <c r="M104" s="21">
        <v>0</v>
      </c>
      <c r="N104" s="21">
        <v>0</v>
      </c>
      <c r="O104" s="21">
        <v>0</v>
      </c>
      <c r="P104" s="21">
        <v>19.795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3">
        <v>74</v>
      </c>
      <c r="B105" s="23" t="s">
        <v>368</v>
      </c>
      <c r="C105" s="23">
        <v>6908.488</v>
      </c>
      <c r="D105" s="23">
        <v>7566.513</v>
      </c>
      <c r="E105" s="23">
        <v>0</v>
      </c>
      <c r="F105" s="23">
        <v>0</v>
      </c>
      <c r="G105" s="23">
        <v>1</v>
      </c>
      <c r="H105" s="18">
        <v>0</v>
      </c>
      <c r="I105" s="18">
        <v>0</v>
      </c>
      <c r="J105" s="18">
        <v>0</v>
      </c>
      <c r="K105" s="21">
        <v>0</v>
      </c>
      <c r="L105" s="21">
        <v>2</v>
      </c>
      <c r="M105" s="21">
        <v>1</v>
      </c>
      <c r="N105" s="21">
        <v>-1</v>
      </c>
      <c r="O105" s="21">
        <v>0</v>
      </c>
      <c r="P105" s="21">
        <v>0.006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3">
        <v>75</v>
      </c>
      <c r="B106" s="23" t="s">
        <v>369</v>
      </c>
      <c r="C106" s="23">
        <v>6753.145</v>
      </c>
      <c r="D106" s="23">
        <v>7552.988</v>
      </c>
      <c r="E106" s="23">
        <v>0</v>
      </c>
      <c r="F106" s="23">
        <v>0</v>
      </c>
      <c r="G106" s="23">
        <v>1</v>
      </c>
      <c r="H106" s="18">
        <v>0</v>
      </c>
      <c r="I106" s="18">
        <v>0</v>
      </c>
      <c r="J106" s="18">
        <v>0</v>
      </c>
      <c r="K106" s="21">
        <v>1</v>
      </c>
      <c r="L106" s="21">
        <v>0</v>
      </c>
      <c r="M106" s="21">
        <v>0</v>
      </c>
      <c r="N106" s="21">
        <v>0</v>
      </c>
      <c r="O106" s="21">
        <v>0</v>
      </c>
      <c r="P106" s="21">
        <v>10.659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3">
        <v>76</v>
      </c>
      <c r="B107" s="23" t="s">
        <v>370</v>
      </c>
      <c r="C107" s="23">
        <v>5431.388</v>
      </c>
      <c r="D107" s="23">
        <v>5936.625</v>
      </c>
      <c r="E107" s="23">
        <v>0</v>
      </c>
      <c r="F107" s="23">
        <v>0</v>
      </c>
      <c r="G107" s="23">
        <v>1</v>
      </c>
      <c r="H107" s="18">
        <v>0</v>
      </c>
      <c r="I107" s="18">
        <v>0</v>
      </c>
      <c r="J107" s="18">
        <v>0</v>
      </c>
      <c r="K107" s="21">
        <v>2</v>
      </c>
      <c r="L107" s="21">
        <v>0</v>
      </c>
      <c r="M107" s="21">
        <v>1</v>
      </c>
      <c r="N107" s="21">
        <v>-1</v>
      </c>
      <c r="O107" s="21">
        <v>0</v>
      </c>
      <c r="P107" s="21">
        <v>28.155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3">
        <v>96</v>
      </c>
      <c r="B108" s="23" t="s">
        <v>371</v>
      </c>
      <c r="C108" s="23">
        <v>4100.751</v>
      </c>
      <c r="D108" s="23">
        <v>4470.453</v>
      </c>
      <c r="E108" s="23">
        <v>0</v>
      </c>
      <c r="F108" s="23">
        <v>0</v>
      </c>
      <c r="G108" s="23">
        <v>1</v>
      </c>
      <c r="H108" s="18">
        <v>0</v>
      </c>
      <c r="I108" s="18">
        <v>0</v>
      </c>
      <c r="J108" s="18">
        <v>0</v>
      </c>
      <c r="K108" s="21">
        <v>2</v>
      </c>
      <c r="L108" s="21">
        <v>0</v>
      </c>
      <c r="M108" s="21">
        <v>0</v>
      </c>
      <c r="N108" s="21">
        <v>0</v>
      </c>
      <c r="O108" s="21">
        <v>0</v>
      </c>
      <c r="P108" s="21">
        <v>10.987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3">
        <v>103</v>
      </c>
      <c r="B109" s="23" t="s">
        <v>372</v>
      </c>
      <c r="C109" s="23">
        <v>7739.783</v>
      </c>
      <c r="D109" s="23">
        <v>8666.94</v>
      </c>
      <c r="E109" s="23">
        <v>0</v>
      </c>
      <c r="F109" s="23">
        <v>0</v>
      </c>
      <c r="G109" s="23">
        <v>1</v>
      </c>
      <c r="H109" s="18">
        <v>0</v>
      </c>
      <c r="I109" s="18">
        <v>0</v>
      </c>
      <c r="J109" s="18">
        <v>0</v>
      </c>
      <c r="K109" s="21">
        <v>2</v>
      </c>
      <c r="L109" s="21">
        <v>0</v>
      </c>
      <c r="M109" s="21">
        <v>0</v>
      </c>
      <c r="N109" s="21">
        <v>0</v>
      </c>
      <c r="O109" s="21">
        <v>0</v>
      </c>
      <c r="P109" s="21">
        <v>25.884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3">
        <v>107</v>
      </c>
      <c r="B110" s="23" t="s">
        <v>373</v>
      </c>
      <c r="C110" s="23">
        <v>5322.675</v>
      </c>
      <c r="D110" s="23">
        <v>5944.342</v>
      </c>
      <c r="E110" s="23">
        <v>0</v>
      </c>
      <c r="F110" s="23">
        <v>0</v>
      </c>
      <c r="G110" s="23">
        <v>1</v>
      </c>
      <c r="H110" s="18">
        <v>0</v>
      </c>
      <c r="I110" s="18">
        <v>0</v>
      </c>
      <c r="J110" s="18">
        <v>0</v>
      </c>
      <c r="K110" s="21">
        <v>0</v>
      </c>
      <c r="L110" s="21">
        <v>2</v>
      </c>
      <c r="M110" s="21">
        <v>0</v>
      </c>
      <c r="N110" s="21">
        <v>0</v>
      </c>
      <c r="O110" s="21">
        <v>0</v>
      </c>
      <c r="P110" s="21">
        <v>-2.459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3">
        <v>109</v>
      </c>
      <c r="B111" s="23" t="s">
        <v>374</v>
      </c>
      <c r="C111" s="23">
        <v>9655.346</v>
      </c>
      <c r="D111" s="23">
        <v>10775.526</v>
      </c>
      <c r="E111" s="23">
        <v>0</v>
      </c>
      <c r="F111" s="23">
        <v>0</v>
      </c>
      <c r="G111" s="23">
        <v>1</v>
      </c>
      <c r="H111" s="18">
        <v>0</v>
      </c>
      <c r="I111" s="18">
        <v>0</v>
      </c>
      <c r="J111" s="18">
        <v>0</v>
      </c>
      <c r="K111" s="21">
        <v>2</v>
      </c>
      <c r="L111" s="21">
        <v>0</v>
      </c>
      <c r="M111" s="21">
        <v>0</v>
      </c>
      <c r="N111" s="21">
        <v>-1</v>
      </c>
      <c r="O111" s="21">
        <v>0</v>
      </c>
      <c r="P111" s="21">
        <v>1.055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3">
        <v>110</v>
      </c>
      <c r="B112" s="23" t="s">
        <v>375</v>
      </c>
      <c r="C112" s="23">
        <v>4118.313</v>
      </c>
      <c r="D112" s="23">
        <v>4445.453</v>
      </c>
      <c r="E112" s="23">
        <v>0</v>
      </c>
      <c r="F112" s="23">
        <v>0</v>
      </c>
      <c r="G112" s="23">
        <v>1</v>
      </c>
      <c r="H112" s="18">
        <v>0</v>
      </c>
      <c r="I112" s="18">
        <v>0</v>
      </c>
      <c r="J112" s="18">
        <v>0</v>
      </c>
      <c r="K112" s="21">
        <v>1</v>
      </c>
      <c r="L112" s="21">
        <v>0</v>
      </c>
      <c r="M112" s="21">
        <v>0</v>
      </c>
      <c r="N112" s="21">
        <v>0</v>
      </c>
      <c r="O112" s="21">
        <v>0</v>
      </c>
      <c r="P112" s="21">
        <v>10.361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3">
        <v>121</v>
      </c>
      <c r="B113" s="23" t="s">
        <v>376</v>
      </c>
      <c r="C113" s="23">
        <v>7789.914</v>
      </c>
      <c r="D113" s="23">
        <v>8795.575</v>
      </c>
      <c r="E113" s="23">
        <v>0</v>
      </c>
      <c r="F113" s="23">
        <v>0</v>
      </c>
      <c r="G113" s="23">
        <v>1</v>
      </c>
      <c r="H113" s="18">
        <v>0</v>
      </c>
      <c r="I113" s="18">
        <v>0</v>
      </c>
      <c r="J113" s="18">
        <v>0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0.1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3">
        <v>126</v>
      </c>
      <c r="B114" s="23" t="s">
        <v>377</v>
      </c>
      <c r="C114" s="23">
        <v>7903.931</v>
      </c>
      <c r="D114" s="23">
        <v>8532.227</v>
      </c>
      <c r="E114" s="23">
        <v>0</v>
      </c>
      <c r="F114" s="23">
        <v>0</v>
      </c>
      <c r="G114" s="23">
        <v>1</v>
      </c>
      <c r="H114" s="18">
        <v>0</v>
      </c>
      <c r="I114" s="18">
        <v>0</v>
      </c>
      <c r="J114" s="18">
        <v>0</v>
      </c>
      <c r="K114" s="21">
        <v>0</v>
      </c>
      <c r="L114" s="21">
        <v>0</v>
      </c>
      <c r="M114" s="21">
        <v>0</v>
      </c>
      <c r="N114" s="21">
        <v>-1</v>
      </c>
      <c r="O114" s="21">
        <v>0</v>
      </c>
      <c r="P114" s="21">
        <v>-0.08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3">
        <v>147</v>
      </c>
      <c r="B115" s="23" t="s">
        <v>378</v>
      </c>
      <c r="C115" s="23">
        <v>6514.534</v>
      </c>
      <c r="D115" s="23">
        <v>7165.879</v>
      </c>
      <c r="E115" s="23">
        <v>0</v>
      </c>
      <c r="F115" s="23">
        <v>0</v>
      </c>
      <c r="G115" s="23">
        <v>1</v>
      </c>
      <c r="H115" s="18">
        <v>0</v>
      </c>
      <c r="I115" s="18">
        <v>0</v>
      </c>
      <c r="J115" s="18">
        <v>0</v>
      </c>
      <c r="K115" s="21">
        <v>2</v>
      </c>
      <c r="L115" s="21">
        <v>0</v>
      </c>
      <c r="M115" s="21">
        <v>0</v>
      </c>
      <c r="N115" s="21">
        <v>-1</v>
      </c>
      <c r="O115" s="21">
        <v>0</v>
      </c>
      <c r="P115" s="21">
        <v>22.092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3">
        <v>148</v>
      </c>
      <c r="B116" s="23" t="s">
        <v>379</v>
      </c>
      <c r="C116" s="23">
        <v>9124.243</v>
      </c>
      <c r="D116" s="23">
        <v>10091.076</v>
      </c>
      <c r="E116" s="23">
        <v>0</v>
      </c>
      <c r="F116" s="23">
        <v>0</v>
      </c>
      <c r="G116" s="23">
        <v>1</v>
      </c>
      <c r="H116" s="18">
        <v>0</v>
      </c>
      <c r="I116" s="18">
        <v>0</v>
      </c>
      <c r="J116" s="18">
        <v>0</v>
      </c>
      <c r="K116" s="21">
        <v>3</v>
      </c>
      <c r="L116" s="21">
        <v>0</v>
      </c>
      <c r="M116" s="21">
        <v>0</v>
      </c>
      <c r="N116" s="21">
        <v>0</v>
      </c>
      <c r="O116" s="21">
        <v>0</v>
      </c>
      <c r="P116" s="21">
        <v>7.336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3">
        <v>155</v>
      </c>
      <c r="B117" s="23" t="s">
        <v>380</v>
      </c>
      <c r="C117" s="23">
        <v>3177.436</v>
      </c>
      <c r="D117" s="23">
        <v>3449.913</v>
      </c>
      <c r="E117" s="23">
        <v>0</v>
      </c>
      <c r="F117" s="23">
        <v>0</v>
      </c>
      <c r="G117" s="23">
        <v>1</v>
      </c>
      <c r="H117" s="18">
        <v>0</v>
      </c>
      <c r="I117" s="18">
        <v>0</v>
      </c>
      <c r="J117" s="18">
        <v>0</v>
      </c>
      <c r="K117" s="21">
        <v>3</v>
      </c>
      <c r="L117" s="21">
        <v>0</v>
      </c>
      <c r="M117" s="21">
        <v>0</v>
      </c>
      <c r="N117" s="21">
        <v>0</v>
      </c>
      <c r="O117" s="21">
        <v>0</v>
      </c>
      <c r="P117" s="21">
        <v>33.995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3">
        <v>162</v>
      </c>
      <c r="B118" s="23" t="s">
        <v>381</v>
      </c>
      <c r="C118" s="23">
        <v>3451.009</v>
      </c>
      <c r="D118" s="23">
        <v>4033.118</v>
      </c>
      <c r="E118" s="23">
        <v>0</v>
      </c>
      <c r="F118" s="23">
        <v>0</v>
      </c>
      <c r="G118" s="23">
        <v>1</v>
      </c>
      <c r="H118" s="18">
        <v>0</v>
      </c>
      <c r="I118" s="18">
        <v>0</v>
      </c>
      <c r="J118" s="18">
        <v>0</v>
      </c>
      <c r="K118" s="21">
        <v>1</v>
      </c>
      <c r="L118" s="21">
        <v>2</v>
      </c>
      <c r="M118" s="21">
        <v>0</v>
      </c>
      <c r="N118" s="21">
        <v>0</v>
      </c>
      <c r="O118" s="21">
        <v>0</v>
      </c>
      <c r="P118" s="21">
        <v>3.068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3">
        <v>170</v>
      </c>
      <c r="B119" s="23" t="s">
        <v>382</v>
      </c>
      <c r="C119" s="23">
        <v>6013.194</v>
      </c>
      <c r="D119" s="23">
        <v>6553.398</v>
      </c>
      <c r="E119" s="23">
        <v>0</v>
      </c>
      <c r="F119" s="23">
        <v>0</v>
      </c>
      <c r="G119" s="23">
        <v>1</v>
      </c>
      <c r="H119" s="18">
        <v>0</v>
      </c>
      <c r="I119" s="18">
        <v>0</v>
      </c>
      <c r="J119" s="18">
        <v>0</v>
      </c>
      <c r="K119" s="21">
        <v>1</v>
      </c>
      <c r="L119" s="21">
        <v>2</v>
      </c>
      <c r="M119" s="21">
        <v>0</v>
      </c>
      <c r="N119" s="21">
        <v>0</v>
      </c>
      <c r="O119" s="21">
        <v>0</v>
      </c>
      <c r="P119" s="21">
        <v>11.579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3">
        <v>683</v>
      </c>
      <c r="B120" s="23" t="s">
        <v>383</v>
      </c>
      <c r="C120" s="23">
        <v>1040.349</v>
      </c>
      <c r="D120" s="23">
        <v>1235.221</v>
      </c>
      <c r="E120" s="23">
        <v>0</v>
      </c>
      <c r="F120" s="23">
        <v>0</v>
      </c>
      <c r="G120" s="23">
        <v>1</v>
      </c>
      <c r="H120" s="18">
        <v>0</v>
      </c>
      <c r="I120" s="18">
        <v>0</v>
      </c>
      <c r="J120" s="18">
        <v>0</v>
      </c>
      <c r="K120" s="21">
        <v>2</v>
      </c>
      <c r="L120" s="21">
        <v>1</v>
      </c>
      <c r="M120" s="21">
        <v>0</v>
      </c>
      <c r="N120" s="21">
        <v>0</v>
      </c>
      <c r="O120" s="21">
        <v>0</v>
      </c>
      <c r="P120" s="21">
        <v>16.545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3">
        <v>806</v>
      </c>
      <c r="B121" s="23" t="s">
        <v>384</v>
      </c>
      <c r="C121" s="23">
        <v>8189.878</v>
      </c>
      <c r="D121" s="23">
        <v>9058.202</v>
      </c>
      <c r="E121" s="23">
        <v>0</v>
      </c>
      <c r="F121" s="23">
        <v>0</v>
      </c>
      <c r="G121" s="23">
        <v>1</v>
      </c>
      <c r="H121" s="18">
        <v>0</v>
      </c>
      <c r="I121" s="18">
        <v>0</v>
      </c>
      <c r="J121" s="18">
        <v>0</v>
      </c>
      <c r="K121" s="21">
        <v>3</v>
      </c>
      <c r="L121" s="21">
        <v>1</v>
      </c>
      <c r="M121" s="21">
        <v>0</v>
      </c>
      <c r="N121" s="21">
        <v>0</v>
      </c>
      <c r="O121" s="21">
        <v>0</v>
      </c>
      <c r="P121" s="21">
        <v>-0.627</v>
      </c>
      <c r="Q121" s="21">
        <v>0</v>
      </c>
      <c r="R121" s="21">
        <v>1</v>
      </c>
      <c r="S121" s="22"/>
      <c r="T121" s="22"/>
      <c r="U121" s="22"/>
      <c r="V121" s="22"/>
      <c r="W121" s="22"/>
    </row>
    <row r="122" ht="16.5" spans="1:23">
      <c r="A122" s="23">
        <v>807</v>
      </c>
      <c r="B122" s="23" t="s">
        <v>385</v>
      </c>
      <c r="C122" s="23">
        <v>17635.971</v>
      </c>
      <c r="D122" s="23">
        <v>19641.369</v>
      </c>
      <c r="E122" s="23">
        <v>0</v>
      </c>
      <c r="F122" s="23">
        <v>0</v>
      </c>
      <c r="G122" s="23">
        <v>1</v>
      </c>
      <c r="H122" s="18">
        <v>0</v>
      </c>
      <c r="I122" s="18">
        <v>0</v>
      </c>
      <c r="J122" s="18">
        <v>0</v>
      </c>
      <c r="K122" s="21">
        <v>1</v>
      </c>
      <c r="L122" s="21">
        <v>1</v>
      </c>
      <c r="M122" s="21">
        <v>0</v>
      </c>
      <c r="N122" s="21">
        <v>-1</v>
      </c>
      <c r="O122" s="21">
        <v>0</v>
      </c>
      <c r="P122" s="21">
        <v>7.326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3">
        <v>808</v>
      </c>
      <c r="B123" s="23" t="s">
        <v>386</v>
      </c>
      <c r="C123" s="23">
        <v>8112.746</v>
      </c>
      <c r="D123" s="23">
        <v>9188.19</v>
      </c>
      <c r="E123" s="23">
        <v>0</v>
      </c>
      <c r="F123" s="23">
        <v>0</v>
      </c>
      <c r="G123" s="23">
        <v>1</v>
      </c>
      <c r="H123" s="18">
        <v>0</v>
      </c>
      <c r="I123" s="18">
        <v>0</v>
      </c>
      <c r="J123" s="18">
        <v>0</v>
      </c>
      <c r="K123" s="21">
        <v>4</v>
      </c>
      <c r="L123" s="21">
        <v>0</v>
      </c>
      <c r="M123" s="21">
        <v>0</v>
      </c>
      <c r="N123" s="21">
        <v>0</v>
      </c>
      <c r="O123" s="21">
        <v>0</v>
      </c>
      <c r="P123" s="21">
        <v>0.465</v>
      </c>
      <c r="Q123" s="21">
        <v>0</v>
      </c>
      <c r="R123" s="21">
        <v>1</v>
      </c>
      <c r="S123" s="22"/>
      <c r="T123" s="22"/>
      <c r="U123" s="22"/>
      <c r="V123" s="22"/>
      <c r="W123" s="22"/>
    </row>
    <row r="124" ht="16.5" spans="1:23">
      <c r="A124" s="23">
        <v>814</v>
      </c>
      <c r="B124" s="23" t="s">
        <v>387</v>
      </c>
      <c r="C124" s="23">
        <v>8123.32</v>
      </c>
      <c r="D124" s="23">
        <v>9153.753</v>
      </c>
      <c r="E124" s="23">
        <v>0</v>
      </c>
      <c r="F124" s="23">
        <v>0</v>
      </c>
      <c r="G124" s="23">
        <v>1</v>
      </c>
      <c r="H124" s="18">
        <v>0</v>
      </c>
      <c r="I124" s="18">
        <v>0</v>
      </c>
      <c r="J124" s="18">
        <v>0</v>
      </c>
      <c r="K124" s="21">
        <v>2</v>
      </c>
      <c r="L124" s="21">
        <v>1</v>
      </c>
      <c r="M124" s="21">
        <v>0</v>
      </c>
      <c r="N124" s="21">
        <v>0</v>
      </c>
      <c r="O124" s="21">
        <v>0</v>
      </c>
      <c r="P124" s="21">
        <v>8.893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3">
        <v>815</v>
      </c>
      <c r="B125" s="23" t="s">
        <v>388</v>
      </c>
      <c r="C125" s="23">
        <v>18079.895</v>
      </c>
      <c r="D125" s="23">
        <v>20136.436</v>
      </c>
      <c r="E125" s="23">
        <v>0</v>
      </c>
      <c r="F125" s="23">
        <v>0</v>
      </c>
      <c r="G125" s="23">
        <v>1</v>
      </c>
      <c r="H125" s="18">
        <v>0</v>
      </c>
      <c r="I125" s="18">
        <v>0</v>
      </c>
      <c r="J125" s="18">
        <v>0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17.55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3">
        <v>841</v>
      </c>
      <c r="B126" s="23" t="s">
        <v>389</v>
      </c>
      <c r="C126" s="23">
        <v>8147.051</v>
      </c>
      <c r="D126" s="23">
        <v>9188.017</v>
      </c>
      <c r="E126" s="23">
        <v>0</v>
      </c>
      <c r="F126" s="23">
        <v>0</v>
      </c>
      <c r="G126" s="23">
        <v>1</v>
      </c>
      <c r="H126" s="18">
        <v>0</v>
      </c>
      <c r="I126" s="18">
        <v>0</v>
      </c>
      <c r="J126" s="18">
        <v>0</v>
      </c>
      <c r="K126" s="21">
        <v>1</v>
      </c>
      <c r="L126" s="21">
        <v>2</v>
      </c>
      <c r="M126" s="21">
        <v>0</v>
      </c>
      <c r="N126" s="21">
        <v>0</v>
      </c>
      <c r="O126" s="21">
        <v>0</v>
      </c>
      <c r="P126" s="21">
        <v>1.279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3">
        <v>849</v>
      </c>
      <c r="B127" s="23" t="s">
        <v>390</v>
      </c>
      <c r="C127" s="23">
        <v>10114.839</v>
      </c>
      <c r="D127" s="23">
        <v>11989.073</v>
      </c>
      <c r="E127" s="23">
        <v>0</v>
      </c>
      <c r="F127" s="23">
        <v>0</v>
      </c>
      <c r="G127" s="23">
        <v>1</v>
      </c>
      <c r="H127" s="18">
        <v>0</v>
      </c>
      <c r="I127" s="18">
        <v>0</v>
      </c>
      <c r="J127" s="18">
        <v>0</v>
      </c>
      <c r="K127" s="21">
        <v>2</v>
      </c>
      <c r="L127" s="21">
        <v>0</v>
      </c>
      <c r="M127" s="21">
        <v>0</v>
      </c>
      <c r="N127" s="21">
        <v>0</v>
      </c>
      <c r="O127" s="21">
        <v>0</v>
      </c>
      <c r="P127" s="21">
        <v>9.692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3">
        <v>857</v>
      </c>
      <c r="B128" s="23" t="s">
        <v>391</v>
      </c>
      <c r="C128" s="23">
        <v>10136.938</v>
      </c>
      <c r="D128" s="23">
        <v>11363.955</v>
      </c>
      <c r="E128" s="23">
        <v>0</v>
      </c>
      <c r="F128" s="23">
        <v>0</v>
      </c>
      <c r="G128" s="23">
        <v>1</v>
      </c>
      <c r="H128" s="18">
        <v>0</v>
      </c>
      <c r="I128" s="18">
        <v>0</v>
      </c>
      <c r="J128" s="18">
        <v>0</v>
      </c>
      <c r="K128" s="21">
        <v>2</v>
      </c>
      <c r="L128" s="21">
        <v>0</v>
      </c>
      <c r="M128" s="21">
        <v>1</v>
      </c>
      <c r="N128" s="21">
        <v>0</v>
      </c>
      <c r="O128" s="21">
        <v>0</v>
      </c>
      <c r="P128" s="21">
        <v>23.797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3">
        <v>863</v>
      </c>
      <c r="B129" s="23" t="s">
        <v>392</v>
      </c>
      <c r="C129" s="23">
        <v>2593.189</v>
      </c>
      <c r="D129" s="23">
        <v>3141.508</v>
      </c>
      <c r="E129" s="23">
        <v>0</v>
      </c>
      <c r="F129" s="23">
        <v>0</v>
      </c>
      <c r="G129" s="23">
        <v>1</v>
      </c>
      <c r="H129" s="18">
        <v>0</v>
      </c>
      <c r="I129" s="18">
        <v>0</v>
      </c>
      <c r="J129" s="18">
        <v>0</v>
      </c>
      <c r="K129" s="21">
        <v>3</v>
      </c>
      <c r="L129" s="21">
        <v>0</v>
      </c>
      <c r="M129" s="21">
        <v>1</v>
      </c>
      <c r="N129" s="21">
        <v>0</v>
      </c>
      <c r="O129" s="21">
        <v>0</v>
      </c>
      <c r="P129" s="21">
        <v>23.514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3">
        <v>865</v>
      </c>
      <c r="B130" s="23" t="s">
        <v>393</v>
      </c>
      <c r="C130" s="23">
        <v>1450.135</v>
      </c>
      <c r="D130" s="23">
        <v>1623.808</v>
      </c>
      <c r="E130" s="23">
        <v>0</v>
      </c>
      <c r="F130" s="23">
        <v>0</v>
      </c>
      <c r="G130" s="23">
        <v>1</v>
      </c>
      <c r="H130" s="18">
        <v>0</v>
      </c>
      <c r="I130" s="18">
        <v>0</v>
      </c>
      <c r="J130" s="18">
        <v>0</v>
      </c>
      <c r="K130" s="21">
        <v>2</v>
      </c>
      <c r="L130" s="21">
        <v>1</v>
      </c>
      <c r="M130" s="21">
        <v>0</v>
      </c>
      <c r="N130" s="21">
        <v>0</v>
      </c>
      <c r="O130" s="21">
        <v>0</v>
      </c>
      <c r="P130" s="21">
        <v>17.108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911</v>
      </c>
      <c r="B131" s="23" t="s">
        <v>394</v>
      </c>
      <c r="C131" s="23">
        <v>6188.071</v>
      </c>
      <c r="D131" s="23">
        <v>6731.967</v>
      </c>
      <c r="E131" s="23">
        <v>0</v>
      </c>
      <c r="F131" s="23">
        <v>0</v>
      </c>
      <c r="G131" s="23">
        <v>1</v>
      </c>
      <c r="H131" s="18">
        <v>0</v>
      </c>
      <c r="I131" s="18">
        <v>0</v>
      </c>
      <c r="J131" s="18">
        <v>0</v>
      </c>
      <c r="K131" s="21">
        <v>0</v>
      </c>
      <c r="L131" s="21">
        <v>0</v>
      </c>
      <c r="M131" s="21">
        <v>0</v>
      </c>
      <c r="N131" s="21">
        <v>-1</v>
      </c>
      <c r="O131" s="21">
        <v>0</v>
      </c>
      <c r="P131" s="21">
        <v>-5.545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913</v>
      </c>
      <c r="B132" s="23" t="s">
        <v>395</v>
      </c>
      <c r="C132" s="23">
        <v>8003.711</v>
      </c>
      <c r="D132" s="23">
        <v>9110.59</v>
      </c>
      <c r="E132" s="23">
        <v>0</v>
      </c>
      <c r="F132" s="23">
        <v>0</v>
      </c>
      <c r="G132" s="23">
        <v>1</v>
      </c>
      <c r="H132" s="18">
        <v>0</v>
      </c>
      <c r="I132" s="18">
        <v>0</v>
      </c>
      <c r="J132" s="18">
        <v>0</v>
      </c>
      <c r="K132" s="21">
        <v>1</v>
      </c>
      <c r="L132" s="21">
        <v>0</v>
      </c>
      <c r="M132" s="21">
        <v>0</v>
      </c>
      <c r="N132" s="21">
        <v>0</v>
      </c>
      <c r="O132" s="21">
        <v>0</v>
      </c>
      <c r="P132" s="21">
        <v>2.501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914</v>
      </c>
      <c r="B133" s="23" t="s">
        <v>396</v>
      </c>
      <c r="C133" s="23">
        <v>6305.581</v>
      </c>
      <c r="D133" s="23">
        <v>6954.507</v>
      </c>
      <c r="E133" s="23">
        <v>0</v>
      </c>
      <c r="F133" s="23">
        <v>0</v>
      </c>
      <c r="G133" s="23">
        <v>1</v>
      </c>
      <c r="H133" s="18">
        <v>0</v>
      </c>
      <c r="I133" s="18">
        <v>0</v>
      </c>
      <c r="J133" s="18">
        <v>0</v>
      </c>
      <c r="K133" s="21">
        <v>4</v>
      </c>
      <c r="L133" s="21">
        <v>0</v>
      </c>
      <c r="M133" s="21">
        <v>0</v>
      </c>
      <c r="N133" s="21">
        <v>0</v>
      </c>
      <c r="O133" s="21">
        <v>0</v>
      </c>
      <c r="P133" s="21">
        <v>-2.492</v>
      </c>
      <c r="Q133" s="21">
        <v>0</v>
      </c>
      <c r="R133" s="21">
        <v>1</v>
      </c>
      <c r="S133" s="22"/>
      <c r="T133" s="22"/>
      <c r="U133" s="22"/>
      <c r="V133" s="22"/>
      <c r="W133" s="22"/>
    </row>
    <row r="134" ht="16.5" spans="1:23">
      <c r="A134" s="23">
        <v>925</v>
      </c>
      <c r="B134" s="23" t="s">
        <v>397</v>
      </c>
      <c r="C134" s="23">
        <v>4445.112</v>
      </c>
      <c r="D134" s="23">
        <v>4755.746</v>
      </c>
      <c r="E134" s="23">
        <v>0</v>
      </c>
      <c r="F134" s="23">
        <v>0</v>
      </c>
      <c r="G134" s="23">
        <v>1</v>
      </c>
      <c r="H134" s="18">
        <v>0</v>
      </c>
      <c r="I134" s="18">
        <v>0</v>
      </c>
      <c r="J134" s="18">
        <v>0</v>
      </c>
      <c r="K134" s="21">
        <v>3</v>
      </c>
      <c r="L134" s="21">
        <v>0</v>
      </c>
      <c r="M134" s="21">
        <v>1</v>
      </c>
      <c r="N134" s="21">
        <v>-1</v>
      </c>
      <c r="O134" s="21">
        <v>0</v>
      </c>
      <c r="P134" s="21">
        <v>15.123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>
        <v>931</v>
      </c>
      <c r="B135" s="23" t="s">
        <v>398</v>
      </c>
      <c r="C135" s="23">
        <v>5806.593</v>
      </c>
      <c r="D135" s="23">
        <v>6367.115</v>
      </c>
      <c r="E135" s="23">
        <v>0</v>
      </c>
      <c r="F135" s="23">
        <v>0</v>
      </c>
      <c r="G135" s="23">
        <v>1</v>
      </c>
      <c r="H135" s="18">
        <v>0</v>
      </c>
      <c r="I135" s="18">
        <v>0</v>
      </c>
      <c r="J135" s="18">
        <v>0</v>
      </c>
      <c r="K135" s="21">
        <v>3</v>
      </c>
      <c r="L135" s="21">
        <v>0</v>
      </c>
      <c r="M135" s="21">
        <v>0</v>
      </c>
      <c r="N135" s="21">
        <v>0</v>
      </c>
      <c r="O135" s="21">
        <v>0</v>
      </c>
      <c r="P135" s="21">
        <v>0.569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932</v>
      </c>
      <c r="B136" s="23" t="s">
        <v>399</v>
      </c>
      <c r="C136" s="23">
        <v>14684.107</v>
      </c>
      <c r="D136" s="23">
        <v>16202.489</v>
      </c>
      <c r="E136" s="23">
        <v>0</v>
      </c>
      <c r="F136" s="23">
        <v>0</v>
      </c>
      <c r="G136" s="23">
        <v>1</v>
      </c>
      <c r="H136" s="18">
        <v>0</v>
      </c>
      <c r="I136" s="18">
        <v>0</v>
      </c>
      <c r="J136" s="18">
        <v>0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-0.082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3">
        <v>933</v>
      </c>
      <c r="B137" s="23" t="s">
        <v>400</v>
      </c>
      <c r="C137" s="23">
        <v>7943.488</v>
      </c>
      <c r="D137" s="23">
        <v>8936.387</v>
      </c>
      <c r="E137" s="23">
        <v>0</v>
      </c>
      <c r="F137" s="23">
        <v>0</v>
      </c>
      <c r="G137" s="23">
        <v>1</v>
      </c>
      <c r="H137" s="18">
        <v>0</v>
      </c>
      <c r="I137" s="18">
        <v>0</v>
      </c>
      <c r="J137" s="18">
        <v>0</v>
      </c>
      <c r="K137" s="21">
        <v>2</v>
      </c>
      <c r="L137" s="21">
        <v>0</v>
      </c>
      <c r="M137" s="21">
        <v>0</v>
      </c>
      <c r="N137" s="21">
        <v>0</v>
      </c>
      <c r="O137" s="21">
        <v>0</v>
      </c>
      <c r="P137" s="21">
        <v>5.359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3">
        <v>934</v>
      </c>
      <c r="B138" s="23" t="s">
        <v>401</v>
      </c>
      <c r="C138" s="23">
        <v>5921.935</v>
      </c>
      <c r="D138" s="23">
        <v>6493.687</v>
      </c>
      <c r="E138" s="23">
        <v>0</v>
      </c>
      <c r="F138" s="23">
        <v>0</v>
      </c>
      <c r="G138" s="23">
        <v>1</v>
      </c>
      <c r="H138" s="18">
        <v>0</v>
      </c>
      <c r="I138" s="18">
        <v>0</v>
      </c>
      <c r="J138" s="18">
        <v>0</v>
      </c>
      <c r="K138" s="21">
        <v>1</v>
      </c>
      <c r="L138" s="21">
        <v>0</v>
      </c>
      <c r="M138" s="21">
        <v>0</v>
      </c>
      <c r="N138" s="21">
        <v>0</v>
      </c>
      <c r="O138" s="21">
        <v>0</v>
      </c>
      <c r="P138" s="21">
        <v>1.992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3">
        <v>942</v>
      </c>
      <c r="B139" s="23" t="s">
        <v>402</v>
      </c>
      <c r="C139" s="23">
        <v>9773.697</v>
      </c>
      <c r="D139" s="23">
        <v>10560.485</v>
      </c>
      <c r="E139" s="23">
        <v>0</v>
      </c>
      <c r="F139" s="23">
        <v>0</v>
      </c>
      <c r="G139" s="23">
        <v>1</v>
      </c>
      <c r="H139" s="18">
        <v>0</v>
      </c>
      <c r="I139" s="18">
        <v>0</v>
      </c>
      <c r="J139" s="18">
        <v>0</v>
      </c>
      <c r="K139" s="21">
        <v>4</v>
      </c>
      <c r="L139" s="21">
        <v>2</v>
      </c>
      <c r="M139" s="21">
        <v>0</v>
      </c>
      <c r="N139" s="21">
        <v>0</v>
      </c>
      <c r="O139" s="21">
        <v>0</v>
      </c>
      <c r="P139" s="21">
        <v>2.291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3">
        <v>948</v>
      </c>
      <c r="B140" s="23" t="s">
        <v>403</v>
      </c>
      <c r="C140" s="23">
        <v>2491.242</v>
      </c>
      <c r="D140" s="23">
        <v>2875.407</v>
      </c>
      <c r="E140" s="23">
        <v>0</v>
      </c>
      <c r="F140" s="23">
        <v>0</v>
      </c>
      <c r="G140" s="23">
        <v>1</v>
      </c>
      <c r="H140" s="18">
        <v>0</v>
      </c>
      <c r="I140" s="18">
        <v>0</v>
      </c>
      <c r="J140" s="18">
        <v>0</v>
      </c>
      <c r="K140" s="21">
        <v>2</v>
      </c>
      <c r="L140" s="21">
        <v>0</v>
      </c>
      <c r="M140" s="21">
        <v>0</v>
      </c>
      <c r="N140" s="21">
        <v>0</v>
      </c>
      <c r="O140" s="21">
        <v>0</v>
      </c>
      <c r="P140" s="21">
        <v>5.366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3">
        <v>952</v>
      </c>
      <c r="B141" s="23" t="s">
        <v>404</v>
      </c>
      <c r="C141" s="23">
        <v>2390.425</v>
      </c>
      <c r="D141" s="23">
        <v>2842.574</v>
      </c>
      <c r="E141" s="23">
        <v>0</v>
      </c>
      <c r="F141" s="23">
        <v>0</v>
      </c>
      <c r="G141" s="23">
        <v>1</v>
      </c>
      <c r="H141" s="18">
        <v>0</v>
      </c>
      <c r="I141" s="18">
        <v>0</v>
      </c>
      <c r="J141" s="18">
        <v>0</v>
      </c>
      <c r="K141" s="21">
        <v>3</v>
      </c>
      <c r="L141" s="21">
        <v>0</v>
      </c>
      <c r="M141" s="21">
        <v>0</v>
      </c>
      <c r="N141" s="21">
        <v>0</v>
      </c>
      <c r="O141" s="21">
        <v>0</v>
      </c>
      <c r="P141" s="21">
        <v>6.478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3">
        <v>959</v>
      </c>
      <c r="B142" s="23" t="s">
        <v>405</v>
      </c>
      <c r="C142" s="23">
        <v>7896.882</v>
      </c>
      <c r="D142" s="23">
        <v>8436.515</v>
      </c>
      <c r="E142" s="23">
        <v>0</v>
      </c>
      <c r="F142" s="23">
        <v>0</v>
      </c>
      <c r="G142" s="23">
        <v>1</v>
      </c>
      <c r="H142" s="18">
        <v>0</v>
      </c>
      <c r="I142" s="18">
        <v>0</v>
      </c>
      <c r="J142" s="18">
        <v>0</v>
      </c>
      <c r="K142" s="21">
        <v>2</v>
      </c>
      <c r="L142" s="21">
        <v>0</v>
      </c>
      <c r="M142" s="21">
        <v>0</v>
      </c>
      <c r="N142" s="21">
        <v>0</v>
      </c>
      <c r="O142" s="21">
        <v>0</v>
      </c>
      <c r="P142" s="21">
        <v>3.594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3">
        <v>965</v>
      </c>
      <c r="B143" s="23" t="s">
        <v>406</v>
      </c>
      <c r="C143" s="23">
        <v>5436.837</v>
      </c>
      <c r="D143" s="23">
        <v>5734.69</v>
      </c>
      <c r="E143" s="23">
        <v>0</v>
      </c>
      <c r="F143" s="23">
        <v>0</v>
      </c>
      <c r="G143" s="23">
        <v>1</v>
      </c>
      <c r="H143" s="18">
        <v>0</v>
      </c>
      <c r="I143" s="18">
        <v>0</v>
      </c>
      <c r="J143" s="18">
        <v>0</v>
      </c>
      <c r="K143" s="21">
        <v>1</v>
      </c>
      <c r="L143" s="21">
        <v>0</v>
      </c>
      <c r="M143" s="21">
        <v>0</v>
      </c>
      <c r="N143" s="21">
        <v>-1</v>
      </c>
      <c r="O143" s="21">
        <v>0</v>
      </c>
      <c r="P143" s="21">
        <v>3.461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3">
        <v>974</v>
      </c>
      <c r="B144" s="23" t="s">
        <v>407</v>
      </c>
      <c r="C144" s="23">
        <v>6634.039</v>
      </c>
      <c r="D144" s="23">
        <v>7291.986</v>
      </c>
      <c r="E144" s="23">
        <v>0</v>
      </c>
      <c r="F144" s="23">
        <v>0</v>
      </c>
      <c r="G144" s="23">
        <v>1</v>
      </c>
      <c r="H144" s="18">
        <v>0</v>
      </c>
      <c r="I144" s="18">
        <v>0</v>
      </c>
      <c r="J144" s="18">
        <v>0</v>
      </c>
      <c r="K144" s="21">
        <v>0</v>
      </c>
      <c r="L144" s="21">
        <v>1</v>
      </c>
      <c r="M144" s="21">
        <v>0</v>
      </c>
      <c r="N144" s="21">
        <v>0</v>
      </c>
      <c r="O144" s="21">
        <v>0</v>
      </c>
      <c r="P144" s="21">
        <v>3.866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3">
        <v>978</v>
      </c>
      <c r="B145" s="23" t="s">
        <v>408</v>
      </c>
      <c r="C145" s="23">
        <v>10291.688</v>
      </c>
      <c r="D145" s="23">
        <v>11511.557</v>
      </c>
      <c r="E145" s="23">
        <v>0</v>
      </c>
      <c r="F145" s="23">
        <v>0</v>
      </c>
      <c r="G145" s="23">
        <v>1</v>
      </c>
      <c r="H145" s="18">
        <v>0</v>
      </c>
      <c r="I145" s="18">
        <v>0</v>
      </c>
      <c r="J145" s="18">
        <v>0</v>
      </c>
      <c r="K145" s="21">
        <v>2</v>
      </c>
      <c r="L145" s="21">
        <v>0</v>
      </c>
      <c r="M145" s="21">
        <v>0</v>
      </c>
      <c r="N145" s="21">
        <v>0</v>
      </c>
      <c r="O145" s="21">
        <v>0</v>
      </c>
      <c r="P145" s="21">
        <v>2.159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3">
        <v>980</v>
      </c>
      <c r="B146" s="23" t="s">
        <v>409</v>
      </c>
      <c r="C146" s="23">
        <v>3258.29</v>
      </c>
      <c r="D146" s="23">
        <v>3478.07</v>
      </c>
      <c r="E146" s="23">
        <v>0</v>
      </c>
      <c r="F146" s="23">
        <v>0</v>
      </c>
      <c r="G146" s="23">
        <v>1</v>
      </c>
      <c r="H146" s="18">
        <v>0</v>
      </c>
      <c r="I146" s="18">
        <v>0</v>
      </c>
      <c r="J146" s="18">
        <v>0</v>
      </c>
      <c r="K146" s="21">
        <v>1</v>
      </c>
      <c r="L146" s="21">
        <v>0</v>
      </c>
      <c r="M146" s="21">
        <v>0</v>
      </c>
      <c r="N146" s="21">
        <v>0</v>
      </c>
      <c r="O146" s="21">
        <v>0</v>
      </c>
      <c r="P146" s="21">
        <v>1.942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989</v>
      </c>
      <c r="B147" s="23" t="s">
        <v>13</v>
      </c>
      <c r="C147" s="23">
        <v>5242.258</v>
      </c>
      <c r="D147" s="23">
        <v>5760.242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1">
        <v>2</v>
      </c>
      <c r="L147" s="21">
        <v>0</v>
      </c>
      <c r="M147" s="21">
        <v>0</v>
      </c>
      <c r="N147" s="21">
        <v>0</v>
      </c>
      <c r="O147" s="21">
        <v>0</v>
      </c>
      <c r="P147" s="21">
        <v>4.77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990</v>
      </c>
      <c r="B148" s="23" t="s">
        <v>410</v>
      </c>
      <c r="C148" s="23">
        <v>12281.87</v>
      </c>
      <c r="D148" s="23">
        <v>13559.316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1">
        <v>2</v>
      </c>
      <c r="L148" s="21">
        <v>0</v>
      </c>
      <c r="M148" s="21">
        <v>0</v>
      </c>
      <c r="N148" s="21">
        <v>0</v>
      </c>
      <c r="O148" s="21">
        <v>0</v>
      </c>
      <c r="P148" s="21">
        <v>3.527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991</v>
      </c>
      <c r="B149" s="23" t="s">
        <v>411</v>
      </c>
      <c r="C149" s="23">
        <v>8549.084</v>
      </c>
      <c r="D149" s="23">
        <v>9639.045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1">
        <v>2</v>
      </c>
      <c r="L149" s="21">
        <v>0</v>
      </c>
      <c r="M149" s="21">
        <v>0</v>
      </c>
      <c r="N149" s="21">
        <v>0</v>
      </c>
      <c r="O149" s="21">
        <v>0</v>
      </c>
      <c r="P149" s="21">
        <v>3.404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992</v>
      </c>
      <c r="B150" s="23" t="s">
        <v>412</v>
      </c>
      <c r="C150" s="23">
        <v>5670.283</v>
      </c>
      <c r="D150" s="23">
        <v>6199.875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1">
        <v>1</v>
      </c>
      <c r="L150" s="21">
        <v>0</v>
      </c>
      <c r="M150" s="21">
        <v>0</v>
      </c>
      <c r="N150" s="21">
        <v>0</v>
      </c>
      <c r="O150" s="21">
        <v>0</v>
      </c>
      <c r="P150" s="21">
        <v>4.469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3">
        <v>399003</v>
      </c>
      <c r="B151" s="23" t="s">
        <v>413</v>
      </c>
      <c r="C151" s="23">
        <v>7989.855</v>
      </c>
      <c r="D151" s="23">
        <v>8671.71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1">
        <v>0</v>
      </c>
      <c r="L151" s="21">
        <v>2</v>
      </c>
      <c r="M151" s="21">
        <v>0</v>
      </c>
      <c r="N151" s="21">
        <v>0</v>
      </c>
      <c r="O151" s="21">
        <v>0</v>
      </c>
      <c r="P151" s="21">
        <v>-0.66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3">
        <v>399108</v>
      </c>
      <c r="B152" s="23" t="s">
        <v>157</v>
      </c>
      <c r="C152" s="23">
        <v>1223.994</v>
      </c>
      <c r="D152" s="23">
        <v>1313.34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1">
        <v>2</v>
      </c>
      <c r="L152" s="21">
        <v>0</v>
      </c>
      <c r="M152" s="21">
        <v>0</v>
      </c>
      <c r="N152" s="21">
        <v>0</v>
      </c>
      <c r="O152" s="21">
        <v>0</v>
      </c>
      <c r="P152" s="21">
        <v>7.007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3">
        <v>399237</v>
      </c>
      <c r="B153" s="23" t="s">
        <v>414</v>
      </c>
      <c r="C153" s="23">
        <v>1078.929</v>
      </c>
      <c r="D153" s="23">
        <v>1149.531</v>
      </c>
      <c r="E153" s="23">
        <v>0</v>
      </c>
      <c r="F153" s="23">
        <v>0</v>
      </c>
      <c r="G153" s="23">
        <v>1</v>
      </c>
      <c r="H153" s="18">
        <v>0</v>
      </c>
      <c r="I153" s="18">
        <v>0</v>
      </c>
      <c r="J153" s="18">
        <v>0</v>
      </c>
      <c r="K153" s="21">
        <v>2</v>
      </c>
      <c r="L153" s="21">
        <v>0</v>
      </c>
      <c r="M153" s="21">
        <v>0</v>
      </c>
      <c r="N153" s="21">
        <v>0</v>
      </c>
      <c r="O153" s="21">
        <v>0</v>
      </c>
      <c r="P153" s="21">
        <v>3.098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3">
        <v>399240</v>
      </c>
      <c r="B154" s="23" t="s">
        <v>415</v>
      </c>
      <c r="C154" s="23">
        <v>1528.948</v>
      </c>
      <c r="D154" s="23">
        <v>1725.283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1">
        <v>1</v>
      </c>
      <c r="L154" s="21">
        <v>1</v>
      </c>
      <c r="M154" s="21">
        <v>0</v>
      </c>
      <c r="N154" s="21">
        <v>0</v>
      </c>
      <c r="O154" s="21">
        <v>0</v>
      </c>
      <c r="P154" s="21">
        <v>2.915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3">
        <v>399241</v>
      </c>
      <c r="B155" s="23" t="s">
        <v>352</v>
      </c>
      <c r="C155" s="23">
        <v>1162.133</v>
      </c>
      <c r="D155" s="23">
        <v>1356.023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1">
        <v>2</v>
      </c>
      <c r="L155" s="21">
        <v>0</v>
      </c>
      <c r="M155" s="21">
        <v>0</v>
      </c>
      <c r="N155" s="21">
        <v>0</v>
      </c>
      <c r="O155" s="21">
        <v>0</v>
      </c>
      <c r="P155" s="21">
        <v>3.477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3">
        <v>399248</v>
      </c>
      <c r="B156" s="23" t="s">
        <v>416</v>
      </c>
      <c r="C156" s="23">
        <v>869.961</v>
      </c>
      <c r="D156" s="23">
        <v>1169.011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1">
        <v>3</v>
      </c>
      <c r="L156" s="21">
        <v>1</v>
      </c>
      <c r="M156" s="21">
        <v>0</v>
      </c>
      <c r="N156" s="21">
        <v>0</v>
      </c>
      <c r="O156" s="21">
        <v>0</v>
      </c>
      <c r="P156" s="21">
        <v>3.62</v>
      </c>
      <c r="Q156" s="21">
        <v>0</v>
      </c>
      <c r="R156" s="21">
        <v>1</v>
      </c>
      <c r="S156" s="22"/>
      <c r="T156" s="22"/>
      <c r="U156" s="22"/>
      <c r="V156" s="22"/>
      <c r="W156" s="22"/>
    </row>
    <row r="157" ht="16.5" spans="1:23">
      <c r="A157" s="23">
        <v>399265</v>
      </c>
      <c r="B157" s="23" t="s">
        <v>417</v>
      </c>
      <c r="C157" s="23">
        <v>989.382</v>
      </c>
      <c r="D157" s="23">
        <v>1170.751</v>
      </c>
      <c r="E157" s="23">
        <v>0</v>
      </c>
      <c r="F157" s="23">
        <v>0</v>
      </c>
      <c r="G157" s="23">
        <v>1</v>
      </c>
      <c r="H157" s="18">
        <v>0</v>
      </c>
      <c r="I157" s="18">
        <v>0</v>
      </c>
      <c r="J157" s="18">
        <v>0</v>
      </c>
      <c r="K157" s="21">
        <v>1</v>
      </c>
      <c r="L157" s="21">
        <v>0</v>
      </c>
      <c r="M157" s="21">
        <v>1</v>
      </c>
      <c r="N157" s="21">
        <v>-1</v>
      </c>
      <c r="O157" s="21">
        <v>0</v>
      </c>
      <c r="P157" s="21">
        <v>2.936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3">
        <v>399275</v>
      </c>
      <c r="B158" s="23" t="s">
        <v>418</v>
      </c>
      <c r="C158" s="23">
        <v>2531.882</v>
      </c>
      <c r="D158" s="23">
        <v>2977.702</v>
      </c>
      <c r="E158" s="23">
        <v>0</v>
      </c>
      <c r="F158" s="23">
        <v>0</v>
      </c>
      <c r="G158" s="23">
        <v>1</v>
      </c>
      <c r="H158" s="18">
        <v>0</v>
      </c>
      <c r="I158" s="18">
        <v>0</v>
      </c>
      <c r="J158" s="18">
        <v>0</v>
      </c>
      <c r="K158" s="21">
        <v>3</v>
      </c>
      <c r="L158" s="21">
        <v>1</v>
      </c>
      <c r="M158" s="21">
        <v>0</v>
      </c>
      <c r="N158" s="21">
        <v>0</v>
      </c>
      <c r="O158" s="21">
        <v>0</v>
      </c>
      <c r="P158" s="21">
        <v>0.783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3">
        <v>399280</v>
      </c>
      <c r="B159" s="23" t="s">
        <v>419</v>
      </c>
      <c r="C159" s="23">
        <v>1987.839</v>
      </c>
      <c r="D159" s="23">
        <v>2275.872</v>
      </c>
      <c r="E159" s="23">
        <v>0</v>
      </c>
      <c r="F159" s="23">
        <v>0</v>
      </c>
      <c r="G159" s="23">
        <v>1</v>
      </c>
      <c r="H159" s="18">
        <v>0</v>
      </c>
      <c r="I159" s="18">
        <v>0</v>
      </c>
      <c r="J159" s="18">
        <v>0</v>
      </c>
      <c r="K159" s="21">
        <v>2</v>
      </c>
      <c r="L159" s="21">
        <v>0</v>
      </c>
      <c r="M159" s="21">
        <v>1</v>
      </c>
      <c r="N159" s="21">
        <v>-1</v>
      </c>
      <c r="O159" s="21">
        <v>0</v>
      </c>
      <c r="P159" s="21">
        <v>4.373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3">
        <v>399286</v>
      </c>
      <c r="B160" s="23" t="s">
        <v>420</v>
      </c>
      <c r="C160" s="23">
        <v>3830.215</v>
      </c>
      <c r="D160" s="23">
        <v>4682.409</v>
      </c>
      <c r="E160" s="23">
        <v>0</v>
      </c>
      <c r="F160" s="23">
        <v>0</v>
      </c>
      <c r="G160" s="23">
        <v>1</v>
      </c>
      <c r="H160" s="18">
        <v>0</v>
      </c>
      <c r="I160" s="18">
        <v>0</v>
      </c>
      <c r="J160" s="18">
        <v>0</v>
      </c>
      <c r="K160" s="21">
        <v>1</v>
      </c>
      <c r="L160" s="21">
        <v>0</v>
      </c>
      <c r="M160" s="21">
        <v>0</v>
      </c>
      <c r="N160" s="21">
        <v>0</v>
      </c>
      <c r="O160" s="21">
        <v>0</v>
      </c>
      <c r="P160" s="21">
        <v>2.153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3">
        <v>399313</v>
      </c>
      <c r="B161" s="23" t="s">
        <v>421</v>
      </c>
      <c r="C161" s="23">
        <v>5220.329</v>
      </c>
      <c r="D161" s="23">
        <v>5619.652</v>
      </c>
      <c r="E161" s="23">
        <v>0</v>
      </c>
      <c r="F161" s="23">
        <v>0</v>
      </c>
      <c r="G161" s="23">
        <v>1</v>
      </c>
      <c r="H161" s="18">
        <v>0</v>
      </c>
      <c r="I161" s="18">
        <v>0</v>
      </c>
      <c r="J161" s="18">
        <v>0</v>
      </c>
      <c r="K161" s="21">
        <v>1</v>
      </c>
      <c r="L161" s="21">
        <v>2</v>
      </c>
      <c r="M161" s="21">
        <v>0</v>
      </c>
      <c r="N161" s="21">
        <v>0</v>
      </c>
      <c r="O161" s="21">
        <v>0</v>
      </c>
      <c r="P161" s="21">
        <v>4.061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3">
        <v>399321</v>
      </c>
      <c r="B162" s="23" t="s">
        <v>168</v>
      </c>
      <c r="C162" s="23">
        <v>7494.898</v>
      </c>
      <c r="D162" s="23">
        <v>7957.406</v>
      </c>
      <c r="E162" s="23">
        <v>0</v>
      </c>
      <c r="F162" s="23">
        <v>0</v>
      </c>
      <c r="G162" s="23">
        <v>1</v>
      </c>
      <c r="H162" s="18">
        <v>0</v>
      </c>
      <c r="I162" s="18">
        <v>0</v>
      </c>
      <c r="J162" s="18">
        <v>0</v>
      </c>
      <c r="K162" s="21">
        <v>2</v>
      </c>
      <c r="L162" s="21">
        <v>0</v>
      </c>
      <c r="M162" s="21">
        <v>0</v>
      </c>
      <c r="N162" s="21">
        <v>0</v>
      </c>
      <c r="O162" s="21">
        <v>0</v>
      </c>
      <c r="P162" s="21">
        <v>1.978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3">
        <v>399355</v>
      </c>
      <c r="B163" s="23" t="s">
        <v>422</v>
      </c>
      <c r="C163" s="23">
        <v>3528.974</v>
      </c>
      <c r="D163" s="23">
        <v>3906.071</v>
      </c>
      <c r="E163" s="23">
        <v>0</v>
      </c>
      <c r="F163" s="23">
        <v>0</v>
      </c>
      <c r="G163" s="23">
        <v>1</v>
      </c>
      <c r="H163" s="18">
        <v>0</v>
      </c>
      <c r="I163" s="18">
        <v>0</v>
      </c>
      <c r="J163" s="18">
        <v>0</v>
      </c>
      <c r="K163" s="21">
        <v>2</v>
      </c>
      <c r="L163" s="21">
        <v>0</v>
      </c>
      <c r="M163" s="21">
        <v>0</v>
      </c>
      <c r="N163" s="21">
        <v>0</v>
      </c>
      <c r="O163" s="21">
        <v>0</v>
      </c>
      <c r="P163" s="21">
        <v>3.368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3">
        <v>399356</v>
      </c>
      <c r="B164" s="23" t="s">
        <v>165</v>
      </c>
      <c r="C164" s="23">
        <v>9758.827</v>
      </c>
      <c r="D164" s="23">
        <v>10815.215</v>
      </c>
      <c r="E164" s="23">
        <v>0</v>
      </c>
      <c r="F164" s="23">
        <v>0</v>
      </c>
      <c r="G164" s="23">
        <v>1</v>
      </c>
      <c r="H164" s="18">
        <v>0</v>
      </c>
      <c r="I164" s="18">
        <v>0</v>
      </c>
      <c r="J164" s="18">
        <v>0</v>
      </c>
      <c r="K164" s="21">
        <v>2</v>
      </c>
      <c r="L164" s="21">
        <v>0</v>
      </c>
      <c r="M164" s="21">
        <v>0</v>
      </c>
      <c r="N164" s="21">
        <v>0</v>
      </c>
      <c r="O164" s="21">
        <v>0</v>
      </c>
      <c r="P164" s="21">
        <v>19.767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3">
        <v>399367</v>
      </c>
      <c r="B165" s="23" t="s">
        <v>423</v>
      </c>
      <c r="C165" s="23">
        <v>2458.448</v>
      </c>
      <c r="D165" s="23">
        <v>2857.121</v>
      </c>
      <c r="E165" s="23">
        <v>0</v>
      </c>
      <c r="F165" s="23">
        <v>0</v>
      </c>
      <c r="G165" s="23">
        <v>1</v>
      </c>
      <c r="H165" s="18">
        <v>0</v>
      </c>
      <c r="I165" s="18">
        <v>0</v>
      </c>
      <c r="J165" s="18">
        <v>0</v>
      </c>
      <c r="K165" s="21">
        <v>3</v>
      </c>
      <c r="L165" s="21">
        <v>0</v>
      </c>
      <c r="M165" s="21">
        <v>1</v>
      </c>
      <c r="N165" s="21">
        <v>0</v>
      </c>
      <c r="O165" s="21">
        <v>0</v>
      </c>
      <c r="P165" s="21">
        <v>21.82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3">
        <v>399373</v>
      </c>
      <c r="B166" s="23" t="s">
        <v>177</v>
      </c>
      <c r="C166" s="23">
        <v>8225.702</v>
      </c>
      <c r="D166" s="23">
        <v>8785.844</v>
      </c>
      <c r="E166" s="23">
        <v>0</v>
      </c>
      <c r="F166" s="23">
        <v>0</v>
      </c>
      <c r="G166" s="23">
        <v>1</v>
      </c>
      <c r="H166" s="18">
        <v>0</v>
      </c>
      <c r="I166" s="18">
        <v>0</v>
      </c>
      <c r="J166" s="18">
        <v>0</v>
      </c>
      <c r="K166" s="21">
        <v>1</v>
      </c>
      <c r="L166" s="21">
        <v>0</v>
      </c>
      <c r="M166" s="21">
        <v>0</v>
      </c>
      <c r="N166" s="21">
        <v>0</v>
      </c>
      <c r="O166" s="21">
        <v>0</v>
      </c>
      <c r="P166" s="21">
        <v>1.971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3">
        <v>399384</v>
      </c>
      <c r="B167" s="23" t="s">
        <v>424</v>
      </c>
      <c r="C167" s="23">
        <v>3975.351</v>
      </c>
      <c r="D167" s="23">
        <v>4405.193</v>
      </c>
      <c r="E167" s="23">
        <v>0</v>
      </c>
      <c r="F167" s="23">
        <v>0</v>
      </c>
      <c r="G167" s="23">
        <v>1</v>
      </c>
      <c r="H167" s="18">
        <v>0</v>
      </c>
      <c r="I167" s="18">
        <v>0</v>
      </c>
      <c r="J167" s="18">
        <v>0</v>
      </c>
      <c r="K167" s="21">
        <v>0</v>
      </c>
      <c r="L167" s="21">
        <v>0</v>
      </c>
      <c r="M167" s="21">
        <v>0</v>
      </c>
      <c r="N167" s="21">
        <v>-1</v>
      </c>
      <c r="O167" s="21">
        <v>0</v>
      </c>
      <c r="P167" s="21">
        <v>-8.488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3">
        <v>399385</v>
      </c>
      <c r="B168" s="23" t="s">
        <v>425</v>
      </c>
      <c r="C168" s="23">
        <v>8995.839</v>
      </c>
      <c r="D168" s="23">
        <v>9894.483</v>
      </c>
      <c r="E168" s="23">
        <v>0</v>
      </c>
      <c r="F168" s="23">
        <v>0</v>
      </c>
      <c r="G168" s="23">
        <v>1</v>
      </c>
      <c r="H168" s="18">
        <v>0</v>
      </c>
      <c r="I168" s="18">
        <v>0</v>
      </c>
      <c r="J168" s="18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-3.638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3">
        <v>399386</v>
      </c>
      <c r="B169" s="23" t="s">
        <v>426</v>
      </c>
      <c r="C169" s="23">
        <v>5548.103</v>
      </c>
      <c r="D169" s="23">
        <v>6277.571</v>
      </c>
      <c r="E169" s="23">
        <v>0</v>
      </c>
      <c r="F169" s="23">
        <v>0</v>
      </c>
      <c r="G169" s="23">
        <v>1</v>
      </c>
      <c r="H169" s="18">
        <v>0</v>
      </c>
      <c r="I169" s="18">
        <v>0</v>
      </c>
      <c r="J169" s="18">
        <v>0</v>
      </c>
      <c r="K169" s="21">
        <v>2</v>
      </c>
      <c r="L169" s="21">
        <v>1</v>
      </c>
      <c r="M169" s="21">
        <v>1</v>
      </c>
      <c r="N169" s="21">
        <v>0</v>
      </c>
      <c r="O169" s="21">
        <v>0</v>
      </c>
      <c r="P169" s="21">
        <v>38.593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3">
        <v>399387</v>
      </c>
      <c r="B170" s="23" t="s">
        <v>427</v>
      </c>
      <c r="C170" s="23">
        <v>5331.363</v>
      </c>
      <c r="D170" s="23">
        <v>5853.287</v>
      </c>
      <c r="E170" s="23">
        <v>0</v>
      </c>
      <c r="F170" s="23">
        <v>0</v>
      </c>
      <c r="G170" s="23">
        <v>1</v>
      </c>
      <c r="H170" s="18">
        <v>0</v>
      </c>
      <c r="I170" s="18">
        <v>0</v>
      </c>
      <c r="J170" s="18">
        <v>0</v>
      </c>
      <c r="K170" s="21">
        <v>2</v>
      </c>
      <c r="L170" s="21">
        <v>0</v>
      </c>
      <c r="M170" s="21">
        <v>0</v>
      </c>
      <c r="N170" s="21">
        <v>0</v>
      </c>
      <c r="O170" s="21">
        <v>0</v>
      </c>
      <c r="P170" s="21">
        <v>1.557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3">
        <v>399393</v>
      </c>
      <c r="B171" s="23" t="s">
        <v>428</v>
      </c>
      <c r="C171" s="23">
        <v>3016.852</v>
      </c>
      <c r="D171" s="23">
        <v>3465.781</v>
      </c>
      <c r="E171" s="23">
        <v>0</v>
      </c>
      <c r="F171" s="23">
        <v>0</v>
      </c>
      <c r="G171" s="23">
        <v>1</v>
      </c>
      <c r="H171" s="18">
        <v>0</v>
      </c>
      <c r="I171" s="18">
        <v>0</v>
      </c>
      <c r="J171" s="18">
        <v>0</v>
      </c>
      <c r="K171" s="21">
        <v>2</v>
      </c>
      <c r="L171" s="21">
        <v>0</v>
      </c>
      <c r="M171" s="21">
        <v>1</v>
      </c>
      <c r="N171" s="21">
        <v>-1</v>
      </c>
      <c r="O171" s="21">
        <v>0</v>
      </c>
      <c r="P171" s="21">
        <v>14.745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3">
        <v>399394</v>
      </c>
      <c r="B172" s="23" t="s">
        <v>429</v>
      </c>
      <c r="C172" s="23">
        <v>8260.898</v>
      </c>
      <c r="D172" s="23">
        <v>9379.214</v>
      </c>
      <c r="E172" s="23">
        <v>0</v>
      </c>
      <c r="F172" s="23">
        <v>0</v>
      </c>
      <c r="G172" s="23">
        <v>1</v>
      </c>
      <c r="H172" s="18">
        <v>0</v>
      </c>
      <c r="I172" s="18">
        <v>0</v>
      </c>
      <c r="J172" s="18">
        <v>0</v>
      </c>
      <c r="K172" s="21">
        <v>0</v>
      </c>
      <c r="L172" s="21">
        <v>1</v>
      </c>
      <c r="M172" s="21">
        <v>0</v>
      </c>
      <c r="N172" s="21">
        <v>0</v>
      </c>
      <c r="O172" s="21">
        <v>0</v>
      </c>
      <c r="P172" s="21">
        <v>-3.243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3">
        <v>399396</v>
      </c>
      <c r="B173" s="23" t="s">
        <v>430</v>
      </c>
      <c r="C173" s="23">
        <v>16870.221</v>
      </c>
      <c r="D173" s="23">
        <v>18784.305</v>
      </c>
      <c r="E173" s="23">
        <v>0</v>
      </c>
      <c r="F173" s="23">
        <v>0</v>
      </c>
      <c r="G173" s="23">
        <v>1</v>
      </c>
      <c r="H173" s="18">
        <v>0</v>
      </c>
      <c r="I173" s="18">
        <v>0</v>
      </c>
      <c r="J173" s="18">
        <v>0</v>
      </c>
      <c r="K173" s="21">
        <v>0</v>
      </c>
      <c r="L173" s="21">
        <v>0</v>
      </c>
      <c r="M173" s="21">
        <v>0</v>
      </c>
      <c r="N173" s="21">
        <v>-1</v>
      </c>
      <c r="O173" s="21">
        <v>0</v>
      </c>
      <c r="P173" s="21">
        <v>-8.026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3">
        <v>399420</v>
      </c>
      <c r="B174" s="23" t="s">
        <v>431</v>
      </c>
      <c r="C174" s="23">
        <v>1448.375</v>
      </c>
      <c r="D174" s="23">
        <v>1692.045</v>
      </c>
      <c r="E174" s="23">
        <v>0</v>
      </c>
      <c r="F174" s="23">
        <v>0</v>
      </c>
      <c r="G174" s="23">
        <v>1</v>
      </c>
      <c r="H174" s="18">
        <v>0</v>
      </c>
      <c r="I174" s="18">
        <v>0</v>
      </c>
      <c r="J174" s="18">
        <v>0</v>
      </c>
      <c r="K174" s="21">
        <v>2</v>
      </c>
      <c r="L174" s="21">
        <v>1</v>
      </c>
      <c r="M174" s="21">
        <v>1</v>
      </c>
      <c r="N174" s="21">
        <v>0</v>
      </c>
      <c r="O174" s="21">
        <v>0</v>
      </c>
      <c r="P174" s="21">
        <v>32.736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3">
        <v>399437</v>
      </c>
      <c r="B175" s="23" t="s">
        <v>432</v>
      </c>
      <c r="C175" s="23">
        <v>6340.514</v>
      </c>
      <c r="D175" s="23">
        <v>7251.7</v>
      </c>
      <c r="E175" s="23">
        <v>0</v>
      </c>
      <c r="F175" s="23">
        <v>0</v>
      </c>
      <c r="G175" s="23">
        <v>1</v>
      </c>
      <c r="H175" s="18">
        <v>0</v>
      </c>
      <c r="I175" s="18">
        <v>0</v>
      </c>
      <c r="J175" s="18">
        <v>0</v>
      </c>
      <c r="K175" s="21">
        <v>4</v>
      </c>
      <c r="L175" s="21">
        <v>0</v>
      </c>
      <c r="M175" s="21">
        <v>0</v>
      </c>
      <c r="N175" s="21">
        <v>0</v>
      </c>
      <c r="O175" s="21">
        <v>0</v>
      </c>
      <c r="P175" s="21">
        <v>0.865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3">
        <v>399441</v>
      </c>
      <c r="B176" s="23" t="s">
        <v>433</v>
      </c>
      <c r="C176" s="23">
        <v>2092.746</v>
      </c>
      <c r="D176" s="23">
        <v>2404.492</v>
      </c>
      <c r="E176" s="23">
        <v>0</v>
      </c>
      <c r="F176" s="23">
        <v>0</v>
      </c>
      <c r="G176" s="23">
        <v>1</v>
      </c>
      <c r="H176" s="18">
        <v>0</v>
      </c>
      <c r="I176" s="18">
        <v>0</v>
      </c>
      <c r="J176" s="18">
        <v>0</v>
      </c>
      <c r="K176" s="21">
        <v>4</v>
      </c>
      <c r="L176" s="21">
        <v>0</v>
      </c>
      <c r="M176" s="21">
        <v>0</v>
      </c>
      <c r="N176" s="21">
        <v>0</v>
      </c>
      <c r="O176" s="21">
        <v>0</v>
      </c>
      <c r="P176" s="21">
        <v>-1.551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3">
        <v>399552</v>
      </c>
      <c r="B177" s="23" t="s">
        <v>434</v>
      </c>
      <c r="C177" s="23">
        <v>8088.751</v>
      </c>
      <c r="D177" s="23">
        <v>8503.914</v>
      </c>
      <c r="E177" s="23">
        <v>0</v>
      </c>
      <c r="F177" s="23">
        <v>0</v>
      </c>
      <c r="G177" s="23">
        <v>1</v>
      </c>
      <c r="H177" s="18">
        <v>0</v>
      </c>
      <c r="I177" s="18">
        <v>0</v>
      </c>
      <c r="J177" s="18">
        <v>0</v>
      </c>
      <c r="K177" s="21">
        <v>2</v>
      </c>
      <c r="L177" s="21">
        <v>1</v>
      </c>
      <c r="M177" s="21">
        <v>1</v>
      </c>
      <c r="N177" s="21">
        <v>0</v>
      </c>
      <c r="O177" s="21">
        <v>0</v>
      </c>
      <c r="P177" s="21">
        <v>36.717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3">
        <v>399555</v>
      </c>
      <c r="B178" s="23" t="s">
        <v>435</v>
      </c>
      <c r="C178" s="23">
        <v>5202.016</v>
      </c>
      <c r="D178" s="23">
        <v>5530.587</v>
      </c>
      <c r="E178" s="23">
        <v>0</v>
      </c>
      <c r="F178" s="23">
        <v>0</v>
      </c>
      <c r="G178" s="23">
        <v>1</v>
      </c>
      <c r="H178" s="18">
        <v>0</v>
      </c>
      <c r="I178" s="18">
        <v>0</v>
      </c>
      <c r="J178" s="18">
        <v>0</v>
      </c>
      <c r="K178" s="21">
        <v>3</v>
      </c>
      <c r="L178" s="21">
        <v>0</v>
      </c>
      <c r="M178" s="21">
        <v>0</v>
      </c>
      <c r="N178" s="21">
        <v>0</v>
      </c>
      <c r="O178" s="21">
        <v>0</v>
      </c>
      <c r="P178" s="21">
        <v>2.051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3">
        <v>399617</v>
      </c>
      <c r="B179" s="23" t="s">
        <v>436</v>
      </c>
      <c r="C179" s="23">
        <v>8817.245</v>
      </c>
      <c r="D179" s="23">
        <v>9874.368</v>
      </c>
      <c r="E179" s="23">
        <v>0</v>
      </c>
      <c r="F179" s="23">
        <v>0</v>
      </c>
      <c r="G179" s="23">
        <v>1</v>
      </c>
      <c r="H179" s="18">
        <v>0</v>
      </c>
      <c r="I179" s="18">
        <v>0</v>
      </c>
      <c r="J179" s="18">
        <v>0</v>
      </c>
      <c r="K179" s="21">
        <v>3</v>
      </c>
      <c r="L179" s="21">
        <v>0</v>
      </c>
      <c r="M179" s="21">
        <v>0</v>
      </c>
      <c r="N179" s="21">
        <v>0</v>
      </c>
      <c r="O179" s="21">
        <v>0</v>
      </c>
      <c r="P179" s="21">
        <v>2.187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3">
        <v>399618</v>
      </c>
      <c r="B180" s="23" t="s">
        <v>437</v>
      </c>
      <c r="C180" s="23">
        <v>7787.401</v>
      </c>
      <c r="D180" s="23">
        <v>8790.912</v>
      </c>
      <c r="E180" s="23">
        <v>0</v>
      </c>
      <c r="F180" s="23">
        <v>0</v>
      </c>
      <c r="G180" s="23">
        <v>1</v>
      </c>
      <c r="H180" s="18">
        <v>0</v>
      </c>
      <c r="I180" s="18">
        <v>0</v>
      </c>
      <c r="J180" s="18">
        <v>0</v>
      </c>
      <c r="K180" s="21">
        <v>4</v>
      </c>
      <c r="L180" s="21">
        <v>2</v>
      </c>
      <c r="M180" s="21">
        <v>0</v>
      </c>
      <c r="N180" s="21">
        <v>0</v>
      </c>
      <c r="O180" s="21">
        <v>0</v>
      </c>
      <c r="P180" s="21">
        <v>1.149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3">
        <v>399619</v>
      </c>
      <c r="B181" s="23" t="s">
        <v>438</v>
      </c>
      <c r="C181" s="23">
        <v>6919.978</v>
      </c>
      <c r="D181" s="23">
        <v>7557.041</v>
      </c>
      <c r="E181" s="23">
        <v>0</v>
      </c>
      <c r="F181" s="23">
        <v>0</v>
      </c>
      <c r="G181" s="23">
        <v>1</v>
      </c>
      <c r="H181" s="18">
        <v>0</v>
      </c>
      <c r="I181" s="18">
        <v>0</v>
      </c>
      <c r="J181" s="18">
        <v>0</v>
      </c>
      <c r="K181" s="21">
        <v>1</v>
      </c>
      <c r="L181" s="21">
        <v>1</v>
      </c>
      <c r="M181" s="21">
        <v>0</v>
      </c>
      <c r="N181" s="21">
        <v>0</v>
      </c>
      <c r="O181" s="21">
        <v>0</v>
      </c>
      <c r="P181" s="21">
        <v>1.604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3">
        <v>399637</v>
      </c>
      <c r="B182" s="23" t="s">
        <v>439</v>
      </c>
      <c r="C182" s="23">
        <v>1689.87</v>
      </c>
      <c r="D182" s="23">
        <v>1984.607</v>
      </c>
      <c r="E182" s="23">
        <v>0</v>
      </c>
      <c r="F182" s="23">
        <v>0</v>
      </c>
      <c r="G182" s="23">
        <v>1</v>
      </c>
      <c r="H182" s="18">
        <v>0</v>
      </c>
      <c r="I182" s="18">
        <v>0</v>
      </c>
      <c r="J182" s="18">
        <v>0</v>
      </c>
      <c r="K182" s="21">
        <v>1</v>
      </c>
      <c r="L182" s="21">
        <v>2</v>
      </c>
      <c r="M182" s="21">
        <v>0</v>
      </c>
      <c r="N182" s="21">
        <v>0</v>
      </c>
      <c r="O182" s="21">
        <v>0</v>
      </c>
      <c r="P182" s="21">
        <v>1.603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3">
        <v>399646</v>
      </c>
      <c r="B183" s="23" t="s">
        <v>440</v>
      </c>
      <c r="C183" s="23">
        <v>7758.867</v>
      </c>
      <c r="D183" s="23">
        <v>8484.702</v>
      </c>
      <c r="E183" s="23">
        <v>0</v>
      </c>
      <c r="F183" s="23">
        <v>0</v>
      </c>
      <c r="G183" s="23">
        <v>1</v>
      </c>
      <c r="H183" s="18">
        <v>0</v>
      </c>
      <c r="I183" s="18">
        <v>0</v>
      </c>
      <c r="J183" s="18">
        <v>0</v>
      </c>
      <c r="K183" s="21">
        <v>0</v>
      </c>
      <c r="L183" s="21">
        <v>1</v>
      </c>
      <c r="M183" s="21">
        <v>0</v>
      </c>
      <c r="N183" s="21">
        <v>0</v>
      </c>
      <c r="O183" s="21">
        <v>0</v>
      </c>
      <c r="P183" s="21">
        <v>-2.861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3">
        <v>399647</v>
      </c>
      <c r="B184" s="23" t="s">
        <v>441</v>
      </c>
      <c r="C184" s="23">
        <v>7671.064</v>
      </c>
      <c r="D184" s="23">
        <v>8624.36</v>
      </c>
      <c r="E184" s="23">
        <v>0</v>
      </c>
      <c r="F184" s="23">
        <v>0</v>
      </c>
      <c r="G184" s="23">
        <v>1</v>
      </c>
      <c r="H184" s="18">
        <v>0</v>
      </c>
      <c r="I184" s="18">
        <v>0</v>
      </c>
      <c r="J184" s="18">
        <v>0</v>
      </c>
      <c r="K184" s="21">
        <v>1</v>
      </c>
      <c r="L184" s="21">
        <v>0</v>
      </c>
      <c r="M184" s="21">
        <v>0</v>
      </c>
      <c r="N184" s="21">
        <v>-1</v>
      </c>
      <c r="O184" s="21">
        <v>0</v>
      </c>
      <c r="P184" s="21">
        <v>1.37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3">
        <v>399674</v>
      </c>
      <c r="B185" s="23" t="s">
        <v>442</v>
      </c>
      <c r="C185" s="23">
        <v>1876.661</v>
      </c>
      <c r="D185" s="23">
        <v>2143.441</v>
      </c>
      <c r="E185" s="23">
        <v>0</v>
      </c>
      <c r="F185" s="23">
        <v>0</v>
      </c>
      <c r="G185" s="23">
        <v>1</v>
      </c>
      <c r="H185" s="18">
        <v>0</v>
      </c>
      <c r="I185" s="18">
        <v>0</v>
      </c>
      <c r="J185" s="18">
        <v>0</v>
      </c>
      <c r="K185" s="21">
        <v>2</v>
      </c>
      <c r="L185" s="21">
        <v>0</v>
      </c>
      <c r="M185" s="21">
        <v>0</v>
      </c>
      <c r="N185" s="21">
        <v>0</v>
      </c>
      <c r="O185" s="21">
        <v>0</v>
      </c>
      <c r="P185" s="21">
        <v>7.347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3">
        <v>399684</v>
      </c>
      <c r="B186" s="23" t="s">
        <v>443</v>
      </c>
      <c r="C186" s="23">
        <v>1720.859</v>
      </c>
      <c r="D186" s="23">
        <v>1923.615</v>
      </c>
      <c r="E186" s="23">
        <v>0</v>
      </c>
      <c r="F186" s="23">
        <v>0</v>
      </c>
      <c r="G186" s="23">
        <v>1</v>
      </c>
      <c r="H186" s="18">
        <v>0</v>
      </c>
      <c r="I186" s="18">
        <v>0</v>
      </c>
      <c r="J186" s="18">
        <v>0</v>
      </c>
      <c r="K186" s="21">
        <v>0</v>
      </c>
      <c r="L186" s="21">
        <v>1</v>
      </c>
      <c r="M186" s="21">
        <v>1</v>
      </c>
      <c r="N186" s="21">
        <v>-1</v>
      </c>
      <c r="O186" s="21">
        <v>0</v>
      </c>
      <c r="P186" s="21">
        <v>1.951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3">
        <v>399685</v>
      </c>
      <c r="B187" s="23" t="s">
        <v>444</v>
      </c>
      <c r="C187" s="23">
        <v>1584.226</v>
      </c>
      <c r="D187" s="23">
        <v>1783.551</v>
      </c>
      <c r="E187" s="23">
        <v>0</v>
      </c>
      <c r="F187" s="23">
        <v>0</v>
      </c>
      <c r="G187" s="23">
        <v>1</v>
      </c>
      <c r="H187" s="18">
        <v>0</v>
      </c>
      <c r="I187" s="18">
        <v>0</v>
      </c>
      <c r="J187" s="18">
        <v>0</v>
      </c>
      <c r="K187" s="21">
        <v>2</v>
      </c>
      <c r="L187" s="21">
        <v>2</v>
      </c>
      <c r="M187" s="21">
        <v>0</v>
      </c>
      <c r="N187" s="21">
        <v>0</v>
      </c>
      <c r="O187" s="21">
        <v>0</v>
      </c>
      <c r="P187" s="21">
        <v>38.774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3">
        <v>399686</v>
      </c>
      <c r="B188" s="23" t="s">
        <v>445</v>
      </c>
      <c r="C188" s="23">
        <v>2067.768</v>
      </c>
      <c r="D188" s="23">
        <v>2291.837</v>
      </c>
      <c r="E188" s="23">
        <v>0</v>
      </c>
      <c r="F188" s="23">
        <v>0</v>
      </c>
      <c r="G188" s="23">
        <v>1</v>
      </c>
      <c r="H188" s="18">
        <v>0</v>
      </c>
      <c r="I188" s="18">
        <v>0</v>
      </c>
      <c r="J188" s="18">
        <v>0</v>
      </c>
      <c r="K188" s="21">
        <v>2</v>
      </c>
      <c r="L188" s="21">
        <v>0</v>
      </c>
      <c r="M188" s="21">
        <v>0</v>
      </c>
      <c r="N188" s="21">
        <v>0</v>
      </c>
      <c r="O188" s="21">
        <v>0</v>
      </c>
      <c r="P188" s="21">
        <v>13.92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3">
        <v>399699</v>
      </c>
      <c r="B189" s="23" t="s">
        <v>446</v>
      </c>
      <c r="C189" s="23">
        <v>4109.712</v>
      </c>
      <c r="D189" s="23">
        <v>5063.171</v>
      </c>
      <c r="E189" s="23">
        <v>0</v>
      </c>
      <c r="F189" s="23">
        <v>0</v>
      </c>
      <c r="G189" s="23">
        <v>1</v>
      </c>
      <c r="H189" s="18">
        <v>0</v>
      </c>
      <c r="I189" s="18">
        <v>0</v>
      </c>
      <c r="J189" s="18">
        <v>0</v>
      </c>
      <c r="K189" s="21">
        <v>2</v>
      </c>
      <c r="L189" s="21">
        <v>1</v>
      </c>
      <c r="M189" s="21">
        <v>0</v>
      </c>
      <c r="N189" s="21">
        <v>0</v>
      </c>
      <c r="O189" s="21">
        <v>0</v>
      </c>
      <c r="P189" s="21">
        <v>0.78</v>
      </c>
      <c r="Q189" s="21">
        <v>-1</v>
      </c>
      <c r="R189" s="21">
        <v>0</v>
      </c>
      <c r="S189" s="22"/>
      <c r="T189" s="22"/>
      <c r="U189" s="22"/>
      <c r="V189" s="22"/>
      <c r="W189" s="22"/>
    </row>
    <row r="190" ht="16.5" spans="1:23">
      <c r="A190" s="23">
        <v>399701</v>
      </c>
      <c r="B190" s="23" t="s">
        <v>447</v>
      </c>
      <c r="C190" s="23">
        <v>7802.314</v>
      </c>
      <c r="D190" s="23">
        <v>8319.474</v>
      </c>
      <c r="E190" s="23">
        <v>0</v>
      </c>
      <c r="F190" s="23">
        <v>0</v>
      </c>
      <c r="G190" s="23">
        <v>1</v>
      </c>
      <c r="H190" s="18">
        <v>0</v>
      </c>
      <c r="I190" s="18">
        <v>0</v>
      </c>
      <c r="J190" s="18">
        <v>0</v>
      </c>
      <c r="K190" s="21">
        <v>2</v>
      </c>
      <c r="L190" s="21">
        <v>0</v>
      </c>
      <c r="M190" s="21">
        <v>1</v>
      </c>
      <c r="N190" s="21">
        <v>-1</v>
      </c>
      <c r="O190" s="21">
        <v>0</v>
      </c>
      <c r="P190" s="21">
        <v>23.655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3">
        <v>399707</v>
      </c>
      <c r="B191" s="23" t="s">
        <v>448</v>
      </c>
      <c r="C191" s="23">
        <v>6139.756</v>
      </c>
      <c r="D191" s="23">
        <v>6962.379</v>
      </c>
      <c r="E191" s="23">
        <v>0</v>
      </c>
      <c r="F191" s="23">
        <v>0</v>
      </c>
      <c r="G191" s="23">
        <v>1</v>
      </c>
      <c r="H191" s="18">
        <v>0</v>
      </c>
      <c r="I191" s="18">
        <v>0</v>
      </c>
      <c r="J191" s="18">
        <v>0</v>
      </c>
      <c r="K191" s="21">
        <v>1</v>
      </c>
      <c r="L191" s="21">
        <v>0</v>
      </c>
      <c r="M191" s="21">
        <v>0</v>
      </c>
      <c r="N191" s="21">
        <v>0</v>
      </c>
      <c r="O191" s="21">
        <v>0</v>
      </c>
      <c r="P191" s="21">
        <v>1.08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3">
        <v>399805</v>
      </c>
      <c r="B192" s="23" t="s">
        <v>449</v>
      </c>
      <c r="C192" s="23">
        <v>3538.091</v>
      </c>
      <c r="D192" s="23">
        <v>4359.707</v>
      </c>
      <c r="E192" s="23">
        <v>0</v>
      </c>
      <c r="F192" s="23">
        <v>0</v>
      </c>
      <c r="G192" s="23">
        <v>1</v>
      </c>
      <c r="H192" s="18">
        <v>0</v>
      </c>
      <c r="I192" s="18">
        <v>0</v>
      </c>
      <c r="J192" s="18">
        <v>0</v>
      </c>
      <c r="K192" s="21">
        <v>2</v>
      </c>
      <c r="L192" s="21">
        <v>0</v>
      </c>
      <c r="M192" s="21">
        <v>0</v>
      </c>
      <c r="N192" s="21">
        <v>0</v>
      </c>
      <c r="O192" s="21">
        <v>0</v>
      </c>
      <c r="P192" s="21">
        <v>17.748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3">
        <v>399812</v>
      </c>
      <c r="B193" s="23" t="s">
        <v>450</v>
      </c>
      <c r="C193" s="23">
        <v>6179.563</v>
      </c>
      <c r="D193" s="23">
        <v>6742.943</v>
      </c>
      <c r="E193" s="23">
        <v>0</v>
      </c>
      <c r="F193" s="23">
        <v>0</v>
      </c>
      <c r="G193" s="23">
        <v>1</v>
      </c>
      <c r="H193" s="18">
        <v>0</v>
      </c>
      <c r="I193" s="18">
        <v>0</v>
      </c>
      <c r="J193" s="18">
        <v>0</v>
      </c>
      <c r="K193" s="21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-9.136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3">
        <v>399913</v>
      </c>
      <c r="B194" s="23" t="s">
        <v>451</v>
      </c>
      <c r="C194" s="23">
        <v>8003.711</v>
      </c>
      <c r="D194" s="23">
        <v>9110.59</v>
      </c>
      <c r="E194" s="23">
        <v>0</v>
      </c>
      <c r="F194" s="23">
        <v>0</v>
      </c>
      <c r="G194" s="23">
        <v>1</v>
      </c>
      <c r="H194" s="18">
        <v>0</v>
      </c>
      <c r="I194" s="18">
        <v>0</v>
      </c>
      <c r="J194" s="18">
        <v>0</v>
      </c>
      <c r="K194" s="21">
        <v>1</v>
      </c>
      <c r="L194" s="21">
        <v>0</v>
      </c>
      <c r="M194" s="21">
        <v>0</v>
      </c>
      <c r="N194" s="21">
        <v>0</v>
      </c>
      <c r="O194" s="21">
        <v>0</v>
      </c>
      <c r="P194" s="21">
        <v>19.327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3">
        <v>399914</v>
      </c>
      <c r="B195" s="23" t="s">
        <v>452</v>
      </c>
      <c r="C195" s="23">
        <v>6305.581</v>
      </c>
      <c r="D195" s="23">
        <v>6954.507</v>
      </c>
      <c r="E195" s="23">
        <v>0</v>
      </c>
      <c r="F195" s="23">
        <v>0</v>
      </c>
      <c r="G195" s="23">
        <v>1</v>
      </c>
      <c r="H195" s="18">
        <v>0</v>
      </c>
      <c r="I195" s="18">
        <v>0</v>
      </c>
      <c r="J195" s="18">
        <v>0</v>
      </c>
      <c r="K195" s="21">
        <v>3</v>
      </c>
      <c r="L195" s="21">
        <v>0</v>
      </c>
      <c r="M195" s="21">
        <v>0</v>
      </c>
      <c r="N195" s="21">
        <v>0</v>
      </c>
      <c r="O195" s="21">
        <v>0</v>
      </c>
      <c r="P195" s="21">
        <v>4.146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3">
        <v>399932</v>
      </c>
      <c r="B196" s="23" t="s">
        <v>399</v>
      </c>
      <c r="C196" s="23">
        <v>14684.106</v>
      </c>
      <c r="D196" s="23">
        <v>16202.489</v>
      </c>
      <c r="E196" s="23">
        <v>0</v>
      </c>
      <c r="F196" s="23">
        <v>0</v>
      </c>
      <c r="G196" s="23">
        <v>1</v>
      </c>
      <c r="H196" s="18">
        <v>0</v>
      </c>
      <c r="I196" s="18">
        <v>0</v>
      </c>
      <c r="J196" s="18">
        <v>0</v>
      </c>
      <c r="K196" s="21">
        <v>2</v>
      </c>
      <c r="L196" s="21">
        <v>0</v>
      </c>
      <c r="M196" s="21">
        <v>0</v>
      </c>
      <c r="N196" s="21">
        <v>-1</v>
      </c>
      <c r="O196" s="21">
        <v>0</v>
      </c>
      <c r="P196" s="21">
        <v>1.313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3">
        <v>399933</v>
      </c>
      <c r="B197" s="23" t="s">
        <v>400</v>
      </c>
      <c r="C197" s="23">
        <v>7943.488</v>
      </c>
      <c r="D197" s="23">
        <v>8936.387</v>
      </c>
      <c r="E197" s="23">
        <v>0</v>
      </c>
      <c r="F197" s="23">
        <v>0</v>
      </c>
      <c r="G197" s="23">
        <v>1</v>
      </c>
      <c r="H197" s="18">
        <v>0</v>
      </c>
      <c r="I197" s="18">
        <v>0</v>
      </c>
      <c r="J197" s="18">
        <v>0</v>
      </c>
      <c r="K197" s="21">
        <v>2</v>
      </c>
      <c r="L197" s="21">
        <v>0</v>
      </c>
      <c r="M197" s="21">
        <v>0</v>
      </c>
      <c r="N197" s="21">
        <v>-1</v>
      </c>
      <c r="O197" s="21">
        <v>0</v>
      </c>
      <c r="P197" s="21">
        <v>4.905</v>
      </c>
      <c r="Q197" s="21">
        <v>-1</v>
      </c>
      <c r="R197" s="21">
        <v>0</v>
      </c>
      <c r="S197" s="22"/>
      <c r="T197" s="22"/>
      <c r="U197" s="22"/>
      <c r="V197" s="22"/>
      <c r="W197" s="22"/>
    </row>
    <row r="198" ht="16.5" spans="1:23">
      <c r="A198" s="23">
        <v>399934</v>
      </c>
      <c r="B198" s="23" t="s">
        <v>401</v>
      </c>
      <c r="C198" s="23">
        <v>5921.935</v>
      </c>
      <c r="D198" s="23">
        <v>6493.687</v>
      </c>
      <c r="E198" s="23">
        <v>0</v>
      </c>
      <c r="F198" s="23">
        <v>0</v>
      </c>
      <c r="G198" s="23">
        <v>1</v>
      </c>
      <c r="H198" s="18">
        <v>0</v>
      </c>
      <c r="I198" s="18">
        <v>0</v>
      </c>
      <c r="J198" s="18">
        <v>0</v>
      </c>
      <c r="K198" s="21">
        <v>0</v>
      </c>
      <c r="L198" s="21">
        <v>2</v>
      </c>
      <c r="M198" s="21">
        <v>0</v>
      </c>
      <c r="N198" s="21">
        <v>0</v>
      </c>
      <c r="O198" s="21">
        <v>0</v>
      </c>
      <c r="P198" s="21">
        <v>1.462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3">
        <v>399965</v>
      </c>
      <c r="B199" s="23" t="s">
        <v>453</v>
      </c>
      <c r="C199" s="23">
        <v>2546.091</v>
      </c>
      <c r="D199" s="23">
        <v>2938.335</v>
      </c>
      <c r="E199" s="23">
        <v>0</v>
      </c>
      <c r="F199" s="23">
        <v>0</v>
      </c>
      <c r="G199" s="23">
        <v>1</v>
      </c>
      <c r="H199" s="18">
        <v>0</v>
      </c>
      <c r="I199" s="18">
        <v>0</v>
      </c>
      <c r="J199" s="18">
        <v>0</v>
      </c>
      <c r="K199" s="21">
        <v>1</v>
      </c>
      <c r="L199" s="21">
        <v>0</v>
      </c>
      <c r="M199" s="21">
        <v>0</v>
      </c>
      <c r="N199" s="21">
        <v>0</v>
      </c>
      <c r="O199" s="21">
        <v>0</v>
      </c>
      <c r="P199" s="21">
        <v>1.563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3">
        <v>399966</v>
      </c>
      <c r="B200" s="23" t="s">
        <v>454</v>
      </c>
      <c r="C200" s="23">
        <v>6087.551</v>
      </c>
      <c r="D200" s="23">
        <v>7078.815</v>
      </c>
      <c r="E200" s="23">
        <v>0</v>
      </c>
      <c r="F200" s="23">
        <v>0</v>
      </c>
      <c r="G200" s="23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4.421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3">
        <v>399975</v>
      </c>
      <c r="B201" s="23" t="s">
        <v>455</v>
      </c>
      <c r="C201" s="23">
        <v>800.042</v>
      </c>
      <c r="D201" s="23">
        <v>907.284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2</v>
      </c>
      <c r="L201" s="21">
        <v>1</v>
      </c>
      <c r="M201" s="21">
        <v>0</v>
      </c>
      <c r="N201" s="21">
        <v>0</v>
      </c>
      <c r="O201" s="21">
        <v>0</v>
      </c>
      <c r="P201" s="21">
        <v>0.551</v>
      </c>
      <c r="Q201" s="21">
        <v>0</v>
      </c>
      <c r="R201" s="21">
        <v>1</v>
      </c>
      <c r="S201" s="22"/>
      <c r="T201" s="22"/>
      <c r="U201" s="22"/>
      <c r="V201" s="22"/>
      <c r="W201" s="22"/>
    </row>
    <row r="202" ht="16.5" spans="1:23">
      <c r="A202" s="23">
        <v>399983</v>
      </c>
      <c r="B202" s="23" t="s">
        <v>456</v>
      </c>
      <c r="C202" s="23">
        <v>1952.02</v>
      </c>
      <c r="D202" s="23">
        <v>2312.682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2</v>
      </c>
      <c r="L202" s="21">
        <v>0</v>
      </c>
      <c r="M202" s="21">
        <v>0</v>
      </c>
      <c r="N202" s="21">
        <v>0</v>
      </c>
      <c r="O202" s="21">
        <v>0</v>
      </c>
      <c r="P202" s="21">
        <v>5.597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3">
        <v>399987</v>
      </c>
      <c r="B203" s="23" t="s">
        <v>457</v>
      </c>
      <c r="C203" s="23">
        <v>4803.94</v>
      </c>
      <c r="D203" s="23">
        <v>5573.347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2</v>
      </c>
      <c r="L203" s="21">
        <v>0</v>
      </c>
      <c r="M203" s="21">
        <v>0</v>
      </c>
      <c r="N203" s="21">
        <v>0</v>
      </c>
      <c r="O203" s="21">
        <v>0</v>
      </c>
      <c r="P203" s="21">
        <v>2.724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3">
        <v>399989</v>
      </c>
      <c r="B204" s="23" t="s">
        <v>458</v>
      </c>
      <c r="C204" s="23">
        <v>6656.689</v>
      </c>
      <c r="D204" s="23">
        <v>7902.891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2</v>
      </c>
      <c r="L204" s="21">
        <v>0</v>
      </c>
      <c r="M204" s="21">
        <v>0</v>
      </c>
      <c r="N204" s="21">
        <v>-1</v>
      </c>
      <c r="O204" s="21">
        <v>0</v>
      </c>
      <c r="P204" s="21">
        <v>6.229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3">
        <v>399993</v>
      </c>
      <c r="B205" s="23" t="s">
        <v>459</v>
      </c>
      <c r="C205" s="23">
        <v>2535.517</v>
      </c>
      <c r="D205" s="23">
        <v>2971.922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2</v>
      </c>
      <c r="L205" s="21">
        <v>0</v>
      </c>
      <c r="M205" s="21">
        <v>0</v>
      </c>
      <c r="N205" s="21">
        <v>0</v>
      </c>
      <c r="O205" s="21">
        <v>0</v>
      </c>
      <c r="P205" s="21">
        <v>9.012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3">
        <v>399997</v>
      </c>
      <c r="B206" s="23" t="s">
        <v>460</v>
      </c>
      <c r="C206" s="23">
        <v>8323.28</v>
      </c>
      <c r="D206" s="23">
        <v>9823.759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1</v>
      </c>
      <c r="L206" s="21">
        <v>0</v>
      </c>
      <c r="M206" s="21">
        <v>0</v>
      </c>
      <c r="N206" s="21">
        <v>0</v>
      </c>
      <c r="O206" s="21">
        <v>0</v>
      </c>
      <c r="P206" s="21">
        <v>2.011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3">
        <v>980001</v>
      </c>
      <c r="B207" s="23" t="s">
        <v>461</v>
      </c>
      <c r="C207" s="23">
        <v>1447.723</v>
      </c>
      <c r="D207" s="23">
        <v>1586.01</v>
      </c>
      <c r="E207" s="23">
        <v>0</v>
      </c>
      <c r="F207" s="23">
        <v>0</v>
      </c>
      <c r="G207" s="23">
        <v>1</v>
      </c>
      <c r="H207" s="18">
        <v>0</v>
      </c>
      <c r="I207" s="18">
        <v>0</v>
      </c>
      <c r="J207" s="18">
        <v>0</v>
      </c>
      <c r="K207" s="21">
        <v>2</v>
      </c>
      <c r="L207" s="21">
        <v>0</v>
      </c>
      <c r="M207" s="21">
        <v>0</v>
      </c>
      <c r="N207" s="21">
        <v>0</v>
      </c>
      <c r="O207" s="21">
        <v>0</v>
      </c>
      <c r="P207" s="21">
        <v>6.247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3">
        <v>980015</v>
      </c>
      <c r="B208" s="23" t="s">
        <v>462</v>
      </c>
      <c r="C208" s="23">
        <v>6137.445</v>
      </c>
      <c r="D208" s="23">
        <v>7053.576</v>
      </c>
      <c r="E208" s="23">
        <v>0</v>
      </c>
      <c r="F208" s="23">
        <v>0</v>
      </c>
      <c r="G208" s="23">
        <v>1</v>
      </c>
      <c r="H208" s="18">
        <v>0</v>
      </c>
      <c r="I208" s="18">
        <v>0</v>
      </c>
      <c r="J208" s="18">
        <v>0</v>
      </c>
      <c r="K208" s="21">
        <v>2</v>
      </c>
      <c r="L208" s="21">
        <v>0</v>
      </c>
      <c r="M208" s="21">
        <v>0</v>
      </c>
      <c r="N208" s="21">
        <v>0</v>
      </c>
      <c r="O208" s="21">
        <v>0</v>
      </c>
      <c r="P208" s="21">
        <v>18.363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3">
        <v>980016</v>
      </c>
      <c r="B209" s="23" t="s">
        <v>463</v>
      </c>
      <c r="C209" s="23">
        <v>5918.364</v>
      </c>
      <c r="D209" s="23">
        <v>6709.681</v>
      </c>
      <c r="E209" s="23">
        <v>0</v>
      </c>
      <c r="F209" s="23">
        <v>0</v>
      </c>
      <c r="G209" s="23">
        <v>1</v>
      </c>
      <c r="H209" s="18">
        <v>0</v>
      </c>
      <c r="I209" s="18">
        <v>0</v>
      </c>
      <c r="J209" s="18">
        <v>0</v>
      </c>
      <c r="K209" s="21">
        <v>2</v>
      </c>
      <c r="L209" s="21">
        <v>0</v>
      </c>
      <c r="M209" s="21">
        <v>0</v>
      </c>
      <c r="N209" s="21">
        <v>0</v>
      </c>
      <c r="O209" s="21">
        <v>0</v>
      </c>
      <c r="P209" s="21">
        <v>4.977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3">
        <v>980023</v>
      </c>
      <c r="B210" s="23" t="s">
        <v>464</v>
      </c>
      <c r="C210" s="23">
        <v>2305.836</v>
      </c>
      <c r="D210" s="23">
        <v>2639.216</v>
      </c>
      <c r="E210" s="23">
        <v>0</v>
      </c>
      <c r="F210" s="23">
        <v>0</v>
      </c>
      <c r="G210" s="23">
        <v>1</v>
      </c>
      <c r="H210" s="18">
        <v>0</v>
      </c>
      <c r="I210" s="18">
        <v>0</v>
      </c>
      <c r="J210" s="18">
        <v>0</v>
      </c>
      <c r="K210" s="21">
        <v>2</v>
      </c>
      <c r="L210" s="21">
        <v>0</v>
      </c>
      <c r="M210" s="21">
        <v>0</v>
      </c>
      <c r="N210" s="21">
        <v>0</v>
      </c>
      <c r="O210" s="21">
        <v>0</v>
      </c>
      <c r="P210" s="21">
        <v>11.685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3">
        <v>980028</v>
      </c>
      <c r="B211" s="23" t="s">
        <v>465</v>
      </c>
      <c r="C211" s="23">
        <v>11964.106</v>
      </c>
      <c r="D211" s="23">
        <v>12953.311</v>
      </c>
      <c r="E211" s="23">
        <v>0</v>
      </c>
      <c r="F211" s="23">
        <v>0</v>
      </c>
      <c r="G211" s="23">
        <v>1</v>
      </c>
      <c r="H211" s="18">
        <v>0</v>
      </c>
      <c r="I211" s="18">
        <v>0</v>
      </c>
      <c r="J211" s="18">
        <v>0</v>
      </c>
      <c r="K211" s="21">
        <v>4</v>
      </c>
      <c r="L211" s="21">
        <v>0</v>
      </c>
      <c r="M211" s="21">
        <v>0</v>
      </c>
      <c r="N211" s="21">
        <v>0</v>
      </c>
      <c r="O211" s="21">
        <v>0</v>
      </c>
      <c r="P211" s="21">
        <v>-0.902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3">
        <v>988201</v>
      </c>
      <c r="B212" s="23" t="s">
        <v>466</v>
      </c>
      <c r="C212" s="23">
        <v>1777.357</v>
      </c>
      <c r="D212" s="23">
        <v>1945.053</v>
      </c>
      <c r="E212" s="23">
        <v>0</v>
      </c>
      <c r="F212" s="23">
        <v>0</v>
      </c>
      <c r="G212" s="23">
        <v>1</v>
      </c>
      <c r="H212" s="18">
        <v>0</v>
      </c>
      <c r="I212" s="18">
        <v>0</v>
      </c>
      <c r="J212" s="18">
        <v>0</v>
      </c>
      <c r="K212" s="21">
        <v>2</v>
      </c>
      <c r="L212" s="21">
        <v>0</v>
      </c>
      <c r="M212" s="21">
        <v>1</v>
      </c>
      <c r="N212" s="21">
        <v>0</v>
      </c>
      <c r="O212" s="21">
        <v>0</v>
      </c>
      <c r="P212" s="21">
        <v>14.643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2"/>
      <c r="T268" s="22"/>
      <c r="U268" s="22"/>
      <c r="V268" s="22"/>
      <c r="W268" s="22"/>
    </row>
    <row r="269" ht="16.5" spans="1:2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8"/>
      <c r="L269" s="28"/>
      <c r="M269" s="28"/>
      <c r="N269" s="28"/>
      <c r="O269" s="28"/>
      <c r="P269" s="28"/>
      <c r="Q269" s="28"/>
      <c r="R269" s="28"/>
      <c r="S269" s="22"/>
      <c r="T269" s="22"/>
      <c r="U269" s="22"/>
      <c r="V269" s="22"/>
      <c r="W269" s="22"/>
    </row>
    <row r="270" ht="16.5" spans="1:2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8"/>
      <c r="L270" s="28"/>
      <c r="M270" s="28"/>
      <c r="N270" s="28"/>
      <c r="O270" s="28"/>
      <c r="P270" s="28"/>
      <c r="Q270" s="28"/>
      <c r="R270" s="28"/>
      <c r="S270" s="22"/>
      <c r="T270" s="22"/>
      <c r="U270" s="22"/>
      <c r="V270" s="22"/>
      <c r="W270" s="22"/>
    </row>
    <row r="271" ht="16.5" spans="1:2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8"/>
      <c r="L271" s="28"/>
      <c r="M271" s="28"/>
      <c r="N271" s="28"/>
      <c r="O271" s="28"/>
      <c r="P271" s="28"/>
      <c r="Q271" s="28"/>
      <c r="R271" s="28"/>
      <c r="S271" s="22"/>
      <c r="T271" s="22"/>
      <c r="U271" s="22"/>
      <c r="V271" s="22"/>
      <c r="W271" s="22"/>
    </row>
    <row r="272" ht="16.5" spans="1:2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8"/>
      <c r="L272" s="28"/>
      <c r="M272" s="28"/>
      <c r="N272" s="28"/>
      <c r="O272" s="28"/>
      <c r="P272" s="28"/>
      <c r="Q272" s="28"/>
      <c r="R272" s="28"/>
      <c r="S272" s="22"/>
      <c r="T272" s="22"/>
      <c r="U272" s="22"/>
      <c r="V272" s="22"/>
      <c r="W272" s="22"/>
    </row>
    <row r="273" ht="16.5" spans="1:2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8"/>
      <c r="L273" s="28"/>
      <c r="M273" s="28"/>
      <c r="N273" s="28"/>
      <c r="O273" s="28"/>
      <c r="P273" s="28"/>
      <c r="Q273" s="28"/>
      <c r="R273" s="28"/>
      <c r="S273" s="22"/>
      <c r="T273" s="22"/>
      <c r="U273" s="22"/>
      <c r="V273" s="22"/>
      <c r="W273" s="22"/>
    </row>
    <row r="274" ht="16.5" spans="1:2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8"/>
      <c r="L274" s="28"/>
      <c r="M274" s="28"/>
      <c r="N274" s="28"/>
      <c r="O274" s="28"/>
      <c r="P274" s="28"/>
      <c r="Q274" s="28"/>
      <c r="R274" s="28"/>
      <c r="S274" s="22"/>
      <c r="T274" s="22"/>
      <c r="U274" s="22"/>
      <c r="V274" s="22"/>
      <c r="W274" s="22"/>
    </row>
    <row r="275" ht="16.5" spans="1:2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8"/>
      <c r="L275" s="28"/>
      <c r="M275" s="28"/>
      <c r="N275" s="28"/>
      <c r="O275" s="28"/>
      <c r="P275" s="28"/>
      <c r="Q275" s="28"/>
      <c r="R275" s="28"/>
      <c r="S275" s="22"/>
      <c r="T275" s="22"/>
      <c r="U275" s="22"/>
      <c r="V275" s="22"/>
      <c r="W275" s="22"/>
    </row>
    <row r="276" ht="16.5" spans="1:2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8"/>
      <c r="L276" s="28"/>
      <c r="M276" s="28"/>
      <c r="N276" s="28"/>
      <c r="O276" s="28"/>
      <c r="P276" s="28"/>
      <c r="Q276" s="28"/>
      <c r="R276" s="28"/>
      <c r="S276" s="22"/>
      <c r="T276" s="22"/>
      <c r="U276" s="22"/>
      <c r="V276" s="22"/>
      <c r="W276" s="22"/>
    </row>
    <row r="277" ht="16.5" spans="1:2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8"/>
      <c r="L277" s="28"/>
      <c r="M277" s="28"/>
      <c r="N277" s="28"/>
      <c r="O277" s="28"/>
      <c r="P277" s="28"/>
      <c r="Q277" s="28"/>
      <c r="R277" s="28"/>
      <c r="S277" s="22"/>
      <c r="T277" s="22"/>
      <c r="U277" s="22"/>
      <c r="V277" s="22"/>
      <c r="W277" s="22"/>
    </row>
    <row r="278" ht="16.5" spans="1:2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8"/>
      <c r="L278" s="28"/>
      <c r="M278" s="28"/>
      <c r="N278" s="28"/>
      <c r="O278" s="28"/>
      <c r="P278" s="28"/>
      <c r="Q278" s="28"/>
      <c r="R278" s="28"/>
      <c r="S278" s="22"/>
      <c r="T278" s="22"/>
      <c r="U278" s="22"/>
      <c r="V278" s="22"/>
      <c r="W278" s="22"/>
    </row>
    <row r="279" ht="16.5" spans="1:2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8"/>
      <c r="L279" s="28"/>
      <c r="M279" s="28"/>
      <c r="N279" s="28"/>
      <c r="O279" s="28"/>
      <c r="P279" s="28"/>
      <c r="Q279" s="28"/>
      <c r="R279" s="28"/>
      <c r="S279" s="22"/>
      <c r="T279" s="22"/>
      <c r="U279" s="22"/>
      <c r="V279" s="22"/>
      <c r="W279" s="22"/>
    </row>
    <row r="280" ht="16.5" spans="1:2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8"/>
      <c r="L280" s="28"/>
      <c r="M280" s="28"/>
      <c r="N280" s="28"/>
      <c r="O280" s="28"/>
      <c r="P280" s="28"/>
      <c r="Q280" s="28"/>
      <c r="R280" s="28"/>
      <c r="S280" s="22"/>
      <c r="T280" s="22"/>
      <c r="U280" s="22"/>
      <c r="V280" s="22"/>
      <c r="W280" s="22"/>
    </row>
    <row r="281" ht="16.5" spans="1:2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8"/>
      <c r="L281" s="28"/>
      <c r="M281" s="28"/>
      <c r="N281" s="28"/>
      <c r="O281" s="28"/>
      <c r="P281" s="28"/>
      <c r="Q281" s="28"/>
      <c r="R281" s="28"/>
      <c r="S281" s="22"/>
      <c r="T281" s="22"/>
      <c r="U281" s="22"/>
      <c r="V281" s="22"/>
      <c r="W281" s="22"/>
    </row>
    <row r="282" ht="16.5" spans="1:2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8"/>
      <c r="L282" s="28"/>
      <c r="M282" s="28"/>
      <c r="N282" s="28"/>
      <c r="O282" s="28"/>
      <c r="P282" s="28"/>
      <c r="Q282" s="28"/>
      <c r="R282" s="28"/>
      <c r="S282" s="22"/>
      <c r="T282" s="22"/>
      <c r="U282" s="22"/>
      <c r="V282" s="22"/>
      <c r="W282" s="22"/>
    </row>
    <row r="283" ht="16.5" spans="1:2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8"/>
      <c r="L283" s="28"/>
      <c r="M283" s="28"/>
      <c r="N283" s="28"/>
      <c r="O283" s="28"/>
      <c r="P283" s="28"/>
      <c r="Q283" s="28"/>
      <c r="R283" s="28"/>
      <c r="S283" s="22"/>
      <c r="T283" s="22"/>
      <c r="U283" s="22"/>
      <c r="V283" s="22"/>
      <c r="W283" s="22"/>
    </row>
    <row r="284" ht="16.5" spans="1:2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8"/>
      <c r="L284" s="28"/>
      <c r="M284" s="28"/>
      <c r="N284" s="28"/>
      <c r="O284" s="28"/>
      <c r="P284" s="28"/>
      <c r="Q284" s="28"/>
      <c r="R284" s="28"/>
      <c r="S284" s="22"/>
      <c r="T284" s="22"/>
      <c r="U284" s="22"/>
      <c r="V284" s="22"/>
      <c r="W284" s="22"/>
    </row>
    <row r="285" ht="16.5" spans="1:2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8"/>
      <c r="L285" s="28"/>
      <c r="M285" s="28"/>
      <c r="N285" s="28"/>
      <c r="O285" s="28"/>
      <c r="P285" s="28"/>
      <c r="Q285" s="28"/>
      <c r="R285" s="28"/>
      <c r="S285" s="22"/>
      <c r="T285" s="22"/>
      <c r="U285" s="22"/>
      <c r="V285" s="22"/>
      <c r="W285" s="22"/>
    </row>
    <row r="286" ht="16.5" spans="1:2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8"/>
      <c r="L286" s="28"/>
      <c r="M286" s="28"/>
      <c r="N286" s="28"/>
      <c r="O286" s="28"/>
      <c r="P286" s="28"/>
      <c r="Q286" s="28"/>
      <c r="R286" s="28"/>
      <c r="S286" s="22"/>
      <c r="T286" s="22"/>
      <c r="U286" s="22"/>
      <c r="V286" s="22"/>
      <c r="W286" s="22"/>
    </row>
    <row r="287" ht="16.5" spans="1:2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8"/>
      <c r="L287" s="28"/>
      <c r="M287" s="28"/>
      <c r="N287" s="28"/>
      <c r="O287" s="28"/>
      <c r="P287" s="28"/>
      <c r="Q287" s="28"/>
      <c r="R287" s="28"/>
      <c r="S287" s="22"/>
      <c r="T287" s="22"/>
      <c r="U287" s="22"/>
      <c r="V287" s="22"/>
      <c r="W287" s="22"/>
    </row>
    <row r="288" ht="16.5" spans="1:2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8"/>
      <c r="L288" s="28"/>
      <c r="M288" s="28"/>
      <c r="N288" s="28"/>
      <c r="O288" s="28"/>
      <c r="P288" s="28"/>
      <c r="Q288" s="28"/>
      <c r="R288" s="28"/>
      <c r="S288" s="22"/>
      <c r="T288" s="22"/>
      <c r="U288" s="22"/>
      <c r="V288" s="22"/>
      <c r="W288" s="22"/>
    </row>
    <row r="289" ht="16.5" spans="1:2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8"/>
      <c r="L289" s="28"/>
      <c r="M289" s="28"/>
      <c r="N289" s="28"/>
      <c r="O289" s="28"/>
      <c r="P289" s="28"/>
      <c r="Q289" s="28"/>
      <c r="R289" s="28"/>
      <c r="S289" s="22"/>
      <c r="T289" s="22"/>
      <c r="U289" s="22"/>
      <c r="V289" s="22"/>
      <c r="W289" s="22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8"/>
      <c r="L290" s="28"/>
      <c r="M290" s="28"/>
      <c r="N290" s="28"/>
      <c r="O290" s="28"/>
      <c r="P290" s="28"/>
      <c r="Q290" s="28"/>
      <c r="R290" s="28"/>
      <c r="S290" s="22"/>
      <c r="T290" s="22"/>
      <c r="U290" s="22"/>
      <c r="V290" s="22"/>
      <c r="W290" s="22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8"/>
      <c r="L291" s="28"/>
      <c r="M291" s="28"/>
      <c r="N291" s="28"/>
      <c r="O291" s="28"/>
      <c r="P291" s="28"/>
      <c r="Q291" s="28"/>
      <c r="R291" s="28"/>
      <c r="S291" s="22"/>
      <c r="T291" s="22"/>
      <c r="U291" s="22"/>
      <c r="V291" s="22"/>
      <c r="W291" s="22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8"/>
      <c r="L292" s="28"/>
      <c r="M292" s="28"/>
      <c r="N292" s="28"/>
      <c r="O292" s="28"/>
      <c r="P292" s="28"/>
      <c r="Q292" s="28"/>
      <c r="R292" s="28"/>
      <c r="S292" s="22"/>
      <c r="T292" s="22"/>
      <c r="U292" s="22"/>
      <c r="V292" s="22"/>
      <c r="W292" s="22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8"/>
      <c r="L293" s="28"/>
      <c r="M293" s="28"/>
      <c r="N293" s="28"/>
      <c r="O293" s="28"/>
      <c r="P293" s="28"/>
      <c r="Q293" s="28"/>
      <c r="R293" s="28"/>
      <c r="S293" s="22"/>
      <c r="T293" s="22"/>
      <c r="U293" s="22"/>
      <c r="V293" s="22"/>
      <c r="W293" s="22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8"/>
      <c r="L294" s="28"/>
      <c r="M294" s="28"/>
      <c r="N294" s="28"/>
      <c r="O294" s="28"/>
      <c r="P294" s="28"/>
      <c r="Q294" s="28"/>
      <c r="R294" s="28"/>
      <c r="S294" s="22"/>
      <c r="T294" s="22"/>
      <c r="U294" s="22"/>
      <c r="V294" s="22"/>
      <c r="W294" s="22"/>
    </row>
    <row r="295" ht="16.5" spans="1:2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8"/>
      <c r="L295" s="28"/>
      <c r="M295" s="28"/>
      <c r="N295" s="28"/>
      <c r="O295" s="28"/>
      <c r="P295" s="28"/>
      <c r="Q295" s="28"/>
      <c r="R295" s="28"/>
      <c r="S295" s="22"/>
      <c r="T295" s="22"/>
      <c r="U295" s="22"/>
      <c r="V295" s="22"/>
      <c r="W295" s="22"/>
    </row>
    <row r="296" ht="16.5" spans="1:2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8"/>
      <c r="L296" s="28"/>
      <c r="M296" s="28"/>
      <c r="N296" s="28"/>
      <c r="O296" s="28"/>
      <c r="P296" s="28"/>
      <c r="Q296" s="28"/>
      <c r="R296" s="28"/>
      <c r="S296" s="22"/>
      <c r="T296" s="22"/>
      <c r="U296" s="22"/>
      <c r="V296" s="22"/>
      <c r="W296" s="22"/>
    </row>
    <row r="297" ht="16.5" spans="1:2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8"/>
      <c r="L297" s="28"/>
      <c r="M297" s="28"/>
      <c r="N297" s="28"/>
      <c r="O297" s="28"/>
      <c r="P297" s="28"/>
      <c r="Q297" s="28"/>
      <c r="R297" s="28"/>
      <c r="S297" s="22"/>
      <c r="T297" s="22"/>
      <c r="U297" s="22"/>
      <c r="V297" s="22"/>
      <c r="W297" s="22"/>
    </row>
    <row r="298" ht="16.5" spans="1:2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8"/>
      <c r="L298" s="28"/>
      <c r="M298" s="28"/>
      <c r="N298" s="28"/>
      <c r="O298" s="28"/>
      <c r="P298" s="28"/>
      <c r="Q298" s="28"/>
      <c r="R298" s="28"/>
      <c r="S298" s="22"/>
      <c r="T298" s="22"/>
      <c r="U298" s="22"/>
      <c r="V298" s="22"/>
      <c r="W298" s="22"/>
    </row>
    <row r="299" ht="16.5" spans="1:2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8"/>
      <c r="L299" s="28"/>
      <c r="M299" s="28"/>
      <c r="N299" s="28"/>
      <c r="O299" s="28"/>
      <c r="P299" s="28"/>
      <c r="Q299" s="28"/>
      <c r="R299" s="28"/>
      <c r="S299" s="22"/>
      <c r="T299" s="22"/>
      <c r="U299" s="22"/>
      <c r="V299" s="22"/>
      <c r="W299" s="22"/>
    </row>
    <row r="300" ht="16.5" spans="1:2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8"/>
      <c r="L300" s="28"/>
      <c r="M300" s="28"/>
      <c r="N300" s="28"/>
      <c r="O300" s="28"/>
      <c r="P300" s="28"/>
      <c r="Q300" s="28"/>
      <c r="R300" s="28"/>
      <c r="S300" s="22"/>
      <c r="T300" s="22"/>
      <c r="U300" s="22"/>
      <c r="V300" s="22"/>
      <c r="W300" s="22"/>
    </row>
    <row r="301" ht="16.5" spans="1:2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8"/>
      <c r="L301" s="28"/>
      <c r="M301" s="28"/>
      <c r="N301" s="28"/>
      <c r="O301" s="28"/>
      <c r="P301" s="28"/>
      <c r="Q301" s="28"/>
      <c r="R301" s="28"/>
      <c r="S301" s="22"/>
      <c r="T301" s="22"/>
      <c r="U301" s="22"/>
      <c r="V301" s="22"/>
      <c r="W301" s="22"/>
    </row>
    <row r="302" ht="16.5" spans="1:2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8"/>
      <c r="L302" s="28"/>
      <c r="M302" s="28"/>
      <c r="N302" s="28"/>
      <c r="O302" s="28"/>
      <c r="P302" s="28"/>
      <c r="Q302" s="28"/>
      <c r="R302" s="28"/>
      <c r="S302" s="22"/>
      <c r="T302" s="22"/>
      <c r="U302" s="22"/>
      <c r="V302" s="22"/>
      <c r="W302" s="22"/>
    </row>
    <row r="303" ht="16.5" spans="1:2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8"/>
      <c r="L303" s="28"/>
      <c r="M303" s="28"/>
      <c r="N303" s="28"/>
      <c r="O303" s="28"/>
      <c r="P303" s="28"/>
      <c r="Q303" s="28"/>
      <c r="R303" s="28"/>
      <c r="S303" s="22"/>
      <c r="T303" s="22"/>
      <c r="U303" s="22"/>
      <c r="V303" s="22"/>
      <c r="W303" s="22"/>
    </row>
    <row r="304" ht="16.5" spans="1:2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8"/>
      <c r="L304" s="28"/>
      <c r="M304" s="28"/>
      <c r="N304" s="28"/>
      <c r="O304" s="28"/>
      <c r="P304" s="28"/>
      <c r="Q304" s="28"/>
      <c r="R304" s="28"/>
      <c r="S304" s="22"/>
      <c r="T304" s="22"/>
      <c r="U304" s="22"/>
      <c r="V304" s="22"/>
      <c r="W304" s="22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8"/>
      <c r="L305" s="28"/>
      <c r="M305" s="28"/>
      <c r="N305" s="28"/>
      <c r="O305" s="28"/>
      <c r="P305" s="28"/>
      <c r="Q305" s="28"/>
      <c r="R305" s="28"/>
      <c r="S305" s="22"/>
      <c r="T305" s="22"/>
      <c r="U305" s="22"/>
      <c r="V305" s="22"/>
      <c r="W305" s="22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8"/>
      <c r="L306" s="28"/>
      <c r="M306" s="28"/>
      <c r="N306" s="28"/>
      <c r="O306" s="28"/>
      <c r="P306" s="28"/>
      <c r="Q306" s="28"/>
      <c r="R306" s="28"/>
      <c r="S306" s="22"/>
      <c r="T306" s="22"/>
      <c r="U306" s="22"/>
      <c r="V306" s="22"/>
      <c r="W306" s="22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8"/>
      <c r="L307" s="28"/>
      <c r="M307" s="28"/>
      <c r="N307" s="28"/>
      <c r="O307" s="28"/>
      <c r="P307" s="28"/>
      <c r="Q307" s="28"/>
      <c r="R307" s="28"/>
      <c r="S307" s="22"/>
      <c r="T307" s="22"/>
      <c r="U307" s="22"/>
      <c r="V307" s="22"/>
      <c r="W307" s="22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8"/>
      <c r="L308" s="28"/>
      <c r="M308" s="28"/>
      <c r="N308" s="28"/>
      <c r="O308" s="28"/>
      <c r="P308" s="28"/>
      <c r="Q308" s="28"/>
      <c r="R308" s="28"/>
      <c r="S308" s="22"/>
      <c r="T308" s="22"/>
      <c r="U308" s="22"/>
      <c r="V308" s="22"/>
      <c r="W308" s="22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8"/>
      <c r="L309" s="28"/>
      <c r="M309" s="28"/>
      <c r="N309" s="28"/>
      <c r="O309" s="28"/>
      <c r="P309" s="28"/>
      <c r="Q309" s="28"/>
      <c r="R309" s="28"/>
      <c r="S309" s="22"/>
      <c r="T309" s="22"/>
      <c r="U309" s="22"/>
      <c r="V309" s="22"/>
      <c r="W309" s="22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8"/>
      <c r="L310" s="28"/>
      <c r="M310" s="28"/>
      <c r="N310" s="28"/>
      <c r="O310" s="28"/>
      <c r="P310" s="28"/>
      <c r="Q310" s="28"/>
      <c r="R310" s="28"/>
      <c r="S310" s="22"/>
      <c r="T310" s="22"/>
      <c r="U310" s="22"/>
      <c r="V310" s="22"/>
      <c r="W310" s="22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8"/>
      <c r="L311" s="28"/>
      <c r="M311" s="28"/>
      <c r="N311" s="28"/>
      <c r="O311" s="28"/>
      <c r="P311" s="28"/>
      <c r="Q311" s="28"/>
      <c r="R311" s="28"/>
      <c r="S311" s="22"/>
      <c r="T311" s="22"/>
      <c r="U311" s="22"/>
      <c r="V311" s="22"/>
      <c r="W311" s="22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8"/>
      <c r="L312" s="28"/>
      <c r="M312" s="28"/>
      <c r="N312" s="28"/>
      <c r="O312" s="28"/>
      <c r="P312" s="28"/>
      <c r="Q312" s="28"/>
      <c r="R312" s="28"/>
      <c r="S312" s="22"/>
      <c r="T312" s="22"/>
      <c r="U312" s="22"/>
      <c r="V312" s="22"/>
      <c r="W312" s="22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8"/>
      <c r="L313" s="28"/>
      <c r="M313" s="28"/>
      <c r="N313" s="28"/>
      <c r="O313" s="28"/>
      <c r="P313" s="28"/>
      <c r="Q313" s="28"/>
      <c r="R313" s="28"/>
      <c r="S313" s="22"/>
      <c r="T313" s="22"/>
      <c r="U313" s="22"/>
      <c r="V313" s="22"/>
      <c r="W313" s="22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8"/>
      <c r="L314" s="28"/>
      <c r="M314" s="28"/>
      <c r="N314" s="28"/>
      <c r="O314" s="28"/>
      <c r="P314" s="28"/>
      <c r="Q314" s="28"/>
      <c r="R314" s="28"/>
      <c r="S314" s="22"/>
      <c r="T314" s="22"/>
      <c r="U314" s="22"/>
      <c r="V314" s="22"/>
      <c r="W314" s="22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8"/>
      <c r="L315" s="28"/>
      <c r="M315" s="28"/>
      <c r="N315" s="28"/>
      <c r="O315" s="28"/>
      <c r="P315" s="28"/>
      <c r="Q315" s="28"/>
      <c r="R315" s="28"/>
      <c r="S315" s="22"/>
      <c r="T315" s="22"/>
      <c r="U315" s="22"/>
      <c r="V315" s="22"/>
      <c r="W315" s="22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8"/>
      <c r="L316" s="28"/>
      <c r="M316" s="28"/>
      <c r="N316" s="28"/>
      <c r="O316" s="28"/>
      <c r="P316" s="28"/>
      <c r="Q316" s="28"/>
      <c r="R316" s="28"/>
      <c r="S316" s="22"/>
      <c r="T316" s="22"/>
      <c r="U316" s="22"/>
      <c r="V316" s="22"/>
      <c r="W316" s="22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8"/>
      <c r="L317" s="28"/>
      <c r="M317" s="28"/>
      <c r="N317" s="28"/>
      <c r="O317" s="28"/>
      <c r="P317" s="28"/>
      <c r="Q317" s="28"/>
      <c r="R317" s="28"/>
      <c r="S317" s="22"/>
      <c r="T317" s="22"/>
      <c r="U317" s="22"/>
      <c r="V317" s="22"/>
      <c r="W317" s="22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8"/>
      <c r="L318" s="28"/>
      <c r="M318" s="28"/>
      <c r="N318" s="28"/>
      <c r="O318" s="28"/>
      <c r="P318" s="28"/>
      <c r="Q318" s="28"/>
      <c r="R318" s="28"/>
      <c r="S318" s="22"/>
      <c r="T318" s="22"/>
      <c r="U318" s="22"/>
      <c r="V318" s="22"/>
      <c r="W318" s="22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8"/>
      <c r="L319" s="28"/>
      <c r="M319" s="28"/>
      <c r="N319" s="28"/>
      <c r="O319" s="28"/>
      <c r="P319" s="28"/>
      <c r="Q319" s="28"/>
      <c r="R319" s="28"/>
      <c r="S319" s="22"/>
      <c r="T319" s="22"/>
      <c r="U319" s="22"/>
      <c r="V319" s="22"/>
      <c r="W319" s="22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8"/>
      <c r="L320" s="28"/>
      <c r="M320" s="28"/>
      <c r="N320" s="28"/>
      <c r="O320" s="28"/>
      <c r="P320" s="28"/>
      <c r="Q320" s="28"/>
      <c r="R320" s="28"/>
      <c r="S320" s="22"/>
      <c r="T320" s="22"/>
      <c r="U320" s="22"/>
      <c r="V320" s="22"/>
      <c r="W320" s="22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8"/>
      <c r="L321" s="28"/>
      <c r="M321" s="28"/>
      <c r="N321" s="28"/>
      <c r="O321" s="28"/>
      <c r="P321" s="28"/>
      <c r="Q321" s="28"/>
      <c r="R321" s="28"/>
      <c r="S321" s="22"/>
      <c r="T321" s="22"/>
      <c r="U321" s="22"/>
      <c r="V321" s="22"/>
      <c r="W321" s="22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8"/>
      <c r="L322" s="28"/>
      <c r="M322" s="28"/>
      <c r="N322" s="28"/>
      <c r="O322" s="28"/>
      <c r="P322" s="28"/>
      <c r="Q322" s="28"/>
      <c r="R322" s="28"/>
      <c r="S322" s="22"/>
      <c r="T322" s="22"/>
      <c r="U322" s="22"/>
      <c r="V322" s="22"/>
      <c r="W322" s="22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8"/>
      <c r="L323" s="28"/>
      <c r="M323" s="28"/>
      <c r="N323" s="28"/>
      <c r="O323" s="28"/>
      <c r="P323" s="28"/>
      <c r="Q323" s="28"/>
      <c r="R323" s="28"/>
      <c r="S323" s="22"/>
      <c r="T323" s="22"/>
      <c r="U323" s="22"/>
      <c r="V323" s="22"/>
      <c r="W323" s="22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8"/>
      <c r="L324" s="28"/>
      <c r="M324" s="28"/>
      <c r="N324" s="28"/>
      <c r="O324" s="28"/>
      <c r="P324" s="28"/>
      <c r="Q324" s="28"/>
      <c r="R324" s="28"/>
      <c r="S324" s="22"/>
      <c r="T324" s="22"/>
      <c r="U324" s="22"/>
      <c r="V324" s="22"/>
      <c r="W324" s="22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8"/>
      <c r="L325" s="28"/>
      <c r="M325" s="28"/>
      <c r="N325" s="28"/>
      <c r="O325" s="28"/>
      <c r="P325" s="28"/>
      <c r="Q325" s="28"/>
      <c r="R325" s="28"/>
      <c r="S325" s="22"/>
      <c r="T325" s="22"/>
      <c r="U325" s="22"/>
      <c r="V325" s="22"/>
      <c r="W325" s="22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8"/>
      <c r="L326" s="28"/>
      <c r="M326" s="28"/>
      <c r="N326" s="28"/>
      <c r="O326" s="28"/>
      <c r="P326" s="28"/>
      <c r="Q326" s="28"/>
      <c r="R326" s="28"/>
      <c r="S326" s="22"/>
      <c r="T326" s="22"/>
      <c r="U326" s="22"/>
      <c r="V326" s="22"/>
      <c r="W326" s="22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8"/>
      <c r="L327" s="28"/>
      <c r="M327" s="28"/>
      <c r="N327" s="28"/>
      <c r="O327" s="28"/>
      <c r="P327" s="28"/>
      <c r="Q327" s="28"/>
      <c r="R327" s="28"/>
      <c r="S327" s="22"/>
      <c r="T327" s="22"/>
      <c r="U327" s="22"/>
      <c r="V327" s="22"/>
      <c r="W327" s="22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8"/>
      <c r="L328" s="28"/>
      <c r="M328" s="28"/>
      <c r="N328" s="28"/>
      <c r="O328" s="28"/>
      <c r="P328" s="28"/>
      <c r="Q328" s="28"/>
      <c r="R328" s="28"/>
      <c r="S328" s="22"/>
      <c r="T328" s="22"/>
      <c r="U328" s="22"/>
      <c r="V328" s="22"/>
      <c r="W328" s="22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8"/>
      <c r="L329" s="28"/>
      <c r="M329" s="28"/>
      <c r="N329" s="28"/>
      <c r="O329" s="28"/>
      <c r="P329" s="28"/>
      <c r="Q329" s="28"/>
      <c r="R329" s="28"/>
      <c r="S329" s="22"/>
      <c r="T329" s="22"/>
      <c r="U329" s="22"/>
      <c r="V329" s="22"/>
      <c r="W329" s="22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8"/>
      <c r="L330" s="28"/>
      <c r="M330" s="28"/>
      <c r="N330" s="28"/>
      <c r="O330" s="28"/>
      <c r="P330" s="28"/>
      <c r="Q330" s="28"/>
      <c r="R330" s="28"/>
      <c r="S330" s="22"/>
      <c r="T330" s="22"/>
      <c r="U330" s="22"/>
      <c r="V330" s="22"/>
      <c r="W330" s="22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8"/>
      <c r="L331" s="28"/>
      <c r="M331" s="28"/>
      <c r="N331" s="28"/>
      <c r="O331" s="28"/>
      <c r="P331" s="28"/>
      <c r="Q331" s="28"/>
      <c r="R331" s="28"/>
      <c r="S331" s="22"/>
      <c r="T331" s="22"/>
      <c r="U331" s="22"/>
      <c r="V331" s="22"/>
      <c r="W331" s="22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8"/>
      <c r="L332" s="28"/>
      <c r="M332" s="28"/>
      <c r="N332" s="28"/>
      <c r="O332" s="28"/>
      <c r="P332" s="28"/>
      <c r="Q332" s="28"/>
      <c r="R332" s="28"/>
      <c r="S332" s="22"/>
      <c r="T332" s="22"/>
      <c r="U332" s="22"/>
      <c r="V332" s="22"/>
      <c r="W332" s="22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8"/>
      <c r="L333" s="28"/>
      <c r="M333" s="28"/>
      <c r="N333" s="28"/>
      <c r="O333" s="28"/>
      <c r="P333" s="28"/>
      <c r="Q333" s="28"/>
      <c r="R333" s="28"/>
      <c r="S333" s="22"/>
      <c r="T333" s="22"/>
      <c r="U333" s="22"/>
      <c r="V333" s="22"/>
      <c r="W333" s="22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8"/>
      <c r="L334" s="28"/>
      <c r="M334" s="28"/>
      <c r="N334" s="28"/>
      <c r="O334" s="28"/>
      <c r="P334" s="28"/>
      <c r="Q334" s="28"/>
      <c r="R334" s="28"/>
      <c r="S334" s="22"/>
      <c r="T334" s="22"/>
      <c r="U334" s="22"/>
      <c r="V334" s="22"/>
      <c r="W334" s="22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8"/>
      <c r="L335" s="28"/>
      <c r="M335" s="28"/>
      <c r="N335" s="28"/>
      <c r="O335" s="28"/>
      <c r="P335" s="28"/>
      <c r="Q335" s="28"/>
      <c r="R335" s="28"/>
      <c r="S335" s="22"/>
      <c r="T335" s="22"/>
      <c r="U335" s="22"/>
      <c r="V335" s="22"/>
      <c r="W335" s="22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8"/>
      <c r="L336" s="28"/>
      <c r="M336" s="28"/>
      <c r="N336" s="28"/>
      <c r="O336" s="28"/>
      <c r="P336" s="28"/>
      <c r="Q336" s="28"/>
      <c r="R336" s="28"/>
      <c r="S336" s="22"/>
      <c r="T336" s="22"/>
      <c r="U336" s="22"/>
      <c r="V336" s="22"/>
      <c r="W336" s="22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8"/>
      <c r="L337" s="28"/>
      <c r="M337" s="28"/>
      <c r="N337" s="28"/>
      <c r="O337" s="28"/>
      <c r="P337" s="28"/>
      <c r="Q337" s="28"/>
      <c r="R337" s="28"/>
      <c r="S337" s="22"/>
      <c r="T337" s="22"/>
      <c r="U337" s="22"/>
      <c r="V337" s="22"/>
      <c r="W337" s="22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8"/>
      <c r="L338" s="28"/>
      <c r="M338" s="28"/>
      <c r="N338" s="28"/>
      <c r="O338" s="28"/>
      <c r="P338" s="28"/>
      <c r="Q338" s="28"/>
      <c r="R338" s="28"/>
      <c r="S338" s="22"/>
      <c r="T338" s="22"/>
      <c r="U338" s="22"/>
      <c r="V338" s="22"/>
      <c r="W338" s="22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8"/>
      <c r="L339" s="28"/>
      <c r="M339" s="28"/>
      <c r="N339" s="28"/>
      <c r="O339" s="28"/>
      <c r="P339" s="28"/>
      <c r="Q339" s="28"/>
      <c r="R339" s="28"/>
      <c r="S339" s="22"/>
      <c r="T339" s="22"/>
      <c r="U339" s="22"/>
      <c r="V339" s="22"/>
      <c r="W339" s="22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8"/>
      <c r="L340" s="28"/>
      <c r="M340" s="28"/>
      <c r="N340" s="28"/>
      <c r="O340" s="28"/>
      <c r="P340" s="28"/>
      <c r="Q340" s="28"/>
      <c r="R340" s="28"/>
      <c r="S340" s="22"/>
      <c r="T340" s="22"/>
      <c r="U340" s="22"/>
      <c r="V340" s="22"/>
      <c r="W340" s="22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8"/>
      <c r="L341" s="28"/>
      <c r="M341" s="28"/>
      <c r="N341" s="28"/>
      <c r="O341" s="28"/>
      <c r="P341" s="28"/>
      <c r="Q341" s="28"/>
      <c r="R341" s="28"/>
      <c r="S341" s="22"/>
      <c r="T341" s="22"/>
      <c r="U341" s="22"/>
      <c r="V341" s="22"/>
      <c r="W341" s="22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8"/>
      <c r="L342" s="28"/>
      <c r="M342" s="28"/>
      <c r="N342" s="28"/>
      <c r="O342" s="28"/>
      <c r="P342" s="28"/>
      <c r="Q342" s="28"/>
      <c r="R342" s="28"/>
      <c r="S342" s="22"/>
      <c r="T342" s="22"/>
      <c r="U342" s="22"/>
      <c r="V342" s="22"/>
      <c r="W342" s="22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8"/>
      <c r="L343" s="28"/>
      <c r="M343" s="28"/>
      <c r="N343" s="28"/>
      <c r="O343" s="28"/>
      <c r="P343" s="28"/>
      <c r="Q343" s="28"/>
      <c r="R343" s="28"/>
      <c r="S343" s="22"/>
      <c r="T343" s="22"/>
      <c r="U343" s="22"/>
      <c r="V343" s="22"/>
      <c r="W343" s="22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8"/>
      <c r="L344" s="28"/>
      <c r="M344" s="28"/>
      <c r="N344" s="28"/>
      <c r="O344" s="28"/>
      <c r="P344" s="28"/>
      <c r="Q344" s="28"/>
      <c r="R344" s="28"/>
      <c r="S344" s="22"/>
      <c r="T344" s="22"/>
      <c r="U344" s="22"/>
      <c r="V344" s="22"/>
      <c r="W344" s="22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8"/>
      <c r="L345" s="28"/>
      <c r="M345" s="28"/>
      <c r="N345" s="28"/>
      <c r="O345" s="28"/>
      <c r="P345" s="28"/>
      <c r="Q345" s="28"/>
      <c r="R345" s="28"/>
      <c r="S345" s="22"/>
      <c r="T345" s="22"/>
      <c r="U345" s="22"/>
      <c r="V345" s="22"/>
      <c r="W345" s="22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8"/>
      <c r="L346" s="28"/>
      <c r="M346" s="28"/>
      <c r="N346" s="28"/>
      <c r="O346" s="28"/>
      <c r="P346" s="28"/>
      <c r="Q346" s="28"/>
      <c r="R346" s="28"/>
      <c r="S346" s="22"/>
      <c r="T346" s="22"/>
      <c r="U346" s="22"/>
      <c r="V346" s="22"/>
      <c r="W346" s="22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8"/>
      <c r="L347" s="28"/>
      <c r="M347" s="28"/>
      <c r="N347" s="28"/>
      <c r="O347" s="28"/>
      <c r="P347" s="28"/>
      <c r="Q347" s="28"/>
      <c r="R347" s="28"/>
      <c r="S347" s="22"/>
      <c r="T347" s="22"/>
      <c r="U347" s="22"/>
      <c r="V347" s="22"/>
      <c r="W347" s="22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8"/>
      <c r="L348" s="28"/>
      <c r="M348" s="28"/>
      <c r="N348" s="28"/>
      <c r="O348" s="28"/>
      <c r="P348" s="28"/>
      <c r="Q348" s="28"/>
      <c r="R348" s="28"/>
      <c r="S348" s="22"/>
      <c r="T348" s="22"/>
      <c r="U348" s="22"/>
      <c r="V348" s="22"/>
      <c r="W348" s="22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8"/>
      <c r="L349" s="28"/>
      <c r="M349" s="28"/>
      <c r="N349" s="28"/>
      <c r="O349" s="28"/>
      <c r="P349" s="28"/>
      <c r="Q349" s="28"/>
      <c r="R349" s="28"/>
      <c r="S349" s="22"/>
      <c r="T349" s="22"/>
      <c r="U349" s="22"/>
      <c r="V349" s="22"/>
      <c r="W349" s="22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8"/>
      <c r="L350" s="28"/>
      <c r="M350" s="28"/>
      <c r="N350" s="28"/>
      <c r="O350" s="28"/>
      <c r="P350" s="28"/>
      <c r="Q350" s="28"/>
      <c r="R350" s="28"/>
      <c r="S350" s="22"/>
      <c r="T350" s="22"/>
      <c r="U350" s="22"/>
      <c r="V350" s="22"/>
      <c r="W350" s="22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8"/>
      <c r="L351" s="28"/>
      <c r="M351" s="28"/>
      <c r="N351" s="28"/>
      <c r="O351" s="28"/>
      <c r="P351" s="28"/>
      <c r="Q351" s="28"/>
      <c r="R351" s="28"/>
      <c r="S351" s="22"/>
      <c r="T351" s="22"/>
      <c r="U351" s="22"/>
      <c r="V351" s="22"/>
      <c r="W351" s="22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8"/>
      <c r="L352" s="28"/>
      <c r="M352" s="28"/>
      <c r="N352" s="28"/>
      <c r="O352" s="28"/>
      <c r="P352" s="28"/>
      <c r="Q352" s="28"/>
      <c r="R352" s="28"/>
      <c r="S352" s="22"/>
      <c r="T352" s="22"/>
      <c r="U352" s="22"/>
      <c r="V352" s="22"/>
      <c r="W352" s="22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8"/>
      <c r="L353" s="28"/>
      <c r="M353" s="28"/>
      <c r="N353" s="28"/>
      <c r="O353" s="28"/>
      <c r="P353" s="28"/>
      <c r="Q353" s="28"/>
      <c r="R353" s="28"/>
      <c r="S353" s="22"/>
      <c r="T353" s="22"/>
      <c r="U353" s="22"/>
      <c r="V353" s="22"/>
      <c r="W353" s="22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8"/>
      <c r="L354" s="28"/>
      <c r="M354" s="28"/>
      <c r="N354" s="28"/>
      <c r="O354" s="28"/>
      <c r="P354" s="28"/>
      <c r="Q354" s="28"/>
      <c r="R354" s="28"/>
      <c r="S354" s="22"/>
      <c r="T354" s="22"/>
      <c r="U354" s="22"/>
      <c r="V354" s="22"/>
      <c r="W354" s="22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8"/>
      <c r="L355" s="28"/>
      <c r="M355" s="28"/>
      <c r="N355" s="28"/>
      <c r="O355" s="28"/>
      <c r="P355" s="28"/>
      <c r="Q355" s="28"/>
      <c r="R355" s="28"/>
      <c r="S355" s="22"/>
      <c r="T355" s="22"/>
      <c r="U355" s="22"/>
      <c r="V355" s="22"/>
      <c r="W355" s="22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8"/>
      <c r="L356" s="28"/>
      <c r="M356" s="28"/>
      <c r="N356" s="28"/>
      <c r="O356" s="28"/>
      <c r="P356" s="28"/>
      <c r="Q356" s="28"/>
      <c r="R356" s="28"/>
      <c r="S356" s="22"/>
      <c r="T356" s="22"/>
      <c r="U356" s="22"/>
      <c r="V356" s="22"/>
      <c r="W356" s="22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8"/>
      <c r="L357" s="28"/>
      <c r="M357" s="28"/>
      <c r="N357" s="28"/>
      <c r="O357" s="28"/>
      <c r="P357" s="28"/>
      <c r="Q357" s="28"/>
      <c r="R357" s="28"/>
      <c r="S357" s="22"/>
      <c r="T357" s="22"/>
      <c r="U357" s="22"/>
      <c r="V357" s="22"/>
      <c r="W357" s="22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8"/>
      <c r="L358" s="28"/>
      <c r="M358" s="28"/>
      <c r="N358" s="28"/>
      <c r="O358" s="28"/>
      <c r="P358" s="28"/>
      <c r="Q358" s="28"/>
      <c r="R358" s="28"/>
      <c r="S358" s="22"/>
      <c r="T358" s="22"/>
      <c r="U358" s="22"/>
      <c r="V358" s="22"/>
      <c r="W358" s="22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8"/>
      <c r="L359" s="28"/>
      <c r="M359" s="28"/>
      <c r="N359" s="28"/>
      <c r="O359" s="28"/>
      <c r="P359" s="28"/>
      <c r="Q359" s="28"/>
      <c r="R359" s="28"/>
      <c r="S359" s="22"/>
      <c r="T359" s="22"/>
      <c r="U359" s="22"/>
      <c r="V359" s="22"/>
      <c r="W359" s="22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8"/>
      <c r="L360" s="28"/>
      <c r="M360" s="28"/>
      <c r="N360" s="28"/>
      <c r="O360" s="28"/>
      <c r="P360" s="28"/>
      <c r="Q360" s="28"/>
      <c r="R360" s="28"/>
      <c r="S360" s="22"/>
      <c r="T360" s="22"/>
      <c r="U360" s="22"/>
      <c r="V360" s="22"/>
      <c r="W360" s="22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8"/>
      <c r="L361" s="28"/>
      <c r="M361" s="28"/>
      <c r="N361" s="28"/>
      <c r="O361" s="28"/>
      <c r="P361" s="28"/>
      <c r="Q361" s="28"/>
      <c r="R361" s="28"/>
      <c r="S361" s="22"/>
      <c r="T361" s="22"/>
      <c r="U361" s="22"/>
      <c r="V361" s="22"/>
      <c r="W361" s="22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8"/>
      <c r="L362" s="28"/>
      <c r="M362" s="28"/>
      <c r="N362" s="28"/>
      <c r="O362" s="28"/>
      <c r="P362" s="28"/>
      <c r="Q362" s="28"/>
      <c r="R362" s="28"/>
      <c r="S362" s="22"/>
      <c r="T362" s="22"/>
      <c r="U362" s="22"/>
      <c r="V362" s="22"/>
      <c r="W362" s="22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8"/>
      <c r="L363" s="28"/>
      <c r="M363" s="28"/>
      <c r="N363" s="28"/>
      <c r="O363" s="28"/>
      <c r="P363" s="28"/>
      <c r="Q363" s="28"/>
      <c r="R363" s="28"/>
      <c r="S363" s="22"/>
      <c r="T363" s="22"/>
      <c r="U363" s="22"/>
      <c r="V363" s="22"/>
      <c r="W363" s="22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8"/>
      <c r="L364" s="28"/>
      <c r="M364" s="28"/>
      <c r="N364" s="28"/>
      <c r="O364" s="28"/>
      <c r="P364" s="28"/>
      <c r="Q364" s="28"/>
      <c r="R364" s="28"/>
      <c r="S364" s="22"/>
      <c r="T364" s="22"/>
      <c r="U364" s="22"/>
      <c r="V364" s="22"/>
      <c r="W364" s="22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8"/>
      <c r="L365" s="28"/>
      <c r="M365" s="28"/>
      <c r="N365" s="28"/>
      <c r="O365" s="28"/>
      <c r="P365" s="28"/>
      <c r="Q365" s="28"/>
      <c r="R365" s="28"/>
      <c r="S365" s="22"/>
      <c r="T365" s="22"/>
      <c r="U365" s="22"/>
      <c r="V365" s="22"/>
      <c r="W365" s="22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8"/>
      <c r="L366" s="28"/>
      <c r="M366" s="28"/>
      <c r="N366" s="28"/>
      <c r="O366" s="28"/>
      <c r="P366" s="28"/>
      <c r="Q366" s="28"/>
      <c r="R366" s="28"/>
      <c r="S366" s="22"/>
      <c r="T366" s="22"/>
      <c r="U366" s="22"/>
      <c r="V366" s="22"/>
      <c r="W366" s="22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8"/>
      <c r="L367" s="28"/>
      <c r="M367" s="28"/>
      <c r="N367" s="28"/>
      <c r="O367" s="28"/>
      <c r="P367" s="28"/>
      <c r="Q367" s="28"/>
      <c r="R367" s="28"/>
      <c r="S367" s="22"/>
      <c r="T367" s="22"/>
      <c r="U367" s="22"/>
      <c r="V367" s="22"/>
      <c r="W367" s="22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8"/>
      <c r="L368" s="28"/>
      <c r="M368" s="28"/>
      <c r="N368" s="28"/>
      <c r="O368" s="28"/>
      <c r="P368" s="28"/>
      <c r="Q368" s="28"/>
      <c r="R368" s="28"/>
      <c r="S368" s="22"/>
      <c r="T368" s="22"/>
      <c r="U368" s="22"/>
      <c r="V368" s="22"/>
      <c r="W368" s="22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8"/>
      <c r="L369" s="28"/>
      <c r="M369" s="28"/>
      <c r="N369" s="28"/>
      <c r="O369" s="28"/>
      <c r="P369" s="28"/>
      <c r="Q369" s="28"/>
      <c r="R369" s="28"/>
      <c r="S369" s="22"/>
      <c r="T369" s="22"/>
      <c r="U369" s="22"/>
      <c r="V369" s="22"/>
      <c r="W369" s="22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8"/>
      <c r="L370" s="28"/>
      <c r="M370" s="28"/>
      <c r="N370" s="28"/>
      <c r="O370" s="28"/>
      <c r="P370" s="28"/>
      <c r="Q370" s="28"/>
      <c r="R370" s="28"/>
      <c r="S370" s="22"/>
      <c r="T370" s="22"/>
      <c r="U370" s="22"/>
      <c r="V370" s="22"/>
      <c r="W370" s="22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8"/>
      <c r="L371" s="28"/>
      <c r="M371" s="28"/>
      <c r="N371" s="28"/>
      <c r="O371" s="28"/>
      <c r="P371" s="28"/>
      <c r="Q371" s="28"/>
      <c r="R371" s="28"/>
      <c r="S371" s="22"/>
      <c r="T371" s="22"/>
      <c r="U371" s="22"/>
      <c r="V371" s="22"/>
      <c r="W371" s="22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8"/>
      <c r="L372" s="28"/>
      <c r="M372" s="28"/>
      <c r="N372" s="28"/>
      <c r="O372" s="28"/>
      <c r="P372" s="28"/>
      <c r="Q372" s="28"/>
      <c r="R372" s="28"/>
      <c r="S372" s="22"/>
      <c r="T372" s="22"/>
      <c r="U372" s="22"/>
      <c r="V372" s="22"/>
      <c r="W372" s="22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8"/>
      <c r="L373" s="28"/>
      <c r="M373" s="28"/>
      <c r="N373" s="28"/>
      <c r="O373" s="28"/>
      <c r="P373" s="28"/>
      <c r="Q373" s="28"/>
      <c r="R373" s="28"/>
      <c r="S373" s="22"/>
      <c r="T373" s="22"/>
      <c r="U373" s="22"/>
      <c r="V373" s="22"/>
      <c r="W373" s="22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8"/>
      <c r="L374" s="28"/>
      <c r="M374" s="28"/>
      <c r="N374" s="28"/>
      <c r="O374" s="28"/>
      <c r="P374" s="28"/>
      <c r="Q374" s="28"/>
      <c r="R374" s="28"/>
      <c r="S374" s="22"/>
      <c r="T374" s="22"/>
      <c r="U374" s="22"/>
      <c r="V374" s="22"/>
      <c r="W374" s="22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8"/>
      <c r="L375" s="28"/>
      <c r="M375" s="28"/>
      <c r="N375" s="28"/>
      <c r="O375" s="28"/>
      <c r="P375" s="28"/>
      <c r="Q375" s="28"/>
      <c r="R375" s="28"/>
      <c r="S375" s="22"/>
      <c r="T375" s="22"/>
      <c r="U375" s="22"/>
      <c r="V375" s="22"/>
      <c r="W375" s="22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8"/>
      <c r="L376" s="28"/>
      <c r="M376" s="28"/>
      <c r="N376" s="28"/>
      <c r="O376" s="28"/>
      <c r="P376" s="28"/>
      <c r="Q376" s="28"/>
      <c r="R376" s="28"/>
      <c r="S376" s="22"/>
      <c r="T376" s="22"/>
      <c r="U376" s="22"/>
      <c r="V376" s="22"/>
      <c r="W376" s="22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8"/>
      <c r="L377" s="28"/>
      <c r="M377" s="28"/>
      <c r="N377" s="28"/>
      <c r="O377" s="28"/>
      <c r="P377" s="28"/>
      <c r="Q377" s="28"/>
      <c r="R377" s="28"/>
      <c r="S377" s="22"/>
      <c r="T377" s="22"/>
      <c r="U377" s="22"/>
      <c r="V377" s="22"/>
      <c r="W377" s="22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8"/>
      <c r="L378" s="28"/>
      <c r="M378" s="28"/>
      <c r="N378" s="28"/>
      <c r="O378" s="28"/>
      <c r="P378" s="28"/>
      <c r="Q378" s="28"/>
      <c r="R378" s="28"/>
      <c r="S378" s="22"/>
      <c r="T378" s="22"/>
      <c r="U378" s="22"/>
      <c r="V378" s="22"/>
      <c r="W378" s="22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8"/>
      <c r="L379" s="28"/>
      <c r="M379" s="28"/>
      <c r="N379" s="28"/>
      <c r="O379" s="28"/>
      <c r="P379" s="28"/>
      <c r="Q379" s="28"/>
      <c r="R379" s="28"/>
      <c r="S379" s="22"/>
      <c r="T379" s="22"/>
      <c r="U379" s="22"/>
      <c r="V379" s="22"/>
      <c r="W379" s="22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8"/>
      <c r="L380" s="28"/>
      <c r="M380" s="28"/>
      <c r="N380" s="28"/>
      <c r="O380" s="28"/>
      <c r="P380" s="28"/>
      <c r="Q380" s="28"/>
      <c r="R380" s="28"/>
      <c r="S380" s="22"/>
      <c r="T380" s="22"/>
      <c r="U380" s="22"/>
      <c r="V380" s="22"/>
      <c r="W380" s="22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8"/>
      <c r="L381" s="28"/>
      <c r="M381" s="28"/>
      <c r="N381" s="28"/>
      <c r="O381" s="28"/>
      <c r="P381" s="28"/>
      <c r="Q381" s="28"/>
      <c r="R381" s="28"/>
      <c r="S381" s="22"/>
      <c r="T381" s="22"/>
      <c r="U381" s="22"/>
      <c r="V381" s="22"/>
      <c r="W381" s="22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8"/>
      <c r="L382" s="28"/>
      <c r="M382" s="28"/>
      <c r="N382" s="28"/>
      <c r="O382" s="28"/>
      <c r="P382" s="28"/>
      <c r="Q382" s="28"/>
      <c r="R382" s="28"/>
      <c r="S382" s="22"/>
      <c r="T382" s="22"/>
      <c r="U382" s="22"/>
      <c r="V382" s="22"/>
      <c r="W382" s="22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8"/>
      <c r="L383" s="28"/>
      <c r="M383" s="28"/>
      <c r="N383" s="28"/>
      <c r="O383" s="28"/>
      <c r="P383" s="28"/>
      <c r="Q383" s="28"/>
      <c r="R383" s="28"/>
      <c r="S383" s="22"/>
      <c r="T383" s="22"/>
      <c r="U383" s="22"/>
      <c r="V383" s="22"/>
      <c r="W383" s="22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8"/>
      <c r="L384" s="28"/>
      <c r="M384" s="28"/>
      <c r="N384" s="28"/>
      <c r="O384" s="28"/>
      <c r="P384" s="28"/>
      <c r="Q384" s="28"/>
      <c r="R384" s="28"/>
      <c r="S384" s="22"/>
      <c r="T384" s="22"/>
      <c r="U384" s="22"/>
      <c r="V384" s="22"/>
      <c r="W384" s="22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8"/>
      <c r="L385" s="28"/>
      <c r="M385" s="28"/>
      <c r="N385" s="28"/>
      <c r="O385" s="28"/>
      <c r="P385" s="28"/>
      <c r="Q385" s="28"/>
      <c r="R385" s="28"/>
      <c r="S385" s="22"/>
      <c r="T385" s="22"/>
      <c r="U385" s="22"/>
      <c r="V385" s="22"/>
      <c r="W385" s="22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8"/>
      <c r="L386" s="28"/>
      <c r="M386" s="28"/>
      <c r="N386" s="28"/>
      <c r="O386" s="28"/>
      <c r="P386" s="28"/>
      <c r="Q386" s="28"/>
      <c r="R386" s="28"/>
      <c r="S386" s="22"/>
      <c r="T386" s="22"/>
      <c r="U386" s="22"/>
      <c r="V386" s="22"/>
      <c r="W386" s="22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8"/>
      <c r="L387" s="28"/>
      <c r="M387" s="28"/>
      <c r="N387" s="28"/>
      <c r="O387" s="28"/>
      <c r="P387" s="28"/>
      <c r="Q387" s="28"/>
      <c r="R387" s="28"/>
      <c r="S387" s="22"/>
      <c r="T387" s="22"/>
      <c r="U387" s="22"/>
      <c r="V387" s="22"/>
      <c r="W387" s="22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8"/>
      <c r="L388" s="28"/>
      <c r="M388" s="28"/>
      <c r="N388" s="28"/>
      <c r="O388" s="28"/>
      <c r="P388" s="28"/>
      <c r="Q388" s="28"/>
      <c r="R388" s="28"/>
      <c r="S388" s="22"/>
      <c r="T388" s="22"/>
      <c r="U388" s="22"/>
      <c r="V388" s="22"/>
      <c r="W388" s="22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8"/>
      <c r="L389" s="28"/>
      <c r="M389" s="28"/>
      <c r="N389" s="28"/>
      <c r="O389" s="28"/>
      <c r="P389" s="28"/>
      <c r="Q389" s="28"/>
      <c r="R389" s="28"/>
      <c r="S389" s="22"/>
      <c r="T389" s="22"/>
      <c r="U389" s="22"/>
      <c r="V389" s="22"/>
      <c r="W389" s="22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8"/>
      <c r="L390" s="28"/>
      <c r="M390" s="28"/>
      <c r="N390" s="28"/>
      <c r="O390" s="28"/>
      <c r="P390" s="28"/>
      <c r="Q390" s="28"/>
      <c r="R390" s="28"/>
      <c r="S390" s="22"/>
      <c r="T390" s="22"/>
      <c r="U390" s="22"/>
      <c r="V390" s="22"/>
      <c r="W390" s="22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8"/>
      <c r="L391" s="28"/>
      <c r="M391" s="28"/>
      <c r="N391" s="28"/>
      <c r="O391" s="28"/>
      <c r="P391" s="28"/>
      <c r="Q391" s="28"/>
      <c r="R391" s="28"/>
      <c r="S391" s="22"/>
      <c r="T391" s="22"/>
      <c r="U391" s="22"/>
      <c r="V391" s="22"/>
      <c r="W391" s="22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8"/>
      <c r="L392" s="28"/>
      <c r="M392" s="28"/>
      <c r="N392" s="28"/>
      <c r="O392" s="28"/>
      <c r="P392" s="28"/>
      <c r="Q392" s="28"/>
      <c r="R392" s="28"/>
      <c r="S392" s="22"/>
      <c r="T392" s="22"/>
      <c r="U392" s="22"/>
      <c r="V392" s="22"/>
      <c r="W392" s="22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8"/>
      <c r="L393" s="28"/>
      <c r="M393" s="28"/>
      <c r="N393" s="28"/>
      <c r="O393" s="28"/>
      <c r="P393" s="28"/>
      <c r="Q393" s="28"/>
      <c r="R393" s="28"/>
      <c r="S393" s="22"/>
      <c r="T393" s="22"/>
      <c r="U393" s="22"/>
      <c r="V393" s="22"/>
      <c r="W393" s="22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8"/>
      <c r="L394" s="28"/>
      <c r="M394" s="28"/>
      <c r="N394" s="28"/>
      <c r="O394" s="28"/>
      <c r="P394" s="28"/>
      <c r="Q394" s="28"/>
      <c r="R394" s="28"/>
      <c r="S394" s="22"/>
      <c r="T394" s="22"/>
      <c r="U394" s="22"/>
      <c r="V394" s="22"/>
      <c r="W394" s="22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8"/>
      <c r="L395" s="28"/>
      <c r="M395" s="28"/>
      <c r="N395" s="28"/>
      <c r="O395" s="28"/>
      <c r="P395" s="28"/>
      <c r="Q395" s="28"/>
      <c r="R395" s="28"/>
      <c r="S395" s="22"/>
      <c r="T395" s="22"/>
      <c r="U395" s="22"/>
      <c r="V395" s="22"/>
      <c r="W395" s="22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8"/>
      <c r="L396" s="28"/>
      <c r="M396" s="28"/>
      <c r="N396" s="28"/>
      <c r="O396" s="28"/>
      <c r="P396" s="28"/>
      <c r="Q396" s="28"/>
      <c r="R396" s="28"/>
      <c r="S396" s="22"/>
      <c r="T396" s="22"/>
      <c r="U396" s="22"/>
      <c r="V396" s="22"/>
      <c r="W396" s="22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8"/>
      <c r="L397" s="28"/>
      <c r="M397" s="28"/>
      <c r="N397" s="28"/>
      <c r="O397" s="28"/>
      <c r="P397" s="28"/>
      <c r="Q397" s="28"/>
      <c r="R397" s="28"/>
      <c r="S397" s="22"/>
      <c r="T397" s="22"/>
      <c r="U397" s="22"/>
      <c r="V397" s="22"/>
      <c r="W397" s="22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8"/>
      <c r="L398" s="28"/>
      <c r="M398" s="28"/>
      <c r="N398" s="28"/>
      <c r="O398" s="28"/>
      <c r="P398" s="28"/>
      <c r="Q398" s="28"/>
      <c r="R398" s="28"/>
      <c r="S398" s="22"/>
      <c r="T398" s="22"/>
      <c r="U398" s="22"/>
      <c r="V398" s="22"/>
      <c r="W398" s="22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8"/>
      <c r="L399" s="28"/>
      <c r="M399" s="28"/>
      <c r="N399" s="28"/>
      <c r="O399" s="28"/>
      <c r="P399" s="28"/>
      <c r="Q399" s="28"/>
      <c r="R399" s="28"/>
      <c r="S399" s="22"/>
      <c r="T399" s="22"/>
      <c r="U399" s="22"/>
      <c r="V399" s="22"/>
      <c r="W399" s="22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8"/>
      <c r="L400" s="28"/>
      <c r="M400" s="28"/>
      <c r="N400" s="28"/>
      <c r="O400" s="28"/>
      <c r="P400" s="28"/>
      <c r="Q400" s="28"/>
      <c r="R400" s="28"/>
      <c r="S400" s="22"/>
      <c r="T400" s="22"/>
      <c r="U400" s="22"/>
      <c r="V400" s="22"/>
      <c r="W400" s="22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8"/>
      <c r="L401" s="28"/>
      <c r="M401" s="28"/>
      <c r="N401" s="28"/>
      <c r="O401" s="28"/>
      <c r="P401" s="28"/>
      <c r="Q401" s="28"/>
      <c r="R401" s="28"/>
      <c r="S401" s="22"/>
      <c r="T401" s="22"/>
      <c r="U401" s="22"/>
      <c r="V401" s="22"/>
      <c r="W401" s="22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8"/>
      <c r="L402" s="28"/>
      <c r="M402" s="28"/>
      <c r="N402" s="28"/>
      <c r="O402" s="28"/>
      <c r="P402" s="28"/>
      <c r="Q402" s="28"/>
      <c r="R402" s="28"/>
      <c r="S402" s="22"/>
      <c r="T402" s="22"/>
      <c r="U402" s="22"/>
      <c r="V402" s="22"/>
      <c r="W402" s="22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8"/>
      <c r="L403" s="28"/>
      <c r="M403" s="28"/>
      <c r="N403" s="28"/>
      <c r="O403" s="28"/>
      <c r="P403" s="28"/>
      <c r="Q403" s="28"/>
      <c r="R403" s="28"/>
      <c r="S403" s="22"/>
      <c r="T403" s="22"/>
      <c r="U403" s="22"/>
      <c r="V403" s="22"/>
      <c r="W403" s="22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8"/>
      <c r="L404" s="28"/>
      <c r="M404" s="28"/>
      <c r="N404" s="28"/>
      <c r="O404" s="28"/>
      <c r="P404" s="28"/>
      <c r="Q404" s="28"/>
      <c r="R404" s="28"/>
      <c r="S404" s="22"/>
      <c r="T404" s="22"/>
      <c r="U404" s="22"/>
      <c r="V404" s="22"/>
      <c r="W404" s="22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8"/>
      <c r="L405" s="28"/>
      <c r="M405" s="28"/>
      <c r="N405" s="28"/>
      <c r="O405" s="28"/>
      <c r="P405" s="28"/>
      <c r="Q405" s="28"/>
      <c r="R405" s="28"/>
      <c r="S405" s="22"/>
      <c r="T405" s="22"/>
      <c r="U405" s="22"/>
      <c r="V405" s="22"/>
      <c r="W405" s="22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8"/>
      <c r="L406" s="28"/>
      <c r="M406" s="28"/>
      <c r="N406" s="28"/>
      <c r="O406" s="28"/>
      <c r="P406" s="28"/>
      <c r="Q406" s="28"/>
      <c r="R406" s="28"/>
      <c r="S406" s="22"/>
      <c r="T406" s="22"/>
      <c r="U406" s="22"/>
      <c r="V406" s="22"/>
      <c r="W406" s="22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8"/>
      <c r="L407" s="28"/>
      <c r="M407" s="28"/>
      <c r="N407" s="28"/>
      <c r="O407" s="28"/>
      <c r="P407" s="28"/>
      <c r="Q407" s="28"/>
      <c r="R407" s="28"/>
      <c r="S407" s="22"/>
      <c r="T407" s="22"/>
      <c r="U407" s="22"/>
      <c r="V407" s="22"/>
      <c r="W407" s="22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8"/>
      <c r="L408" s="28"/>
      <c r="M408" s="28"/>
      <c r="N408" s="28"/>
      <c r="O408" s="28"/>
      <c r="P408" s="28"/>
      <c r="Q408" s="28"/>
      <c r="R408" s="28"/>
      <c r="S408" s="22"/>
      <c r="T408" s="22"/>
      <c r="U408" s="22"/>
      <c r="V408" s="22"/>
      <c r="W408" s="22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8"/>
      <c r="L409" s="28"/>
      <c r="M409" s="28"/>
      <c r="N409" s="28"/>
      <c r="O409" s="28"/>
      <c r="P409" s="28"/>
      <c r="Q409" s="28"/>
      <c r="R409" s="28"/>
      <c r="S409" s="22"/>
      <c r="T409" s="22"/>
      <c r="U409" s="22"/>
      <c r="V409" s="22"/>
      <c r="W409" s="22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8"/>
      <c r="L410" s="28"/>
      <c r="M410" s="28"/>
      <c r="N410" s="28"/>
      <c r="O410" s="28"/>
      <c r="P410" s="28"/>
      <c r="Q410" s="28"/>
      <c r="R410" s="28"/>
      <c r="S410" s="22"/>
      <c r="T410" s="22"/>
      <c r="U410" s="22"/>
      <c r="V410" s="22"/>
      <c r="W410" s="22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8"/>
      <c r="L411" s="28"/>
      <c r="M411" s="28"/>
      <c r="N411" s="28"/>
      <c r="O411" s="28"/>
      <c r="P411" s="28"/>
      <c r="Q411" s="28"/>
      <c r="R411" s="28"/>
      <c r="S411" s="22"/>
      <c r="T411" s="22"/>
      <c r="U411" s="22"/>
      <c r="V411" s="22"/>
      <c r="W411" s="22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8"/>
      <c r="L412" s="28"/>
      <c r="M412" s="28"/>
      <c r="N412" s="28"/>
      <c r="O412" s="28"/>
      <c r="P412" s="28"/>
      <c r="Q412" s="28"/>
      <c r="R412" s="28"/>
      <c r="S412" s="22"/>
      <c r="T412" s="22"/>
      <c r="U412" s="22"/>
      <c r="V412" s="22"/>
      <c r="W412" s="22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8"/>
      <c r="L413" s="28"/>
      <c r="M413" s="28"/>
      <c r="N413" s="28"/>
      <c r="O413" s="28"/>
      <c r="P413" s="28"/>
      <c r="Q413" s="28"/>
      <c r="R413" s="28"/>
      <c r="S413" s="22"/>
      <c r="T413" s="22"/>
      <c r="U413" s="22"/>
      <c r="V413" s="22"/>
      <c r="W413" s="22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8"/>
      <c r="L414" s="28"/>
      <c r="M414" s="28"/>
      <c r="N414" s="28"/>
      <c r="O414" s="28"/>
      <c r="P414" s="28"/>
      <c r="Q414" s="28"/>
      <c r="R414" s="28"/>
      <c r="S414" s="22"/>
      <c r="T414" s="22"/>
      <c r="U414" s="22"/>
      <c r="V414" s="22"/>
      <c r="W414" s="22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8"/>
      <c r="L415" s="28"/>
      <c r="M415" s="28"/>
      <c r="N415" s="28"/>
      <c r="O415" s="28"/>
      <c r="P415" s="28"/>
      <c r="Q415" s="28"/>
      <c r="R415" s="28"/>
      <c r="S415" s="22"/>
      <c r="T415" s="22"/>
      <c r="U415" s="22"/>
      <c r="V415" s="22"/>
      <c r="W415" s="22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8"/>
      <c r="L416" s="28"/>
      <c r="M416" s="28"/>
      <c r="N416" s="28"/>
      <c r="O416" s="28"/>
      <c r="P416" s="28"/>
      <c r="Q416" s="28"/>
      <c r="R416" s="28"/>
      <c r="S416" s="22"/>
      <c r="T416" s="22"/>
      <c r="U416" s="22"/>
      <c r="V416" s="22"/>
      <c r="W416" s="22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8"/>
      <c r="L417" s="28"/>
      <c r="M417" s="28"/>
      <c r="N417" s="28"/>
      <c r="O417" s="28"/>
      <c r="P417" s="28"/>
      <c r="Q417" s="28"/>
      <c r="R417" s="28"/>
      <c r="S417" s="22"/>
      <c r="T417" s="22"/>
      <c r="U417" s="22"/>
      <c r="V417" s="22"/>
      <c r="W417" s="22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8"/>
      <c r="L418" s="28"/>
      <c r="M418" s="28"/>
      <c r="N418" s="28"/>
      <c r="O418" s="28"/>
      <c r="P418" s="28"/>
      <c r="Q418" s="28"/>
      <c r="R418" s="28"/>
      <c r="S418" s="22"/>
      <c r="T418" s="22"/>
      <c r="U418" s="22"/>
      <c r="V418" s="22"/>
      <c r="W418" s="22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8"/>
      <c r="L419" s="28"/>
      <c r="M419" s="28"/>
      <c r="N419" s="28"/>
      <c r="O419" s="28"/>
      <c r="P419" s="28"/>
      <c r="Q419" s="28"/>
      <c r="R419" s="28"/>
      <c r="S419" s="22"/>
      <c r="T419" s="22"/>
      <c r="U419" s="22"/>
      <c r="V419" s="22"/>
      <c r="W419" s="22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8"/>
      <c r="L420" s="28"/>
      <c r="M420" s="28"/>
      <c r="N420" s="28"/>
      <c r="O420" s="28"/>
      <c r="P420" s="28"/>
      <c r="Q420" s="28"/>
      <c r="R420" s="28"/>
      <c r="S420" s="22"/>
      <c r="T420" s="22"/>
      <c r="U420" s="22"/>
      <c r="V420" s="22"/>
      <c r="W420" s="22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8"/>
      <c r="L421" s="28"/>
      <c r="M421" s="28"/>
      <c r="N421" s="28"/>
      <c r="O421" s="28"/>
      <c r="P421" s="28"/>
      <c r="Q421" s="28"/>
      <c r="R421" s="28"/>
      <c r="S421" s="22"/>
      <c r="T421" s="22"/>
      <c r="U421" s="22"/>
      <c r="V421" s="22"/>
      <c r="W421" s="22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8"/>
      <c r="L422" s="28"/>
      <c r="M422" s="28"/>
      <c r="N422" s="28"/>
      <c r="O422" s="28"/>
      <c r="P422" s="28"/>
      <c r="Q422" s="28"/>
      <c r="R422" s="28"/>
      <c r="S422" s="22"/>
      <c r="T422" s="22"/>
      <c r="U422" s="22"/>
      <c r="V422" s="22"/>
      <c r="W422" s="22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8"/>
      <c r="L423" s="28"/>
      <c r="M423" s="28"/>
      <c r="N423" s="28"/>
      <c r="O423" s="28"/>
      <c r="P423" s="28"/>
      <c r="Q423" s="28"/>
      <c r="R423" s="28"/>
      <c r="S423" s="22"/>
      <c r="T423" s="22"/>
      <c r="U423" s="22"/>
      <c r="V423" s="22"/>
      <c r="W423" s="22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8"/>
      <c r="L424" s="28"/>
      <c r="M424" s="28"/>
      <c r="N424" s="28"/>
      <c r="O424" s="28"/>
      <c r="P424" s="28"/>
      <c r="Q424" s="28"/>
      <c r="R424" s="28"/>
      <c r="S424" s="22"/>
      <c r="T424" s="22"/>
      <c r="U424" s="22"/>
      <c r="V424" s="22"/>
      <c r="W424" s="22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8"/>
      <c r="L425" s="28"/>
      <c r="M425" s="28"/>
      <c r="N425" s="28"/>
      <c r="O425" s="28"/>
      <c r="P425" s="28"/>
      <c r="Q425" s="28"/>
      <c r="R425" s="28"/>
      <c r="S425" s="22"/>
      <c r="T425" s="22"/>
      <c r="U425" s="22"/>
      <c r="V425" s="22"/>
      <c r="W425" s="22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8"/>
      <c r="L426" s="28"/>
      <c r="M426" s="28"/>
      <c r="N426" s="28"/>
      <c r="O426" s="28"/>
      <c r="P426" s="28"/>
      <c r="Q426" s="28"/>
      <c r="R426" s="28"/>
      <c r="S426" s="22"/>
      <c r="T426" s="22"/>
      <c r="U426" s="22"/>
      <c r="V426" s="22"/>
      <c r="W426" s="22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8"/>
      <c r="L427" s="28"/>
      <c r="M427" s="28"/>
      <c r="N427" s="28"/>
      <c r="O427" s="28"/>
      <c r="P427" s="28"/>
      <c r="Q427" s="28"/>
      <c r="R427" s="28"/>
      <c r="S427" s="22"/>
      <c r="T427" s="22"/>
      <c r="U427" s="22"/>
      <c r="V427" s="22"/>
      <c r="W427" s="22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8"/>
      <c r="L428" s="28"/>
      <c r="M428" s="28"/>
      <c r="N428" s="28"/>
      <c r="O428" s="28"/>
      <c r="P428" s="28"/>
      <c r="Q428" s="28"/>
      <c r="R428" s="28"/>
      <c r="S428" s="22"/>
      <c r="T428" s="22"/>
      <c r="U428" s="22"/>
      <c r="V428" s="22"/>
      <c r="W428" s="22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8"/>
      <c r="L429" s="28"/>
      <c r="M429" s="28"/>
      <c r="N429" s="28"/>
      <c r="O429" s="28"/>
      <c r="P429" s="28"/>
      <c r="Q429" s="28"/>
      <c r="R429" s="28"/>
      <c r="S429" s="22"/>
      <c r="T429" s="22"/>
      <c r="U429" s="22"/>
      <c r="V429" s="22"/>
      <c r="W429" s="22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8"/>
      <c r="L430" s="28"/>
      <c r="M430" s="28"/>
      <c r="N430" s="28"/>
      <c r="O430" s="28"/>
      <c r="P430" s="28"/>
      <c r="Q430" s="28"/>
      <c r="R430" s="28"/>
      <c r="S430" s="22"/>
      <c r="T430" s="22"/>
      <c r="U430" s="22"/>
      <c r="V430" s="22"/>
      <c r="W430" s="22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8"/>
      <c r="L431" s="28"/>
      <c r="M431" s="28"/>
      <c r="N431" s="28"/>
      <c r="O431" s="28"/>
      <c r="P431" s="28"/>
      <c r="Q431" s="28"/>
      <c r="R431" s="28"/>
      <c r="S431" s="22"/>
      <c r="T431" s="22"/>
      <c r="U431" s="22"/>
      <c r="V431" s="22"/>
      <c r="W431" s="22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8"/>
      <c r="L432" s="28"/>
      <c r="M432" s="28"/>
      <c r="N432" s="28"/>
      <c r="O432" s="28"/>
      <c r="P432" s="28"/>
      <c r="Q432" s="28"/>
      <c r="R432" s="28"/>
      <c r="S432" s="22"/>
      <c r="T432" s="22"/>
      <c r="U432" s="22"/>
      <c r="V432" s="22"/>
      <c r="W432" s="22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8"/>
      <c r="L433" s="28"/>
      <c r="M433" s="28"/>
      <c r="N433" s="28"/>
      <c r="O433" s="28"/>
      <c r="P433" s="28"/>
      <c r="Q433" s="28"/>
      <c r="R433" s="28"/>
      <c r="S433" s="22"/>
      <c r="T433" s="22"/>
      <c r="U433" s="22"/>
      <c r="V433" s="22"/>
      <c r="W433" s="22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8"/>
      <c r="L434" s="28"/>
      <c r="M434" s="28"/>
      <c r="N434" s="28"/>
      <c r="O434" s="28"/>
      <c r="P434" s="28"/>
      <c r="Q434" s="28"/>
      <c r="R434" s="28"/>
      <c r="S434" s="22"/>
      <c r="T434" s="22"/>
      <c r="U434" s="22"/>
      <c r="V434" s="22"/>
      <c r="W434" s="22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8"/>
      <c r="L435" s="28"/>
      <c r="M435" s="28"/>
      <c r="N435" s="28"/>
      <c r="O435" s="28"/>
      <c r="P435" s="28"/>
      <c r="Q435" s="28"/>
      <c r="R435" s="28"/>
      <c r="S435" s="22"/>
      <c r="T435" s="22"/>
      <c r="U435" s="22"/>
      <c r="V435" s="22"/>
      <c r="W435" s="22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8"/>
      <c r="L436" s="28"/>
      <c r="M436" s="28"/>
      <c r="N436" s="28"/>
      <c r="O436" s="28"/>
      <c r="P436" s="28"/>
      <c r="Q436" s="28"/>
      <c r="R436" s="28"/>
      <c r="S436" s="22"/>
      <c r="T436" s="22"/>
      <c r="U436" s="22"/>
      <c r="V436" s="22"/>
      <c r="W436" s="22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8"/>
      <c r="L437" s="28"/>
      <c r="M437" s="28"/>
      <c r="N437" s="28"/>
      <c r="O437" s="28"/>
      <c r="P437" s="28"/>
      <c r="Q437" s="28"/>
      <c r="R437" s="28"/>
      <c r="S437" s="22"/>
      <c r="T437" s="22"/>
      <c r="U437" s="22"/>
      <c r="V437" s="22"/>
      <c r="W437" s="22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8"/>
      <c r="L438" s="28"/>
      <c r="M438" s="28"/>
      <c r="N438" s="28"/>
      <c r="O438" s="28"/>
      <c r="P438" s="28"/>
      <c r="Q438" s="28"/>
      <c r="R438" s="28"/>
      <c r="S438" s="22"/>
      <c r="T438" s="22"/>
      <c r="U438" s="22"/>
      <c r="V438" s="22"/>
      <c r="W438" s="22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8"/>
      <c r="L439" s="28"/>
      <c r="M439" s="28"/>
      <c r="N439" s="28"/>
      <c r="O439" s="28"/>
      <c r="P439" s="28"/>
      <c r="Q439" s="28"/>
      <c r="R439" s="28"/>
      <c r="S439" s="22"/>
      <c r="T439" s="22"/>
      <c r="U439" s="22"/>
      <c r="V439" s="22"/>
      <c r="W439" s="22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8"/>
      <c r="L440" s="28"/>
      <c r="M440" s="28"/>
      <c r="N440" s="28"/>
      <c r="O440" s="28"/>
      <c r="P440" s="28"/>
      <c r="Q440" s="28"/>
      <c r="R440" s="28"/>
      <c r="S440" s="22"/>
      <c r="T440" s="22"/>
      <c r="U440" s="22"/>
      <c r="V440" s="22"/>
      <c r="W440" s="22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8"/>
      <c r="L441" s="28"/>
      <c r="M441" s="28"/>
      <c r="N441" s="28"/>
      <c r="O441" s="28"/>
      <c r="P441" s="28"/>
      <c r="Q441" s="28"/>
      <c r="R441" s="28"/>
      <c r="S441" s="22"/>
      <c r="T441" s="22"/>
      <c r="U441" s="22"/>
      <c r="V441" s="22"/>
      <c r="W441" s="22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8"/>
      <c r="L442" s="28"/>
      <c r="M442" s="28"/>
      <c r="N442" s="28"/>
      <c r="O442" s="28"/>
      <c r="P442" s="28"/>
      <c r="Q442" s="28"/>
      <c r="R442" s="28"/>
      <c r="S442" s="22"/>
      <c r="T442" s="22"/>
      <c r="U442" s="22"/>
      <c r="V442" s="22"/>
      <c r="W442" s="22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8"/>
      <c r="L443" s="28"/>
      <c r="M443" s="28"/>
      <c r="N443" s="28"/>
      <c r="O443" s="28"/>
      <c r="P443" s="28"/>
      <c r="Q443" s="28"/>
      <c r="R443" s="28"/>
      <c r="S443" s="22"/>
      <c r="T443" s="22"/>
      <c r="U443" s="22"/>
      <c r="V443" s="22"/>
      <c r="W443" s="22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8"/>
      <c r="L444" s="28"/>
      <c r="M444" s="28"/>
      <c r="N444" s="28"/>
      <c r="O444" s="28"/>
      <c r="P444" s="28"/>
      <c r="Q444" s="28"/>
      <c r="R444" s="28"/>
      <c r="S444" s="22"/>
      <c r="T444" s="22"/>
      <c r="U444" s="22"/>
      <c r="V444" s="22"/>
      <c r="W444" s="22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8"/>
      <c r="L445" s="28"/>
      <c r="M445" s="28"/>
      <c r="N445" s="28"/>
      <c r="O445" s="28"/>
      <c r="P445" s="28"/>
      <c r="Q445" s="28"/>
      <c r="R445" s="28"/>
      <c r="S445" s="22"/>
      <c r="T445" s="22"/>
      <c r="U445" s="22"/>
      <c r="V445" s="22"/>
      <c r="W445" s="22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8"/>
      <c r="L446" s="28"/>
      <c r="M446" s="28"/>
      <c r="N446" s="28"/>
      <c r="O446" s="28"/>
      <c r="P446" s="28"/>
      <c r="Q446" s="28"/>
      <c r="R446" s="28"/>
      <c r="S446" s="22"/>
      <c r="T446" s="22"/>
      <c r="U446" s="22"/>
      <c r="V446" s="22"/>
      <c r="W446" s="22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8"/>
      <c r="L447" s="28"/>
      <c r="M447" s="28"/>
      <c r="N447" s="28"/>
      <c r="O447" s="28"/>
      <c r="P447" s="28"/>
      <c r="Q447" s="28"/>
      <c r="R447" s="28"/>
      <c r="S447" s="22"/>
      <c r="T447" s="22"/>
      <c r="U447" s="22"/>
      <c r="V447" s="22"/>
      <c r="W447" s="22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8"/>
      <c r="L448" s="28"/>
      <c r="M448" s="28"/>
      <c r="N448" s="28"/>
      <c r="O448" s="28"/>
      <c r="P448" s="28"/>
      <c r="Q448" s="28"/>
      <c r="R448" s="28"/>
      <c r="S448" s="22"/>
      <c r="T448" s="22"/>
      <c r="U448" s="22"/>
      <c r="V448" s="22"/>
      <c r="W448" s="22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8"/>
      <c r="L449" s="28"/>
      <c r="M449" s="28"/>
      <c r="N449" s="28"/>
      <c r="O449" s="28"/>
      <c r="P449" s="28"/>
      <c r="Q449" s="28"/>
      <c r="R449" s="28"/>
      <c r="S449" s="22"/>
      <c r="T449" s="22"/>
      <c r="U449" s="22"/>
      <c r="V449" s="22"/>
      <c r="W449" s="22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8"/>
      <c r="L450" s="28"/>
      <c r="M450" s="28"/>
      <c r="N450" s="28"/>
      <c r="O450" s="28"/>
      <c r="P450" s="28"/>
      <c r="Q450" s="28"/>
      <c r="R450" s="28"/>
      <c r="S450" s="22"/>
      <c r="T450" s="22"/>
      <c r="U450" s="22"/>
      <c r="V450" s="22"/>
      <c r="W450" s="22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8"/>
      <c r="L451" s="28"/>
      <c r="M451" s="28"/>
      <c r="N451" s="28"/>
      <c r="O451" s="28"/>
      <c r="P451" s="28"/>
      <c r="Q451" s="28"/>
      <c r="R451" s="28"/>
      <c r="S451" s="22"/>
      <c r="T451" s="22"/>
      <c r="U451" s="22"/>
      <c r="V451" s="22"/>
      <c r="W451" s="22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8"/>
      <c r="L452" s="28"/>
      <c r="M452" s="28"/>
      <c r="N452" s="28"/>
      <c r="O452" s="28"/>
      <c r="P452" s="28"/>
      <c r="Q452" s="28"/>
      <c r="R452" s="28"/>
      <c r="S452" s="22"/>
      <c r="T452" s="22"/>
      <c r="U452" s="22"/>
      <c r="V452" s="22"/>
      <c r="W452" s="22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8"/>
      <c r="L453" s="28"/>
      <c r="M453" s="28"/>
      <c r="N453" s="28"/>
      <c r="O453" s="28"/>
      <c r="P453" s="28"/>
      <c r="Q453" s="28"/>
      <c r="R453" s="28"/>
      <c r="S453" s="22"/>
      <c r="T453" s="22"/>
      <c r="U453" s="22"/>
      <c r="V453" s="22"/>
      <c r="W453" s="22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8"/>
      <c r="L454" s="28"/>
      <c r="M454" s="28"/>
      <c r="N454" s="28"/>
      <c r="O454" s="28"/>
      <c r="P454" s="28"/>
      <c r="Q454" s="28"/>
      <c r="R454" s="28"/>
      <c r="S454" s="22"/>
      <c r="T454" s="22"/>
      <c r="U454" s="22"/>
      <c r="V454" s="22"/>
      <c r="W454" s="22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8"/>
      <c r="L455" s="28"/>
      <c r="M455" s="28"/>
      <c r="N455" s="28"/>
      <c r="O455" s="28"/>
      <c r="P455" s="28"/>
      <c r="Q455" s="28"/>
      <c r="R455" s="28"/>
      <c r="S455" s="22"/>
      <c r="T455" s="22"/>
      <c r="U455" s="22"/>
      <c r="V455" s="22"/>
      <c r="W455" s="22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8"/>
      <c r="L456" s="28"/>
      <c r="M456" s="28"/>
      <c r="N456" s="28"/>
      <c r="O456" s="28"/>
      <c r="P456" s="28"/>
      <c r="Q456" s="28"/>
      <c r="R456" s="28"/>
      <c r="S456" s="22"/>
      <c r="T456" s="22"/>
      <c r="U456" s="22"/>
      <c r="V456" s="22"/>
      <c r="W456" s="22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8"/>
      <c r="L457" s="28"/>
      <c r="M457" s="28"/>
      <c r="N457" s="28"/>
      <c r="O457" s="28"/>
      <c r="P457" s="28"/>
      <c r="Q457" s="28"/>
      <c r="R457" s="28"/>
      <c r="S457" s="22"/>
      <c r="T457" s="22"/>
      <c r="U457" s="22"/>
      <c r="V457" s="22"/>
      <c r="W457" s="22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8"/>
      <c r="L458" s="28"/>
      <c r="M458" s="28"/>
      <c r="N458" s="28"/>
      <c r="O458" s="28"/>
      <c r="P458" s="28"/>
      <c r="Q458" s="28"/>
      <c r="R458" s="28"/>
      <c r="S458" s="22"/>
      <c r="T458" s="22"/>
      <c r="U458" s="22"/>
      <c r="V458" s="22"/>
      <c r="W458" s="22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8"/>
      <c r="L459" s="28"/>
      <c r="M459" s="28"/>
      <c r="N459" s="28"/>
      <c r="O459" s="28"/>
      <c r="P459" s="28"/>
      <c r="Q459" s="28"/>
      <c r="R459" s="28"/>
      <c r="S459" s="22"/>
      <c r="T459" s="22"/>
      <c r="U459" s="22"/>
      <c r="V459" s="22"/>
      <c r="W459" s="22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8"/>
      <c r="L460" s="28"/>
      <c r="M460" s="28"/>
      <c r="N460" s="28"/>
      <c r="O460" s="28"/>
      <c r="P460" s="28"/>
      <c r="Q460" s="28"/>
      <c r="R460" s="28"/>
      <c r="S460" s="22"/>
      <c r="T460" s="22"/>
      <c r="U460" s="22"/>
      <c r="V460" s="22"/>
      <c r="W460" s="22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8"/>
      <c r="L461" s="28"/>
      <c r="M461" s="28"/>
      <c r="N461" s="28"/>
      <c r="O461" s="28"/>
      <c r="P461" s="28"/>
      <c r="Q461" s="28"/>
      <c r="R461" s="28"/>
      <c r="S461" s="22"/>
      <c r="T461" s="22"/>
      <c r="U461" s="22"/>
      <c r="V461" s="22"/>
      <c r="W461" s="22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8"/>
      <c r="L462" s="28"/>
      <c r="M462" s="28"/>
      <c r="N462" s="28"/>
      <c r="O462" s="28"/>
      <c r="P462" s="28"/>
      <c r="Q462" s="28"/>
      <c r="R462" s="28"/>
      <c r="S462" s="22"/>
      <c r="T462" s="22"/>
      <c r="U462" s="22"/>
      <c r="V462" s="22"/>
      <c r="W462" s="22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8"/>
      <c r="L463" s="28"/>
      <c r="M463" s="28"/>
      <c r="N463" s="28"/>
      <c r="O463" s="28"/>
      <c r="P463" s="28"/>
      <c r="Q463" s="28"/>
      <c r="R463" s="28"/>
      <c r="S463" s="22"/>
      <c r="T463" s="22"/>
      <c r="U463" s="22"/>
      <c r="V463" s="22"/>
      <c r="W463" s="22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8"/>
      <c r="L464" s="28"/>
      <c r="M464" s="28"/>
      <c r="N464" s="28"/>
      <c r="O464" s="28"/>
      <c r="P464" s="28"/>
      <c r="Q464" s="28"/>
      <c r="R464" s="28"/>
      <c r="S464" s="22"/>
      <c r="T464" s="22"/>
      <c r="U464" s="22"/>
      <c r="V464" s="22"/>
      <c r="W464" s="22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8"/>
      <c r="L465" s="28"/>
      <c r="M465" s="28"/>
      <c r="N465" s="28"/>
      <c r="O465" s="28"/>
      <c r="P465" s="28"/>
      <c r="Q465" s="28"/>
      <c r="R465" s="28"/>
      <c r="S465" s="22"/>
      <c r="T465" s="22"/>
      <c r="U465" s="22"/>
      <c r="V465" s="22"/>
      <c r="W465" s="22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8"/>
      <c r="L466" s="28"/>
      <c r="M466" s="28"/>
      <c r="N466" s="28"/>
      <c r="O466" s="28"/>
      <c r="P466" s="28"/>
      <c r="Q466" s="28"/>
      <c r="R466" s="28"/>
      <c r="S466" s="22"/>
      <c r="T466" s="22"/>
      <c r="U466" s="22"/>
      <c r="V466" s="22"/>
      <c r="W466" s="22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8"/>
      <c r="L467" s="28"/>
      <c r="M467" s="28"/>
      <c r="N467" s="28"/>
      <c r="O467" s="28"/>
      <c r="P467" s="28"/>
      <c r="Q467" s="28"/>
      <c r="R467" s="28"/>
      <c r="S467" s="22"/>
      <c r="T467" s="22"/>
      <c r="U467" s="22"/>
      <c r="V467" s="22"/>
      <c r="W467" s="22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8"/>
      <c r="L468" s="28"/>
      <c r="M468" s="28"/>
      <c r="N468" s="28"/>
      <c r="O468" s="28"/>
      <c r="P468" s="28"/>
      <c r="Q468" s="28"/>
      <c r="R468" s="28"/>
      <c r="S468" s="22"/>
      <c r="T468" s="22"/>
      <c r="U468" s="22"/>
      <c r="V468" s="22"/>
      <c r="W468" s="22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8"/>
      <c r="L469" s="28"/>
      <c r="M469" s="28"/>
      <c r="N469" s="28"/>
      <c r="O469" s="28"/>
      <c r="P469" s="28"/>
      <c r="Q469" s="28"/>
      <c r="R469" s="28"/>
      <c r="S469" s="22"/>
      <c r="T469" s="22"/>
      <c r="U469" s="22"/>
      <c r="V469" s="22"/>
      <c r="W469" s="22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8"/>
      <c r="L470" s="28"/>
      <c r="M470" s="28"/>
      <c r="N470" s="28"/>
      <c r="O470" s="28"/>
      <c r="P470" s="28"/>
      <c r="Q470" s="28"/>
      <c r="R470" s="28"/>
      <c r="S470" s="22"/>
      <c r="T470" s="22"/>
      <c r="U470" s="22"/>
      <c r="V470" s="22"/>
      <c r="W470" s="22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8"/>
      <c r="L471" s="28"/>
      <c r="M471" s="28"/>
      <c r="N471" s="28"/>
      <c r="O471" s="28"/>
      <c r="P471" s="28"/>
      <c r="Q471" s="28"/>
      <c r="R471" s="28"/>
      <c r="S471" s="22"/>
      <c r="T471" s="22"/>
      <c r="U471" s="22"/>
      <c r="V471" s="22"/>
      <c r="W471" s="22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8"/>
      <c r="L472" s="28"/>
      <c r="M472" s="28"/>
      <c r="N472" s="28"/>
      <c r="O472" s="28"/>
      <c r="P472" s="28"/>
      <c r="Q472" s="28"/>
      <c r="R472" s="28"/>
      <c r="S472" s="22"/>
      <c r="T472" s="22"/>
      <c r="U472" s="22"/>
      <c r="V472" s="22"/>
      <c r="W472" s="22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8"/>
      <c r="L473" s="28"/>
      <c r="M473" s="28"/>
      <c r="N473" s="28"/>
      <c r="O473" s="28"/>
      <c r="P473" s="28"/>
      <c r="Q473" s="28"/>
      <c r="R473" s="28"/>
      <c r="S473" s="22"/>
      <c r="T473" s="22"/>
      <c r="U473" s="22"/>
      <c r="V473" s="22"/>
      <c r="W473" s="22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8"/>
      <c r="L474" s="28"/>
      <c r="M474" s="28"/>
      <c r="N474" s="28"/>
      <c r="O474" s="28"/>
      <c r="P474" s="28"/>
      <c r="Q474" s="28"/>
      <c r="R474" s="28"/>
      <c r="S474" s="22"/>
      <c r="T474" s="22"/>
      <c r="U474" s="22"/>
      <c r="V474" s="22"/>
      <c r="W474" s="22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8"/>
      <c r="L475" s="28"/>
      <c r="M475" s="28"/>
      <c r="N475" s="28"/>
      <c r="O475" s="28"/>
      <c r="P475" s="28"/>
      <c r="Q475" s="28"/>
      <c r="R475" s="28"/>
      <c r="S475" s="22"/>
      <c r="T475" s="22"/>
      <c r="U475" s="22"/>
      <c r="V475" s="22"/>
      <c r="W475" s="22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8"/>
      <c r="L476" s="28"/>
      <c r="M476" s="28"/>
      <c r="N476" s="28"/>
      <c r="O476" s="28"/>
      <c r="P476" s="28"/>
      <c r="Q476" s="28"/>
      <c r="R476" s="28"/>
      <c r="S476" s="22"/>
      <c r="T476" s="22"/>
      <c r="U476" s="22"/>
      <c r="V476" s="22"/>
      <c r="W476" s="22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8"/>
      <c r="L477" s="28"/>
      <c r="M477" s="28"/>
      <c r="N477" s="28"/>
      <c r="O477" s="28"/>
      <c r="P477" s="28"/>
      <c r="Q477" s="28"/>
      <c r="R477" s="28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8"/>
      <c r="L478" s="28"/>
      <c r="M478" s="28"/>
      <c r="N478" s="28"/>
      <c r="O478" s="28"/>
      <c r="P478" s="28"/>
      <c r="Q478" s="28"/>
      <c r="R478" s="28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8"/>
      <c r="L479" s="28"/>
      <c r="M479" s="28"/>
      <c r="N479" s="28"/>
      <c r="O479" s="28"/>
      <c r="P479" s="28"/>
      <c r="Q479" s="28"/>
      <c r="R479" s="28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8"/>
      <c r="L480" s="28"/>
      <c r="M480" s="28"/>
      <c r="N480" s="28"/>
      <c r="O480" s="28"/>
      <c r="P480" s="28"/>
      <c r="Q480" s="28"/>
      <c r="R480" s="28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8"/>
      <c r="L481" s="28"/>
      <c r="M481" s="28"/>
      <c r="N481" s="28"/>
      <c r="O481" s="28"/>
      <c r="P481" s="28"/>
      <c r="Q481" s="28"/>
      <c r="R481" s="28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8"/>
      <c r="L482" s="28"/>
      <c r="M482" s="28"/>
      <c r="N482" s="28"/>
      <c r="O482" s="28"/>
      <c r="P482" s="28"/>
      <c r="Q482" s="28"/>
      <c r="R482" s="28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8"/>
      <c r="L483" s="28"/>
      <c r="M483" s="28"/>
      <c r="N483" s="28"/>
      <c r="O483" s="28"/>
      <c r="P483" s="28"/>
      <c r="Q483" s="28"/>
      <c r="R483" s="28"/>
      <c r="S483" s="22"/>
      <c r="T483" s="22"/>
      <c r="U483" s="22"/>
      <c r="V483" s="22"/>
      <c r="W483" s="22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8"/>
      <c r="L484" s="28"/>
      <c r="M484" s="28"/>
      <c r="N484" s="28"/>
      <c r="O484" s="28"/>
      <c r="P484" s="28"/>
      <c r="Q484" s="28"/>
      <c r="R484" s="28"/>
      <c r="S484" s="22"/>
      <c r="T484" s="22"/>
      <c r="U484" s="22"/>
      <c r="V484" s="22"/>
      <c r="W484" s="22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8"/>
      <c r="L485" s="28"/>
      <c r="M485" s="28"/>
      <c r="N485" s="28"/>
      <c r="O485" s="28"/>
      <c r="P485" s="28"/>
      <c r="Q485" s="28"/>
      <c r="R485" s="28"/>
      <c r="S485" s="22"/>
      <c r="T485" s="22"/>
      <c r="U485" s="22"/>
      <c r="V485" s="22"/>
      <c r="W485" s="22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8"/>
      <c r="L486" s="28"/>
      <c r="M486" s="28"/>
      <c r="N486" s="28"/>
      <c r="O486" s="28"/>
      <c r="P486" s="28"/>
      <c r="Q486" s="28"/>
      <c r="R486" s="28"/>
      <c r="S486" s="22"/>
      <c r="T486" s="22"/>
      <c r="U486" s="22"/>
      <c r="V486" s="22"/>
      <c r="W486" s="22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8"/>
      <c r="L487" s="28"/>
      <c r="M487" s="28"/>
      <c r="N487" s="28"/>
      <c r="O487" s="28"/>
      <c r="P487" s="28"/>
      <c r="Q487" s="28"/>
      <c r="R487" s="28"/>
      <c r="S487" s="22"/>
      <c r="T487" s="22"/>
      <c r="U487" s="22"/>
      <c r="V487" s="22"/>
      <c r="W487" s="22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8"/>
      <c r="L488" s="28"/>
      <c r="M488" s="28"/>
      <c r="N488" s="28"/>
      <c r="O488" s="28"/>
      <c r="P488" s="28"/>
      <c r="Q488" s="28"/>
      <c r="R488" s="28"/>
      <c r="S488" s="22"/>
      <c r="T488" s="22"/>
      <c r="U488" s="22"/>
      <c r="V488" s="22"/>
      <c r="W488" s="22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8"/>
      <c r="L489" s="28"/>
      <c r="M489" s="28"/>
      <c r="N489" s="28"/>
      <c r="O489" s="28"/>
      <c r="P489" s="28"/>
      <c r="Q489" s="28"/>
      <c r="R489" s="28"/>
      <c r="S489" s="22"/>
      <c r="T489" s="22"/>
      <c r="U489" s="22"/>
      <c r="V489" s="22"/>
      <c r="W489" s="22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8"/>
      <c r="L490" s="28"/>
      <c r="M490" s="28"/>
      <c r="N490" s="28"/>
      <c r="O490" s="28"/>
      <c r="P490" s="28"/>
      <c r="Q490" s="28"/>
      <c r="R490" s="28"/>
      <c r="S490" s="22"/>
      <c r="T490" s="22"/>
      <c r="U490" s="22"/>
      <c r="V490" s="22"/>
      <c r="W490" s="22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8"/>
      <c r="L491" s="28"/>
      <c r="M491" s="28"/>
      <c r="N491" s="28"/>
      <c r="O491" s="28"/>
      <c r="P491" s="28"/>
      <c r="Q491" s="28"/>
      <c r="R491" s="28"/>
      <c r="S491" s="22"/>
      <c r="T491" s="22"/>
      <c r="U491" s="22"/>
      <c r="V491" s="22"/>
      <c r="W491" s="22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8"/>
      <c r="L492" s="28"/>
      <c r="M492" s="28"/>
      <c r="N492" s="28"/>
      <c r="O492" s="28"/>
      <c r="P492" s="28"/>
      <c r="Q492" s="28"/>
      <c r="R492" s="28"/>
      <c r="S492" s="22"/>
      <c r="T492" s="22"/>
      <c r="U492" s="22"/>
      <c r="V492" s="22"/>
      <c r="W492" s="22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8"/>
      <c r="L493" s="28"/>
      <c r="M493" s="28"/>
      <c r="N493" s="28"/>
      <c r="O493" s="28"/>
      <c r="P493" s="28"/>
      <c r="Q493" s="28"/>
      <c r="R493" s="28"/>
      <c r="S493" s="22"/>
      <c r="T493" s="22"/>
      <c r="U493" s="22"/>
      <c r="V493" s="22"/>
      <c r="W493" s="22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8"/>
      <c r="L494" s="28"/>
      <c r="M494" s="28"/>
      <c r="N494" s="28"/>
      <c r="O494" s="28"/>
      <c r="P494" s="28"/>
      <c r="Q494" s="28"/>
      <c r="R494" s="28"/>
      <c r="S494" s="22"/>
      <c r="T494" s="22"/>
      <c r="U494" s="22"/>
      <c r="V494" s="22"/>
      <c r="W494" s="22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8"/>
      <c r="L495" s="28"/>
      <c r="M495" s="28"/>
      <c r="N495" s="28"/>
      <c r="O495" s="28"/>
      <c r="P495" s="28"/>
      <c r="Q495" s="28"/>
      <c r="R495" s="28"/>
      <c r="S495" s="22"/>
      <c r="T495" s="22"/>
      <c r="U495" s="22"/>
      <c r="V495" s="22"/>
      <c r="W495" s="22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8"/>
      <c r="L496" s="28"/>
      <c r="M496" s="28"/>
      <c r="N496" s="28"/>
      <c r="O496" s="28"/>
      <c r="P496" s="28"/>
      <c r="Q496" s="28"/>
      <c r="R496" s="28"/>
      <c r="S496" s="22"/>
      <c r="T496" s="22"/>
      <c r="U496" s="22"/>
      <c r="V496" s="22"/>
      <c r="W496" s="22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8"/>
      <c r="L497" s="28"/>
      <c r="M497" s="28"/>
      <c r="N497" s="28"/>
      <c r="O497" s="28"/>
      <c r="P497" s="28"/>
      <c r="Q497" s="28"/>
      <c r="R497" s="28"/>
      <c r="S497" s="22"/>
      <c r="T497" s="22"/>
      <c r="U497" s="22"/>
      <c r="V497" s="22"/>
      <c r="W497" s="22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8"/>
      <c r="L498" s="28"/>
      <c r="M498" s="28"/>
      <c r="N498" s="28"/>
      <c r="O498" s="28"/>
      <c r="P498" s="28"/>
      <c r="Q498" s="28"/>
      <c r="R498" s="28"/>
      <c r="S498" s="22"/>
      <c r="T498" s="22"/>
      <c r="U498" s="22"/>
      <c r="V498" s="22"/>
      <c r="W498" s="22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8"/>
      <c r="L499" s="28"/>
      <c r="M499" s="28"/>
      <c r="N499" s="28"/>
      <c r="O499" s="28"/>
      <c r="P499" s="28"/>
      <c r="Q499" s="28"/>
      <c r="R499" s="28"/>
      <c r="S499" s="22"/>
      <c r="T499" s="22"/>
      <c r="U499" s="22"/>
      <c r="V499" s="22"/>
      <c r="W499" s="22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8"/>
      <c r="L500" s="28"/>
      <c r="M500" s="28"/>
      <c r="N500" s="28"/>
      <c r="O500" s="28"/>
      <c r="P500" s="28"/>
      <c r="Q500" s="28"/>
      <c r="R500" s="28"/>
      <c r="S500" s="22"/>
      <c r="T500" s="22"/>
      <c r="U500" s="22"/>
      <c r="V500" s="22"/>
      <c r="W500" s="22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8"/>
      <c r="L501" s="28"/>
      <c r="M501" s="28"/>
      <c r="N501" s="28"/>
      <c r="O501" s="28"/>
      <c r="P501" s="28"/>
      <c r="Q501" s="28"/>
      <c r="R501" s="28"/>
      <c r="S501" s="22"/>
      <c r="T501" s="22"/>
      <c r="U501" s="22"/>
      <c r="V501" s="22"/>
      <c r="W501" s="22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8"/>
      <c r="L502" s="28"/>
      <c r="M502" s="28"/>
      <c r="N502" s="28"/>
      <c r="O502" s="28"/>
      <c r="P502" s="28"/>
      <c r="Q502" s="28"/>
      <c r="R502" s="28"/>
      <c r="S502" s="22"/>
      <c r="T502" s="22"/>
      <c r="U502" s="22"/>
      <c r="V502" s="22"/>
      <c r="W502" s="22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8"/>
      <c r="L503" s="28"/>
      <c r="M503" s="28"/>
      <c r="N503" s="28"/>
      <c r="O503" s="28"/>
      <c r="P503" s="28"/>
      <c r="Q503" s="28"/>
      <c r="R503" s="28"/>
      <c r="S503" s="22"/>
      <c r="T503" s="22"/>
      <c r="U503" s="22"/>
      <c r="V503" s="22"/>
      <c r="W503" s="22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8"/>
      <c r="L504" s="28"/>
      <c r="M504" s="28"/>
      <c r="N504" s="28"/>
      <c r="O504" s="28"/>
      <c r="P504" s="28"/>
      <c r="Q504" s="28"/>
      <c r="R504" s="28"/>
      <c r="S504" s="22"/>
      <c r="T504" s="22"/>
      <c r="U504" s="22"/>
      <c r="V504" s="22"/>
      <c r="W504" s="22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8"/>
      <c r="L505" s="28"/>
      <c r="M505" s="28"/>
      <c r="N505" s="28"/>
      <c r="O505" s="28"/>
      <c r="P505" s="28"/>
      <c r="Q505" s="28"/>
      <c r="R505" s="28"/>
      <c r="S505" s="22"/>
      <c r="T505" s="22"/>
      <c r="U505" s="22"/>
      <c r="V505" s="22"/>
      <c r="W505" s="22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8"/>
      <c r="L506" s="28"/>
      <c r="M506" s="28"/>
      <c r="N506" s="28"/>
      <c r="O506" s="28"/>
      <c r="P506" s="28"/>
      <c r="Q506" s="28"/>
      <c r="R506" s="28"/>
      <c r="S506" s="22"/>
      <c r="T506" s="22"/>
      <c r="U506" s="22"/>
      <c r="V506" s="22"/>
      <c r="W506" s="22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8"/>
      <c r="L507" s="28"/>
      <c r="M507" s="28"/>
      <c r="N507" s="28"/>
      <c r="O507" s="28"/>
      <c r="P507" s="28"/>
      <c r="Q507" s="28"/>
      <c r="R507" s="28"/>
      <c r="S507" s="22"/>
      <c r="T507" s="22"/>
      <c r="U507" s="22"/>
      <c r="V507" s="22"/>
      <c r="W507" s="22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253</v>
      </c>
      <c r="B1" s="2"/>
      <c r="C1" s="2"/>
      <c r="D1" s="2"/>
      <c r="E1" s="2"/>
      <c r="F1" s="2"/>
      <c r="G1" s="2"/>
      <c r="H1" s="2"/>
      <c r="I1" s="2"/>
      <c r="J1" s="2"/>
      <c r="K1" s="10" t="s">
        <v>467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255</v>
      </c>
      <c r="B2" s="4" t="s">
        <v>256</v>
      </c>
      <c r="C2" s="4" t="s">
        <v>257</v>
      </c>
      <c r="D2" s="4" t="s">
        <v>258</v>
      </c>
      <c r="E2" s="4" t="s">
        <v>259</v>
      </c>
      <c r="F2" s="4" t="s">
        <v>260</v>
      </c>
      <c r="G2" s="4" t="s">
        <v>261</v>
      </c>
      <c r="H2" s="4" t="s">
        <v>262</v>
      </c>
      <c r="I2" s="4" t="s">
        <v>263</v>
      </c>
      <c r="J2" s="4" t="s">
        <v>264</v>
      </c>
      <c r="K2" s="12" t="s">
        <v>265</v>
      </c>
      <c r="L2" s="12" t="s">
        <v>266</v>
      </c>
      <c r="M2" s="12" t="s">
        <v>267</v>
      </c>
      <c r="N2" s="12" t="s">
        <v>268</v>
      </c>
      <c r="O2" s="12" t="s">
        <v>269</v>
      </c>
      <c r="P2" s="12" t="s">
        <v>270</v>
      </c>
      <c r="Q2" s="12" t="s">
        <v>271</v>
      </c>
      <c r="R2" s="12" t="s">
        <v>272</v>
      </c>
    </row>
    <row r="3" ht="20.25" spans="1:18">
      <c r="A3" s="5" t="s">
        <v>468</v>
      </c>
      <c r="B3" s="5" t="s">
        <v>469</v>
      </c>
      <c r="C3" s="5">
        <v>5078.091</v>
      </c>
      <c r="D3" s="5">
        <v>5418.423</v>
      </c>
      <c r="E3" s="5">
        <v>1</v>
      </c>
      <c r="F3" s="6">
        <v>0</v>
      </c>
      <c r="G3" s="6">
        <v>0</v>
      </c>
      <c r="H3" s="6">
        <v>1</v>
      </c>
      <c r="I3" s="6">
        <v>0.268</v>
      </c>
      <c r="J3" s="6">
        <v>6.532</v>
      </c>
      <c r="K3" s="13">
        <v>2</v>
      </c>
      <c r="L3" s="13">
        <v>0</v>
      </c>
      <c r="M3" s="13">
        <v>0</v>
      </c>
      <c r="N3" s="13">
        <v>0</v>
      </c>
      <c r="O3" s="13">
        <v>0</v>
      </c>
      <c r="P3" s="13">
        <v>3.04</v>
      </c>
      <c r="Q3" s="13">
        <v>0</v>
      </c>
      <c r="R3" s="13">
        <v>0</v>
      </c>
    </row>
    <row r="4" ht="20.25" spans="1:18">
      <c r="A4" s="5" t="s">
        <v>470</v>
      </c>
      <c r="B4" s="5" t="s">
        <v>471</v>
      </c>
      <c r="C4" s="5">
        <v>1655.41</v>
      </c>
      <c r="D4" s="5">
        <v>1856.008</v>
      </c>
      <c r="E4" s="5">
        <v>1</v>
      </c>
      <c r="F4" s="6">
        <v>0</v>
      </c>
      <c r="G4" s="6">
        <v>0</v>
      </c>
      <c r="H4" s="6">
        <v>1</v>
      </c>
      <c r="I4" s="6">
        <v>0.375</v>
      </c>
      <c r="J4" s="6">
        <v>11.143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4.469</v>
      </c>
      <c r="Q4" s="13">
        <v>0</v>
      </c>
      <c r="R4" s="13">
        <v>0</v>
      </c>
    </row>
    <row r="5" ht="20.25" spans="1:18">
      <c r="A5" s="7" t="s">
        <v>472</v>
      </c>
      <c r="B5" s="7" t="s">
        <v>473</v>
      </c>
      <c r="C5" s="7">
        <v>10407.217</v>
      </c>
      <c r="D5" s="7">
        <v>14241.686</v>
      </c>
      <c r="E5" s="7">
        <v>0</v>
      </c>
      <c r="F5" s="7">
        <v>0</v>
      </c>
      <c r="G5" s="7">
        <v>0</v>
      </c>
      <c r="H5" s="7">
        <v>1</v>
      </c>
      <c r="I5" s="9">
        <v>19.833</v>
      </c>
      <c r="J5" s="9">
        <v>41.417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47.581</v>
      </c>
      <c r="Q5" s="13">
        <v>0</v>
      </c>
      <c r="R5" s="13">
        <v>0</v>
      </c>
    </row>
    <row r="6" ht="20.25" spans="1:18">
      <c r="A6" s="7" t="s">
        <v>474</v>
      </c>
      <c r="B6" s="7" t="s">
        <v>475</v>
      </c>
      <c r="C6" s="7">
        <v>2862.684</v>
      </c>
      <c r="D6" s="7">
        <v>3699.524</v>
      </c>
      <c r="E6" s="7">
        <v>0</v>
      </c>
      <c r="F6" s="7">
        <v>0</v>
      </c>
      <c r="G6" s="7">
        <v>0</v>
      </c>
      <c r="H6" s="7">
        <v>1</v>
      </c>
      <c r="I6" s="9">
        <v>15.863</v>
      </c>
      <c r="J6" s="9">
        <v>34.895</v>
      </c>
      <c r="K6" s="13">
        <v>4</v>
      </c>
      <c r="L6" s="13">
        <v>1</v>
      </c>
      <c r="M6" s="13">
        <v>0</v>
      </c>
      <c r="N6" s="13">
        <v>0</v>
      </c>
      <c r="O6" s="13">
        <v>0</v>
      </c>
      <c r="P6" s="13">
        <v>-21.57</v>
      </c>
      <c r="Q6" s="13">
        <v>0</v>
      </c>
      <c r="R6" s="13">
        <v>0</v>
      </c>
    </row>
    <row r="7" ht="20.25" spans="1:18">
      <c r="A7" s="7" t="s">
        <v>476</v>
      </c>
      <c r="B7" s="7" t="s">
        <v>477</v>
      </c>
      <c r="C7" s="7">
        <v>2355.689</v>
      </c>
      <c r="D7" s="7">
        <v>3518.584</v>
      </c>
      <c r="E7" s="7">
        <v>0</v>
      </c>
      <c r="F7" s="7">
        <v>0</v>
      </c>
      <c r="G7" s="7">
        <v>0</v>
      </c>
      <c r="H7" s="7">
        <v>1</v>
      </c>
      <c r="I7" s="9">
        <v>18.115</v>
      </c>
      <c r="J7" s="9">
        <v>45.178</v>
      </c>
      <c r="K7" s="13">
        <v>4</v>
      </c>
      <c r="L7" s="13">
        <v>1</v>
      </c>
      <c r="M7" s="13">
        <v>0</v>
      </c>
      <c r="N7" s="13">
        <v>0</v>
      </c>
      <c r="O7" s="13">
        <v>0</v>
      </c>
      <c r="P7" s="13">
        <v>-35.977</v>
      </c>
      <c r="Q7" s="13">
        <v>0</v>
      </c>
      <c r="R7" s="13">
        <v>-1</v>
      </c>
    </row>
    <row r="8" ht="20.25" spans="1:18">
      <c r="A8" s="7" t="s">
        <v>478</v>
      </c>
      <c r="B8" s="7" t="s">
        <v>479</v>
      </c>
      <c r="C8" s="7">
        <v>3359.17</v>
      </c>
      <c r="D8" s="7">
        <v>3683.824</v>
      </c>
      <c r="E8" s="7">
        <v>0</v>
      </c>
      <c r="F8" s="7">
        <v>0</v>
      </c>
      <c r="G8" s="7">
        <v>0</v>
      </c>
      <c r="H8" s="7">
        <v>1</v>
      </c>
      <c r="I8" s="6">
        <v>1.37</v>
      </c>
      <c r="J8" s="6">
        <v>10.062</v>
      </c>
      <c r="K8" s="13">
        <v>3</v>
      </c>
      <c r="L8" s="13">
        <v>1</v>
      </c>
      <c r="M8" s="13">
        <v>1</v>
      </c>
      <c r="N8" s="13">
        <v>-1</v>
      </c>
      <c r="O8" s="13">
        <v>0</v>
      </c>
      <c r="P8" s="13">
        <v>-5.36</v>
      </c>
      <c r="Q8" s="13">
        <v>0</v>
      </c>
      <c r="R8" s="13">
        <v>0</v>
      </c>
    </row>
    <row r="9" ht="20.25" spans="1:18">
      <c r="A9" s="7" t="s">
        <v>480</v>
      </c>
      <c r="B9" s="7" t="s">
        <v>481</v>
      </c>
      <c r="C9" s="7">
        <v>5442.48</v>
      </c>
      <c r="D9" s="7">
        <v>7127.145</v>
      </c>
      <c r="E9" s="7">
        <v>0</v>
      </c>
      <c r="F9" s="7">
        <v>0</v>
      </c>
      <c r="G9" s="7">
        <v>0</v>
      </c>
      <c r="H9" s="7">
        <v>1</v>
      </c>
      <c r="I9" s="6">
        <v>13.694</v>
      </c>
      <c r="J9" s="6">
        <v>34.094</v>
      </c>
      <c r="K9" s="13">
        <v>3</v>
      </c>
      <c r="L9" s="13">
        <v>2</v>
      </c>
      <c r="M9" s="13">
        <v>0</v>
      </c>
      <c r="N9" s="13">
        <v>0</v>
      </c>
      <c r="O9" s="13">
        <v>0</v>
      </c>
      <c r="P9" s="13">
        <v>-18.398</v>
      </c>
      <c r="Q9" s="13">
        <v>0</v>
      </c>
      <c r="R9" s="13">
        <v>0</v>
      </c>
    </row>
    <row r="10" ht="20.25" spans="1:18">
      <c r="A10" s="7" t="s">
        <v>482</v>
      </c>
      <c r="B10" s="7" t="s">
        <v>483</v>
      </c>
      <c r="C10" s="7">
        <v>2156.964</v>
      </c>
      <c r="D10" s="7">
        <v>2358.156</v>
      </c>
      <c r="E10" s="7">
        <v>0</v>
      </c>
      <c r="F10" s="7">
        <v>0</v>
      </c>
      <c r="G10" s="7">
        <v>0</v>
      </c>
      <c r="H10" s="7">
        <v>1</v>
      </c>
      <c r="I10" s="6">
        <v>0.876</v>
      </c>
      <c r="J10" s="6">
        <v>9.333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-0.769</v>
      </c>
      <c r="Q10" s="13">
        <v>0</v>
      </c>
      <c r="R10" s="13">
        <v>-1</v>
      </c>
    </row>
    <row r="11" ht="20.25" spans="1:18">
      <c r="A11" s="7" t="s">
        <v>484</v>
      </c>
      <c r="B11" s="7" t="s">
        <v>485</v>
      </c>
      <c r="C11" s="7">
        <v>2514.055</v>
      </c>
      <c r="D11" s="7">
        <v>2699.011</v>
      </c>
      <c r="E11" s="7">
        <v>0</v>
      </c>
      <c r="F11" s="7">
        <v>0</v>
      </c>
      <c r="G11" s="7">
        <v>0</v>
      </c>
      <c r="H11" s="7">
        <v>1</v>
      </c>
      <c r="I11" s="6">
        <v>2.703</v>
      </c>
      <c r="J11" s="6">
        <v>9.371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-1.873</v>
      </c>
      <c r="Q11" s="13">
        <v>0</v>
      </c>
      <c r="R11" s="13">
        <v>0</v>
      </c>
    </row>
    <row r="12" ht="20.25" spans="1:18">
      <c r="A12" s="7" t="s">
        <v>486</v>
      </c>
      <c r="B12" s="7" t="s">
        <v>487</v>
      </c>
      <c r="C12" s="7">
        <v>6383.474</v>
      </c>
      <c r="D12" s="7">
        <v>8513.845</v>
      </c>
      <c r="E12" s="7">
        <v>0</v>
      </c>
      <c r="F12" s="7">
        <v>0</v>
      </c>
      <c r="G12" s="7">
        <v>0</v>
      </c>
      <c r="H12" s="7">
        <v>1</v>
      </c>
      <c r="I12" s="6">
        <v>14.81</v>
      </c>
      <c r="J12" s="6">
        <v>36.127</v>
      </c>
      <c r="K12" s="13">
        <v>4</v>
      </c>
      <c r="L12" s="13">
        <v>1</v>
      </c>
      <c r="M12" s="13">
        <v>0</v>
      </c>
      <c r="N12" s="13">
        <v>0</v>
      </c>
      <c r="O12" s="13">
        <v>0</v>
      </c>
      <c r="P12" s="13">
        <v>-16.908</v>
      </c>
      <c r="Q12" s="13">
        <v>0</v>
      </c>
      <c r="R12" s="13">
        <v>0</v>
      </c>
    </row>
    <row r="13" ht="20.25" spans="1:18">
      <c r="A13" s="7" t="s">
        <v>488</v>
      </c>
      <c r="B13" s="7" t="s">
        <v>489</v>
      </c>
      <c r="C13" s="7">
        <v>3611.655</v>
      </c>
      <c r="D13" s="7">
        <v>4393.292</v>
      </c>
      <c r="E13" s="7">
        <v>0</v>
      </c>
      <c r="F13" s="7">
        <v>0</v>
      </c>
      <c r="G13" s="7">
        <v>0</v>
      </c>
      <c r="H13" s="7">
        <v>1</v>
      </c>
      <c r="I13" s="6">
        <v>11.39</v>
      </c>
      <c r="J13" s="6">
        <v>27.155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-40.07</v>
      </c>
      <c r="Q13" s="13">
        <v>0</v>
      </c>
      <c r="R13" s="13">
        <v>0</v>
      </c>
    </row>
    <row r="14" ht="20.25" spans="1:18">
      <c r="A14" s="7" t="s">
        <v>490</v>
      </c>
      <c r="B14" s="7" t="s">
        <v>491</v>
      </c>
      <c r="C14" s="7">
        <v>1217.405</v>
      </c>
      <c r="D14" s="7">
        <v>1280.662</v>
      </c>
      <c r="E14" s="7">
        <v>0</v>
      </c>
      <c r="F14" s="7">
        <v>0</v>
      </c>
      <c r="G14" s="7">
        <v>0</v>
      </c>
      <c r="H14" s="7">
        <v>1</v>
      </c>
      <c r="I14" s="6">
        <v>3.09</v>
      </c>
      <c r="J14" s="6">
        <v>7.877</v>
      </c>
      <c r="K14" s="13">
        <v>4</v>
      </c>
      <c r="L14" s="13">
        <v>1</v>
      </c>
      <c r="M14" s="13">
        <v>0</v>
      </c>
      <c r="N14" s="13">
        <v>1</v>
      </c>
      <c r="O14" s="13">
        <v>0</v>
      </c>
      <c r="P14" s="13">
        <v>-1.001</v>
      </c>
      <c r="Q14" s="13">
        <v>0</v>
      </c>
      <c r="R14" s="13">
        <v>0</v>
      </c>
    </row>
    <row r="15" ht="20.25" spans="1:18">
      <c r="A15" s="7" t="s">
        <v>492</v>
      </c>
      <c r="B15" s="7" t="s">
        <v>493</v>
      </c>
      <c r="C15" s="7">
        <v>6237.959</v>
      </c>
      <c r="D15" s="7">
        <v>7606.869</v>
      </c>
      <c r="E15" s="7">
        <v>0</v>
      </c>
      <c r="F15" s="7">
        <v>0</v>
      </c>
      <c r="G15" s="7">
        <v>0</v>
      </c>
      <c r="H15" s="7">
        <v>1</v>
      </c>
      <c r="I15" s="6">
        <v>12.414</v>
      </c>
      <c r="J15" s="6">
        <v>28.175</v>
      </c>
      <c r="K15" s="13">
        <v>2</v>
      </c>
      <c r="L15" s="13">
        <v>2</v>
      </c>
      <c r="M15" s="13">
        <v>0</v>
      </c>
      <c r="N15" s="13">
        <v>0</v>
      </c>
      <c r="O15" s="13">
        <v>0</v>
      </c>
      <c r="P15" s="13">
        <v>-49.155</v>
      </c>
      <c r="Q15" s="13">
        <v>0</v>
      </c>
      <c r="R15" s="13">
        <v>0</v>
      </c>
    </row>
    <row r="16" ht="20.25" spans="1:18">
      <c r="A16" s="7" t="s">
        <v>494</v>
      </c>
      <c r="B16" s="7" t="s">
        <v>495</v>
      </c>
      <c r="C16" s="7">
        <v>6118.735</v>
      </c>
      <c r="D16" s="7">
        <v>7485.173</v>
      </c>
      <c r="E16" s="7">
        <v>0</v>
      </c>
      <c r="F16" s="7">
        <v>0</v>
      </c>
      <c r="G16" s="7">
        <v>0</v>
      </c>
      <c r="H16" s="7">
        <v>1</v>
      </c>
      <c r="I16" s="6">
        <v>16.609</v>
      </c>
      <c r="J16" s="6">
        <v>31.832</v>
      </c>
      <c r="K16" s="13">
        <v>2</v>
      </c>
      <c r="L16" s="13">
        <v>2</v>
      </c>
      <c r="M16" s="13">
        <v>0</v>
      </c>
      <c r="N16" s="13">
        <v>0</v>
      </c>
      <c r="O16" s="13">
        <v>0</v>
      </c>
      <c r="P16" s="13">
        <v>-34.211</v>
      </c>
      <c r="Q16" s="13">
        <v>0</v>
      </c>
      <c r="R16" s="13">
        <v>0</v>
      </c>
    </row>
    <row r="17" ht="20.25" spans="1:18">
      <c r="A17" s="7" t="s">
        <v>496</v>
      </c>
      <c r="B17" s="7" t="s">
        <v>497</v>
      </c>
      <c r="C17" s="7">
        <v>4521.387</v>
      </c>
      <c r="D17" s="7">
        <v>5388.113</v>
      </c>
      <c r="E17" s="7">
        <v>0</v>
      </c>
      <c r="F17" s="7">
        <v>0</v>
      </c>
      <c r="G17" s="7">
        <v>0</v>
      </c>
      <c r="H17" s="7">
        <v>1</v>
      </c>
      <c r="I17" s="6">
        <v>5.521</v>
      </c>
      <c r="J17" s="6">
        <v>20.719</v>
      </c>
      <c r="K17" s="13">
        <v>2</v>
      </c>
      <c r="L17" s="13">
        <v>2</v>
      </c>
      <c r="M17" s="13">
        <v>0</v>
      </c>
      <c r="N17" s="13">
        <v>0</v>
      </c>
      <c r="O17" s="13">
        <v>0</v>
      </c>
      <c r="P17" s="13">
        <v>-28.904</v>
      </c>
      <c r="Q17" s="13">
        <v>0</v>
      </c>
      <c r="R17" s="13">
        <v>-1</v>
      </c>
    </row>
    <row r="18" ht="20.25" spans="1:18">
      <c r="A18" s="7" t="s">
        <v>498</v>
      </c>
      <c r="B18" s="7" t="s">
        <v>499</v>
      </c>
      <c r="C18" s="7">
        <v>6233.564</v>
      </c>
      <c r="D18" s="7">
        <v>7586.331</v>
      </c>
      <c r="E18" s="7">
        <v>0</v>
      </c>
      <c r="F18" s="7">
        <v>0</v>
      </c>
      <c r="G18" s="7">
        <v>0</v>
      </c>
      <c r="H18" s="7">
        <v>1</v>
      </c>
      <c r="I18" s="6">
        <v>12.62</v>
      </c>
      <c r="J18" s="6">
        <v>28.201</v>
      </c>
      <c r="K18" s="13">
        <v>4</v>
      </c>
      <c r="L18" s="13">
        <v>2</v>
      </c>
      <c r="M18" s="13">
        <v>0</v>
      </c>
      <c r="N18" s="13">
        <v>0</v>
      </c>
      <c r="O18" s="13">
        <v>0</v>
      </c>
      <c r="P18" s="13">
        <v>-61.531</v>
      </c>
      <c r="Q18" s="13">
        <v>0</v>
      </c>
      <c r="R18" s="13">
        <v>-1</v>
      </c>
    </row>
    <row r="19" ht="20.25" spans="1:18">
      <c r="A19" s="7" t="s">
        <v>500</v>
      </c>
      <c r="B19" s="7" t="s">
        <v>501</v>
      </c>
      <c r="C19" s="7">
        <v>8249.6</v>
      </c>
      <c r="D19" s="7">
        <v>9449.539</v>
      </c>
      <c r="E19" s="7">
        <v>0</v>
      </c>
      <c r="F19" s="7">
        <v>0</v>
      </c>
      <c r="G19" s="7">
        <v>0</v>
      </c>
      <c r="H19" s="7">
        <v>1</v>
      </c>
      <c r="I19" s="6">
        <v>0.761</v>
      </c>
      <c r="J19" s="6">
        <v>13.363</v>
      </c>
      <c r="K19" s="13">
        <v>4</v>
      </c>
      <c r="L19" s="13">
        <v>1</v>
      </c>
      <c r="M19" s="13">
        <v>0</v>
      </c>
      <c r="N19" s="13">
        <v>0</v>
      </c>
      <c r="O19" s="13">
        <v>-1</v>
      </c>
      <c r="P19" s="13">
        <v>-23.072</v>
      </c>
      <c r="Q19" s="13">
        <v>0</v>
      </c>
      <c r="R19" s="13">
        <v>-1</v>
      </c>
    </row>
    <row r="20" ht="20.25" spans="1:18">
      <c r="A20" s="7" t="s">
        <v>502</v>
      </c>
      <c r="B20" s="7" t="s">
        <v>503</v>
      </c>
      <c r="C20" s="7">
        <v>3999.89</v>
      </c>
      <c r="D20" s="7">
        <v>5073.61</v>
      </c>
      <c r="E20" s="7">
        <v>0</v>
      </c>
      <c r="F20" s="7">
        <v>0</v>
      </c>
      <c r="G20" s="7">
        <v>0</v>
      </c>
      <c r="H20" s="7">
        <v>1</v>
      </c>
      <c r="I20" s="6">
        <v>22.717</v>
      </c>
      <c r="J20" s="6">
        <v>39.073</v>
      </c>
      <c r="K20" s="13">
        <v>4</v>
      </c>
      <c r="L20" s="13">
        <v>2</v>
      </c>
      <c r="M20" s="13">
        <v>0</v>
      </c>
      <c r="N20" s="13">
        <v>0</v>
      </c>
      <c r="O20" s="13">
        <v>0</v>
      </c>
      <c r="P20" s="13">
        <v>-55.002</v>
      </c>
      <c r="Q20" s="13">
        <v>0</v>
      </c>
      <c r="R20" s="13">
        <v>0</v>
      </c>
    </row>
    <row r="21" ht="20.25" spans="1:18">
      <c r="A21" s="7" t="s">
        <v>504</v>
      </c>
      <c r="B21" s="7" t="s">
        <v>505</v>
      </c>
      <c r="C21" s="7">
        <v>6112.455</v>
      </c>
      <c r="D21" s="7">
        <v>7481.596</v>
      </c>
      <c r="E21" s="7">
        <v>0</v>
      </c>
      <c r="F21" s="7">
        <v>0</v>
      </c>
      <c r="G21" s="7">
        <v>0</v>
      </c>
      <c r="H21" s="7">
        <v>1</v>
      </c>
      <c r="I21" s="6">
        <v>16.705</v>
      </c>
      <c r="J21" s="6">
        <v>31.948</v>
      </c>
      <c r="K21" s="13">
        <v>4</v>
      </c>
      <c r="L21" s="13">
        <v>2</v>
      </c>
      <c r="M21" s="13">
        <v>0</v>
      </c>
      <c r="N21" s="13">
        <v>0</v>
      </c>
      <c r="O21" s="13">
        <v>0</v>
      </c>
      <c r="P21" s="13">
        <v>-43.765</v>
      </c>
      <c r="Q21" s="13">
        <v>0</v>
      </c>
      <c r="R21" s="13">
        <v>0</v>
      </c>
    </row>
    <row r="22" ht="20.25" spans="1:18">
      <c r="A22" s="7" t="s">
        <v>506</v>
      </c>
      <c r="B22" s="7" t="s">
        <v>507</v>
      </c>
      <c r="C22" s="7">
        <v>4484.057</v>
      </c>
      <c r="D22" s="7">
        <v>5349.064</v>
      </c>
      <c r="E22" s="7">
        <v>0</v>
      </c>
      <c r="F22" s="7">
        <v>0</v>
      </c>
      <c r="G22" s="7">
        <v>0</v>
      </c>
      <c r="H22" s="7">
        <v>1</v>
      </c>
      <c r="I22" s="6">
        <v>5.209</v>
      </c>
      <c r="J22" s="6">
        <v>20.538</v>
      </c>
      <c r="K22" s="13">
        <v>4</v>
      </c>
      <c r="L22" s="13">
        <v>1</v>
      </c>
      <c r="M22" s="13">
        <v>0</v>
      </c>
      <c r="N22" s="13">
        <v>0</v>
      </c>
      <c r="O22" s="13">
        <v>0</v>
      </c>
      <c r="P22" s="13">
        <v>-42.277</v>
      </c>
      <c r="Q22" s="13">
        <v>0</v>
      </c>
      <c r="R22" s="13">
        <v>-1</v>
      </c>
    </row>
    <row r="23" ht="20.25" spans="1:18">
      <c r="A23" s="7" t="s">
        <v>508</v>
      </c>
      <c r="B23" s="7" t="s">
        <v>509</v>
      </c>
      <c r="C23" s="7">
        <v>7683.2</v>
      </c>
      <c r="D23" s="7">
        <v>8466.357</v>
      </c>
      <c r="E23" s="7">
        <v>0</v>
      </c>
      <c r="F23" s="7">
        <v>0</v>
      </c>
      <c r="G23" s="7">
        <v>0</v>
      </c>
      <c r="H23" s="7">
        <v>1</v>
      </c>
      <c r="I23" s="6">
        <v>1.163</v>
      </c>
      <c r="J23" s="6">
        <v>10.306</v>
      </c>
      <c r="K23" s="13">
        <v>2</v>
      </c>
      <c r="L23" s="13">
        <v>1</v>
      </c>
      <c r="M23" s="13">
        <v>0</v>
      </c>
      <c r="N23" s="13">
        <v>-1</v>
      </c>
      <c r="O23" s="13">
        <v>0</v>
      </c>
      <c r="P23" s="13">
        <v>-8.748</v>
      </c>
      <c r="Q23" s="13">
        <v>0</v>
      </c>
      <c r="R23" s="13">
        <v>-1</v>
      </c>
    </row>
    <row r="24" ht="20.25" spans="1:18">
      <c r="A24" s="7" t="s">
        <v>510</v>
      </c>
      <c r="B24" s="7" t="s">
        <v>511</v>
      </c>
      <c r="C24" s="7">
        <v>13593.297</v>
      </c>
      <c r="D24" s="7">
        <v>15323.909</v>
      </c>
      <c r="E24" s="7">
        <v>0</v>
      </c>
      <c r="F24" s="7">
        <v>0</v>
      </c>
      <c r="G24" s="7">
        <v>0</v>
      </c>
      <c r="H24" s="7">
        <v>1</v>
      </c>
      <c r="I24" s="6">
        <v>0.235</v>
      </c>
      <c r="J24" s="6">
        <v>11.502</v>
      </c>
      <c r="K24" s="13">
        <v>3</v>
      </c>
      <c r="L24" s="13">
        <v>1</v>
      </c>
      <c r="M24" s="13">
        <v>0</v>
      </c>
      <c r="N24" s="13">
        <v>0</v>
      </c>
      <c r="O24" s="13">
        <v>0</v>
      </c>
      <c r="P24" s="13">
        <v>15.012</v>
      </c>
      <c r="Q24" s="13">
        <v>0</v>
      </c>
      <c r="R24" s="13">
        <v>0</v>
      </c>
    </row>
    <row r="25" ht="20.25" spans="1:18">
      <c r="A25" s="7" t="s">
        <v>512</v>
      </c>
      <c r="B25" s="7" t="s">
        <v>513</v>
      </c>
      <c r="C25" s="7">
        <v>19903.697</v>
      </c>
      <c r="D25" s="7">
        <v>21428.203</v>
      </c>
      <c r="E25" s="7">
        <v>0</v>
      </c>
      <c r="F25" s="7">
        <v>0</v>
      </c>
      <c r="G25" s="7">
        <v>0</v>
      </c>
      <c r="H25" s="7">
        <v>1</v>
      </c>
      <c r="I25" s="6">
        <v>0.588</v>
      </c>
      <c r="J25" s="6">
        <v>7.661</v>
      </c>
      <c r="K25" s="13">
        <v>4</v>
      </c>
      <c r="L25" s="13">
        <v>2</v>
      </c>
      <c r="M25" s="13">
        <v>0</v>
      </c>
      <c r="N25" s="13">
        <v>0</v>
      </c>
      <c r="O25" s="13">
        <v>0</v>
      </c>
      <c r="P25" s="13">
        <v>-14.457</v>
      </c>
      <c r="Q25" s="13">
        <v>0</v>
      </c>
      <c r="R25" s="13">
        <v>0</v>
      </c>
    </row>
    <row r="26" ht="20.25" spans="1:18">
      <c r="A26" s="7" t="s">
        <v>514</v>
      </c>
      <c r="B26" s="7" t="s">
        <v>515</v>
      </c>
      <c r="C26" s="7">
        <v>2065.505</v>
      </c>
      <c r="D26" s="7">
        <v>2573.837</v>
      </c>
      <c r="E26" s="7">
        <v>0</v>
      </c>
      <c r="F26" s="7">
        <v>0</v>
      </c>
      <c r="G26" s="7">
        <v>0</v>
      </c>
      <c r="H26" s="7">
        <v>1</v>
      </c>
      <c r="I26" s="6">
        <v>18.135</v>
      </c>
      <c r="J26" s="6">
        <v>34.303</v>
      </c>
      <c r="K26" s="13">
        <v>4</v>
      </c>
      <c r="L26" s="13">
        <v>1</v>
      </c>
      <c r="M26" s="13">
        <v>0</v>
      </c>
      <c r="N26" s="13">
        <v>0</v>
      </c>
      <c r="O26" s="13">
        <v>0</v>
      </c>
      <c r="P26" s="13">
        <v>-11.488</v>
      </c>
      <c r="Q26" s="13">
        <v>0</v>
      </c>
      <c r="R26" s="13">
        <v>0</v>
      </c>
    </row>
    <row r="27" ht="20.25" spans="1:18">
      <c r="A27" s="7" t="s">
        <v>516</v>
      </c>
      <c r="B27" s="7" t="s">
        <v>517</v>
      </c>
      <c r="C27" s="7">
        <v>6085.726</v>
      </c>
      <c r="D27" s="7">
        <v>7286.197</v>
      </c>
      <c r="E27" s="7">
        <v>0</v>
      </c>
      <c r="F27" s="7">
        <v>0</v>
      </c>
      <c r="G27" s="7">
        <v>0</v>
      </c>
      <c r="H27" s="7">
        <v>1</v>
      </c>
      <c r="I27" s="6">
        <v>9.556</v>
      </c>
      <c r="J27" s="6">
        <v>24.457</v>
      </c>
      <c r="K27" s="13">
        <v>4</v>
      </c>
      <c r="L27" s="13">
        <v>2</v>
      </c>
      <c r="M27" s="13">
        <v>0</v>
      </c>
      <c r="N27" s="13">
        <v>0</v>
      </c>
      <c r="O27" s="13">
        <v>0</v>
      </c>
      <c r="P27" s="13">
        <v>-35.112</v>
      </c>
      <c r="Q27" s="13">
        <v>0</v>
      </c>
      <c r="R27" s="13">
        <v>-1</v>
      </c>
    </row>
    <row r="28" ht="20.25" spans="1:18">
      <c r="A28" s="7" t="s">
        <v>518</v>
      </c>
      <c r="B28" s="7" t="s">
        <v>519</v>
      </c>
      <c r="C28" s="7">
        <v>7661.533</v>
      </c>
      <c r="D28" s="7">
        <v>8127.053</v>
      </c>
      <c r="E28" s="7">
        <v>0</v>
      </c>
      <c r="F28" s="7">
        <v>0</v>
      </c>
      <c r="G28" s="7">
        <v>0</v>
      </c>
      <c r="H28" s="7">
        <v>1</v>
      </c>
      <c r="I28" s="6">
        <v>0.672</v>
      </c>
      <c r="J28" s="6">
        <v>6.361</v>
      </c>
      <c r="K28" s="14">
        <v>4</v>
      </c>
      <c r="L28" s="13">
        <v>0</v>
      </c>
      <c r="M28" s="13">
        <v>0</v>
      </c>
      <c r="N28" s="13">
        <v>1</v>
      </c>
      <c r="O28" s="13">
        <v>0</v>
      </c>
      <c r="P28" s="13">
        <v>-6.557</v>
      </c>
      <c r="Q28" s="13">
        <v>0</v>
      </c>
      <c r="R28" s="13">
        <v>0</v>
      </c>
    </row>
    <row r="29" ht="20.25" spans="1:18">
      <c r="A29" s="7" t="s">
        <v>520</v>
      </c>
      <c r="B29" s="7" t="s">
        <v>521</v>
      </c>
      <c r="C29" s="7">
        <v>5716.847</v>
      </c>
      <c r="D29" s="7">
        <v>7137.159</v>
      </c>
      <c r="E29" s="7">
        <v>0</v>
      </c>
      <c r="F29" s="7">
        <v>0</v>
      </c>
      <c r="G29" s="7">
        <v>0</v>
      </c>
      <c r="H29" s="7">
        <v>1</v>
      </c>
      <c r="I29" s="6">
        <v>18.656</v>
      </c>
      <c r="J29" s="6">
        <v>34.843</v>
      </c>
      <c r="K29" s="14">
        <v>3</v>
      </c>
      <c r="L29" s="13">
        <v>2</v>
      </c>
      <c r="M29" s="13">
        <v>0</v>
      </c>
      <c r="N29" s="13">
        <v>0</v>
      </c>
      <c r="O29" s="13">
        <v>0</v>
      </c>
      <c r="P29" s="13">
        <v>-24.327</v>
      </c>
      <c r="Q29" s="13">
        <v>0</v>
      </c>
      <c r="R29" s="13">
        <v>0</v>
      </c>
    </row>
    <row r="30" ht="20.25" spans="1:18">
      <c r="A30" s="7" t="s">
        <v>522</v>
      </c>
      <c r="B30" s="7" t="s">
        <v>523</v>
      </c>
      <c r="C30" s="7">
        <v>5646.557</v>
      </c>
      <c r="D30" s="7">
        <v>7041.83</v>
      </c>
      <c r="E30" s="7">
        <v>0</v>
      </c>
      <c r="F30" s="7">
        <v>0</v>
      </c>
      <c r="G30" s="7">
        <v>0</v>
      </c>
      <c r="H30" s="7">
        <v>1</v>
      </c>
      <c r="I30" s="6">
        <v>12.24</v>
      </c>
      <c r="J30" s="6">
        <v>29.629</v>
      </c>
      <c r="K30" s="14">
        <v>4</v>
      </c>
      <c r="L30" s="13">
        <v>0</v>
      </c>
      <c r="M30" s="13">
        <v>0</v>
      </c>
      <c r="N30" s="13">
        <v>0</v>
      </c>
      <c r="O30" s="13">
        <v>0</v>
      </c>
      <c r="P30" s="13">
        <v>-46.423</v>
      </c>
      <c r="Q30" s="13">
        <v>0</v>
      </c>
      <c r="R30" s="13">
        <v>-1</v>
      </c>
    </row>
    <row r="31" ht="20.25" spans="1:18">
      <c r="A31" s="7" t="s">
        <v>524</v>
      </c>
      <c r="B31" s="7" t="s">
        <v>525</v>
      </c>
      <c r="C31" s="7">
        <v>6782.162</v>
      </c>
      <c r="D31" s="7">
        <v>8456.582</v>
      </c>
      <c r="E31" s="7">
        <v>0</v>
      </c>
      <c r="F31" s="7">
        <v>0</v>
      </c>
      <c r="G31" s="7">
        <v>0</v>
      </c>
      <c r="H31" s="7">
        <v>1</v>
      </c>
      <c r="I31" s="6">
        <v>10.588</v>
      </c>
      <c r="J31" s="6">
        <v>28.292</v>
      </c>
      <c r="K31" s="14">
        <v>4</v>
      </c>
      <c r="L31" s="13">
        <v>1</v>
      </c>
      <c r="M31" s="13">
        <v>0</v>
      </c>
      <c r="N31" s="13">
        <v>0</v>
      </c>
      <c r="O31" s="13">
        <v>0</v>
      </c>
      <c r="P31" s="13">
        <v>-30.394</v>
      </c>
      <c r="Q31" s="13">
        <v>0</v>
      </c>
      <c r="R31" s="13">
        <v>0</v>
      </c>
    </row>
    <row r="32" ht="20.25" spans="1:18">
      <c r="A32" s="7" t="s">
        <v>526</v>
      </c>
      <c r="B32" s="7" t="s">
        <v>527</v>
      </c>
      <c r="C32" s="7">
        <v>5370.624</v>
      </c>
      <c r="D32" s="7">
        <v>5962.398</v>
      </c>
      <c r="E32" s="7">
        <v>0</v>
      </c>
      <c r="F32" s="7">
        <v>0</v>
      </c>
      <c r="G32" s="7">
        <v>0</v>
      </c>
      <c r="H32" s="7">
        <v>1</v>
      </c>
      <c r="I32" s="6">
        <v>2.063</v>
      </c>
      <c r="J32" s="6">
        <v>11.783</v>
      </c>
      <c r="K32" s="14">
        <v>4</v>
      </c>
      <c r="L32" s="13">
        <v>2</v>
      </c>
      <c r="M32" s="13">
        <v>0</v>
      </c>
      <c r="N32" s="13">
        <v>0</v>
      </c>
      <c r="O32" s="13">
        <v>0</v>
      </c>
      <c r="P32" s="13">
        <v>17.824</v>
      </c>
      <c r="Q32" s="13">
        <v>0</v>
      </c>
      <c r="R32" s="13">
        <v>0</v>
      </c>
    </row>
    <row r="33" ht="20.25" spans="1:18">
      <c r="A33" s="7" t="s">
        <v>528</v>
      </c>
      <c r="B33" s="7" t="s">
        <v>529</v>
      </c>
      <c r="C33" s="7">
        <v>5673.755</v>
      </c>
      <c r="D33" s="7">
        <v>6197.612</v>
      </c>
      <c r="E33" s="7">
        <v>0</v>
      </c>
      <c r="F33" s="7">
        <v>0</v>
      </c>
      <c r="G33" s="7">
        <v>0</v>
      </c>
      <c r="H33" s="7">
        <v>1</v>
      </c>
      <c r="I33" s="6">
        <v>4.535</v>
      </c>
      <c r="J33" s="6">
        <v>12.604</v>
      </c>
      <c r="K33" s="14">
        <v>4</v>
      </c>
      <c r="L33" s="13">
        <v>2</v>
      </c>
      <c r="M33" s="13">
        <v>0</v>
      </c>
      <c r="N33" s="13">
        <v>0</v>
      </c>
      <c r="O33" s="13">
        <v>0</v>
      </c>
      <c r="P33" s="13">
        <v>7.856</v>
      </c>
      <c r="Q33" s="13">
        <v>0</v>
      </c>
      <c r="R33" s="13">
        <v>-1</v>
      </c>
    </row>
    <row r="34" ht="20.25" spans="1:18">
      <c r="A34" s="7" t="s">
        <v>530</v>
      </c>
      <c r="B34" s="7" t="s">
        <v>531</v>
      </c>
      <c r="C34" s="7">
        <v>4656.763</v>
      </c>
      <c r="D34" s="7">
        <v>5896.255</v>
      </c>
      <c r="E34" s="7">
        <v>0</v>
      </c>
      <c r="F34" s="7">
        <v>0</v>
      </c>
      <c r="G34" s="7">
        <v>0</v>
      </c>
      <c r="H34" s="7">
        <v>1</v>
      </c>
      <c r="I34" s="6">
        <v>10.2</v>
      </c>
      <c r="J34" s="6">
        <v>29.078</v>
      </c>
      <c r="K34" s="14">
        <v>4</v>
      </c>
      <c r="L34" s="13">
        <v>1</v>
      </c>
      <c r="M34" s="13">
        <v>0</v>
      </c>
      <c r="N34" s="13">
        <v>0</v>
      </c>
      <c r="O34" s="13">
        <v>0</v>
      </c>
      <c r="P34" s="13">
        <v>-19.362</v>
      </c>
      <c r="Q34" s="13">
        <v>0</v>
      </c>
      <c r="R34" s="13">
        <v>-1</v>
      </c>
    </row>
    <row r="35" ht="20.25" spans="1:18">
      <c r="A35" s="7" t="s">
        <v>532</v>
      </c>
      <c r="B35" s="7" t="s">
        <v>533</v>
      </c>
      <c r="C35" s="7">
        <v>962.761</v>
      </c>
      <c r="D35" s="7">
        <v>1588.461</v>
      </c>
      <c r="E35" s="7">
        <v>0</v>
      </c>
      <c r="F35" s="7">
        <v>0</v>
      </c>
      <c r="G35" s="7">
        <v>0</v>
      </c>
      <c r="H35" s="7">
        <v>1</v>
      </c>
      <c r="I35" s="6">
        <v>11.899</v>
      </c>
      <c r="J35" s="6">
        <v>46.602</v>
      </c>
      <c r="K35" s="14">
        <v>0</v>
      </c>
      <c r="L35" s="13">
        <v>0</v>
      </c>
      <c r="M35" s="13">
        <v>1</v>
      </c>
      <c r="N35" s="13">
        <v>-1</v>
      </c>
      <c r="O35" s="13">
        <v>0</v>
      </c>
      <c r="P35" s="13">
        <v>1.372</v>
      </c>
      <c r="Q35" s="13">
        <v>0</v>
      </c>
      <c r="R35" s="13">
        <v>0</v>
      </c>
    </row>
    <row r="36" ht="20.25" spans="1:18">
      <c r="A36" s="7" t="s">
        <v>534</v>
      </c>
      <c r="B36" s="7" t="s">
        <v>535</v>
      </c>
      <c r="C36" s="7">
        <v>2847.61</v>
      </c>
      <c r="D36" s="7">
        <v>4148.013</v>
      </c>
      <c r="E36" s="7">
        <v>0</v>
      </c>
      <c r="F36" s="7">
        <v>0</v>
      </c>
      <c r="G36" s="7">
        <v>0</v>
      </c>
      <c r="H36" s="7">
        <v>1</v>
      </c>
      <c r="I36" s="6">
        <v>16.757</v>
      </c>
      <c r="J36" s="6">
        <v>42.854</v>
      </c>
      <c r="K36" s="14">
        <v>4</v>
      </c>
      <c r="L36" s="13">
        <v>1</v>
      </c>
      <c r="M36" s="13">
        <v>0</v>
      </c>
      <c r="N36" s="13">
        <v>0</v>
      </c>
      <c r="O36" s="13">
        <v>0</v>
      </c>
      <c r="P36" s="13">
        <v>-46.391</v>
      </c>
      <c r="Q36" s="13">
        <v>0</v>
      </c>
      <c r="R36" s="13">
        <v>0</v>
      </c>
    </row>
    <row r="37" ht="20.25" spans="1:18">
      <c r="A37" s="7" t="s">
        <v>536</v>
      </c>
      <c r="B37" s="7" t="s">
        <v>537</v>
      </c>
      <c r="C37" s="7">
        <v>419.829</v>
      </c>
      <c r="D37" s="7">
        <v>590.013</v>
      </c>
      <c r="E37" s="7">
        <v>0</v>
      </c>
      <c r="F37" s="7">
        <v>0</v>
      </c>
      <c r="G37" s="7">
        <v>0</v>
      </c>
      <c r="H37" s="7">
        <v>1</v>
      </c>
      <c r="I37" s="6">
        <v>18.133</v>
      </c>
      <c r="J37" s="6">
        <v>41.747</v>
      </c>
      <c r="K37" s="14">
        <v>4</v>
      </c>
      <c r="L37" s="13">
        <v>2</v>
      </c>
      <c r="M37" s="13">
        <v>0</v>
      </c>
      <c r="N37" s="13">
        <v>0</v>
      </c>
      <c r="O37" s="13">
        <v>0</v>
      </c>
      <c r="P37" s="13">
        <v>-4.877</v>
      </c>
      <c r="Q37" s="13">
        <v>0</v>
      </c>
      <c r="R37" s="13">
        <v>0</v>
      </c>
    </row>
    <row r="38" ht="20.25" spans="1:18">
      <c r="A38" s="8" t="s">
        <v>538</v>
      </c>
      <c r="B38" s="8" t="s">
        <v>539</v>
      </c>
      <c r="C38" s="8">
        <v>254.971</v>
      </c>
      <c r="D38" s="8">
        <v>308.248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1</v>
      </c>
      <c r="L38" s="13">
        <v>2</v>
      </c>
      <c r="M38" s="13">
        <v>0</v>
      </c>
      <c r="N38" s="13">
        <v>0</v>
      </c>
      <c r="O38" s="13">
        <v>0</v>
      </c>
      <c r="P38" s="13">
        <v>-0.173</v>
      </c>
      <c r="Q38" s="13">
        <v>0</v>
      </c>
      <c r="R38" s="13">
        <v>0</v>
      </c>
    </row>
    <row r="39" ht="20.25" spans="1:18">
      <c r="A39" s="8" t="s">
        <v>540</v>
      </c>
      <c r="B39" s="8" t="s">
        <v>541</v>
      </c>
      <c r="C39" s="8">
        <v>11188.792</v>
      </c>
      <c r="D39" s="8">
        <v>12629.896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0</v>
      </c>
      <c r="L39" s="13">
        <v>2</v>
      </c>
      <c r="M39" s="13">
        <v>1</v>
      </c>
      <c r="N39" s="13">
        <v>-1</v>
      </c>
      <c r="O39" s="13">
        <v>0</v>
      </c>
      <c r="P39" s="13">
        <v>9.923</v>
      </c>
      <c r="Q39" s="13">
        <v>0</v>
      </c>
      <c r="R39" s="13">
        <v>0</v>
      </c>
    </row>
    <row r="40" ht="20.25" spans="1:18">
      <c r="A40" s="8" t="s">
        <v>542</v>
      </c>
      <c r="B40" s="8" t="s">
        <v>543</v>
      </c>
      <c r="C40" s="8">
        <v>2627.982</v>
      </c>
      <c r="D40" s="8">
        <v>3237.309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2</v>
      </c>
      <c r="L40" s="13">
        <v>0</v>
      </c>
      <c r="M40" s="13">
        <v>1</v>
      </c>
      <c r="N40" s="13">
        <v>-1</v>
      </c>
      <c r="O40" s="13">
        <v>0</v>
      </c>
      <c r="P40" s="13">
        <v>7.748</v>
      </c>
      <c r="Q40" s="13">
        <v>0</v>
      </c>
      <c r="R40" s="13">
        <v>0</v>
      </c>
    </row>
    <row r="41" ht="20.25" spans="1:18">
      <c r="A41" s="8" t="s">
        <v>544</v>
      </c>
      <c r="B41" s="8" t="s">
        <v>545</v>
      </c>
      <c r="C41" s="8">
        <v>2544.073</v>
      </c>
      <c r="D41" s="8">
        <v>3003.527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4</v>
      </c>
      <c r="L41" s="13">
        <v>0</v>
      </c>
      <c r="M41" s="13">
        <v>0</v>
      </c>
      <c r="N41" s="13">
        <v>1</v>
      </c>
      <c r="O41" s="13">
        <v>0</v>
      </c>
      <c r="P41" s="13">
        <v>3.728</v>
      </c>
      <c r="Q41" s="13">
        <v>0</v>
      </c>
      <c r="R41" s="13">
        <v>0</v>
      </c>
    </row>
    <row r="42" ht="20.25" spans="1:18">
      <c r="A42" s="8" t="s">
        <v>546</v>
      </c>
      <c r="B42" s="8" t="s">
        <v>547</v>
      </c>
      <c r="C42" s="8">
        <v>967.581</v>
      </c>
      <c r="D42" s="8">
        <v>1188.864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4</v>
      </c>
      <c r="L42" s="13">
        <v>0</v>
      </c>
      <c r="M42" s="13">
        <v>0</v>
      </c>
      <c r="N42" s="13">
        <v>0</v>
      </c>
      <c r="O42" s="13">
        <v>0</v>
      </c>
      <c r="P42" s="13">
        <v>3.163</v>
      </c>
      <c r="Q42" s="13">
        <v>0</v>
      </c>
      <c r="R42" s="13">
        <v>1</v>
      </c>
    </row>
    <row r="43" ht="20.25" spans="1:18">
      <c r="A43" s="8" t="s">
        <v>548</v>
      </c>
      <c r="B43" s="8" t="s">
        <v>549</v>
      </c>
      <c r="C43" s="8">
        <v>2888.934</v>
      </c>
      <c r="D43" s="8">
        <v>3143.695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4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-0.594</v>
      </c>
      <c r="Q43" s="13">
        <v>0</v>
      </c>
      <c r="R43" s="13">
        <v>0</v>
      </c>
    </row>
    <row r="44" ht="20.25" spans="1:18">
      <c r="A44" s="8" t="s">
        <v>550</v>
      </c>
      <c r="B44" s="8" t="s">
        <v>551</v>
      </c>
      <c r="C44" s="8">
        <v>44924.977</v>
      </c>
      <c r="D44" s="8">
        <v>61852.273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4">
        <v>0</v>
      </c>
      <c r="L44" s="13">
        <v>2</v>
      </c>
      <c r="M44" s="13">
        <v>1</v>
      </c>
      <c r="N44" s="13">
        <v>-1</v>
      </c>
      <c r="O44" s="13">
        <v>0</v>
      </c>
      <c r="P44" s="13">
        <v>27.37</v>
      </c>
      <c r="Q44" s="13">
        <v>0</v>
      </c>
      <c r="R44" s="13">
        <v>0</v>
      </c>
    </row>
    <row r="45" ht="20.25" spans="1:18">
      <c r="A45" s="8" t="s">
        <v>552</v>
      </c>
      <c r="B45" s="8" t="s">
        <v>553</v>
      </c>
      <c r="C45" s="8">
        <v>368.606</v>
      </c>
      <c r="D45" s="8">
        <v>577.839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4">
        <v>0</v>
      </c>
      <c r="L45" s="13">
        <v>2</v>
      </c>
      <c r="M45" s="13">
        <v>0</v>
      </c>
      <c r="N45" s="13">
        <v>0</v>
      </c>
      <c r="O45" s="13">
        <v>0</v>
      </c>
      <c r="P45" s="13">
        <v>-0.15</v>
      </c>
      <c r="Q45" s="13">
        <v>0</v>
      </c>
      <c r="R45" s="13">
        <v>0</v>
      </c>
    </row>
    <row r="46" ht="20.25" spans="1:18">
      <c r="A46" s="9" t="s">
        <v>554</v>
      </c>
      <c r="B46" s="9" t="s">
        <v>555</v>
      </c>
      <c r="C46" s="9">
        <v>20681.15</v>
      </c>
      <c r="D46" s="9">
        <v>24194.18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9.551</v>
      </c>
      <c r="K46" s="14">
        <v>1</v>
      </c>
      <c r="L46" s="13">
        <v>0</v>
      </c>
      <c r="M46" s="13">
        <v>0</v>
      </c>
      <c r="N46" s="13">
        <v>0</v>
      </c>
      <c r="O46" s="13">
        <v>0</v>
      </c>
      <c r="P46" s="13">
        <v>2.962</v>
      </c>
      <c r="Q46" s="13">
        <v>0</v>
      </c>
      <c r="R46" s="13">
        <v>0</v>
      </c>
    </row>
    <row r="47" ht="20.25" spans="1:18">
      <c r="A47" s="9" t="s">
        <v>556</v>
      </c>
      <c r="B47" s="9" t="s">
        <v>557</v>
      </c>
      <c r="C47" s="9">
        <v>12448.69</v>
      </c>
      <c r="D47" s="9">
        <v>28705.621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31.093</v>
      </c>
      <c r="K47" s="14">
        <v>2</v>
      </c>
      <c r="L47" s="13">
        <v>2</v>
      </c>
      <c r="M47" s="13">
        <v>0</v>
      </c>
      <c r="N47" s="13">
        <v>0</v>
      </c>
      <c r="O47" s="13">
        <v>0</v>
      </c>
      <c r="P47" s="13">
        <v>168.696</v>
      </c>
      <c r="Q47" s="13">
        <v>0</v>
      </c>
      <c r="R47" s="13">
        <v>0</v>
      </c>
    </row>
    <row r="48" ht="20.25" spans="1:18">
      <c r="A48" s="9" t="s">
        <v>558</v>
      </c>
      <c r="B48" s="9" t="s">
        <v>559</v>
      </c>
      <c r="C48" s="9">
        <v>21689.703</v>
      </c>
      <c r="D48" s="9">
        <v>25869.422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8.943</v>
      </c>
      <c r="K48" s="14">
        <v>2</v>
      </c>
      <c r="L48" s="13">
        <v>0</v>
      </c>
      <c r="M48" s="13">
        <v>0</v>
      </c>
      <c r="N48" s="13">
        <v>0</v>
      </c>
      <c r="O48" s="13">
        <v>0</v>
      </c>
      <c r="P48" s="13">
        <v>-5.99</v>
      </c>
      <c r="Q48" s="13">
        <v>0</v>
      </c>
      <c r="R48" s="13">
        <v>0</v>
      </c>
    </row>
    <row r="49" ht="20.25" spans="1:18">
      <c r="A49" s="9" t="s">
        <v>560</v>
      </c>
      <c r="B49" s="9" t="s">
        <v>561</v>
      </c>
      <c r="C49" s="9">
        <v>2560.511</v>
      </c>
      <c r="D49" s="9">
        <v>3019.598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12.967</v>
      </c>
      <c r="K49" s="14">
        <v>3</v>
      </c>
      <c r="L49" s="13">
        <v>1</v>
      </c>
      <c r="M49" s="13">
        <v>0</v>
      </c>
      <c r="N49" s="13">
        <v>0</v>
      </c>
      <c r="O49" s="13">
        <v>0</v>
      </c>
      <c r="P49" s="13">
        <v>-12.764</v>
      </c>
      <c r="Q49" s="13">
        <v>0</v>
      </c>
      <c r="R49" s="13">
        <v>0</v>
      </c>
    </row>
    <row r="50" ht="20.25" spans="1:18">
      <c r="A50" s="9" t="s">
        <v>562</v>
      </c>
      <c r="B50" s="9" t="s">
        <v>563</v>
      </c>
      <c r="C50" s="9">
        <v>932.841</v>
      </c>
      <c r="D50" s="9">
        <v>1191.82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8.367</v>
      </c>
      <c r="K50" s="14">
        <v>1</v>
      </c>
      <c r="L50" s="13">
        <v>2</v>
      </c>
      <c r="M50" s="13">
        <v>0</v>
      </c>
      <c r="N50" s="13">
        <v>0</v>
      </c>
      <c r="O50" s="13">
        <v>0</v>
      </c>
      <c r="P50" s="13">
        <v>3.565</v>
      </c>
      <c r="Q50" s="13">
        <v>0</v>
      </c>
      <c r="R50" s="13">
        <v>0</v>
      </c>
    </row>
    <row r="51" ht="20.25" spans="1:18">
      <c r="A51" s="9" t="s">
        <v>564</v>
      </c>
      <c r="B51" s="9" t="s">
        <v>565</v>
      </c>
      <c r="C51" s="9">
        <v>88078.438</v>
      </c>
      <c r="D51" s="9">
        <v>111356.664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8.156</v>
      </c>
      <c r="K51" s="14">
        <v>1</v>
      </c>
      <c r="L51" s="13">
        <v>0</v>
      </c>
      <c r="M51" s="13">
        <v>0</v>
      </c>
      <c r="N51" s="13">
        <v>0</v>
      </c>
      <c r="O51" s="13">
        <v>0</v>
      </c>
      <c r="P51" s="13">
        <v>131.334</v>
      </c>
      <c r="Q51" s="13">
        <v>0</v>
      </c>
      <c r="R51" s="13">
        <v>0</v>
      </c>
    </row>
    <row r="52" ht="20.25" spans="1:18">
      <c r="A52" s="9" t="s">
        <v>566</v>
      </c>
      <c r="B52" s="9" t="s">
        <v>567</v>
      </c>
      <c r="C52" s="9">
        <v>3188.564</v>
      </c>
      <c r="D52" s="9">
        <v>3350.193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3.669</v>
      </c>
      <c r="K52" s="14">
        <v>1</v>
      </c>
      <c r="L52" s="13">
        <v>2</v>
      </c>
      <c r="M52" s="13">
        <v>0</v>
      </c>
      <c r="N52" s="13">
        <v>0</v>
      </c>
      <c r="O52" s="13">
        <v>0</v>
      </c>
      <c r="P52" s="13">
        <v>-2.057</v>
      </c>
      <c r="Q52" s="13">
        <v>0</v>
      </c>
      <c r="R52" s="13">
        <v>0</v>
      </c>
    </row>
    <row r="53" ht="20.25" spans="1:18">
      <c r="A53" s="9" t="s">
        <v>568</v>
      </c>
      <c r="B53" s="9" t="s">
        <v>569</v>
      </c>
      <c r="C53" s="9">
        <v>114523.031</v>
      </c>
      <c r="D53" s="9">
        <v>152125.516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16.813</v>
      </c>
      <c r="K53" s="14">
        <v>0</v>
      </c>
      <c r="L53" s="13">
        <v>2</v>
      </c>
      <c r="M53" s="13">
        <v>0</v>
      </c>
      <c r="N53" s="13">
        <v>0</v>
      </c>
      <c r="O53" s="13">
        <v>0</v>
      </c>
      <c r="P53" s="13">
        <v>160.823</v>
      </c>
      <c r="Q53" s="13">
        <v>0</v>
      </c>
      <c r="R53" s="13">
        <v>1</v>
      </c>
    </row>
    <row r="54" ht="20.25" spans="1:18">
      <c r="A54" s="9" t="s">
        <v>570</v>
      </c>
      <c r="B54" s="9" t="s">
        <v>571</v>
      </c>
      <c r="C54" s="9">
        <v>3945.155</v>
      </c>
      <c r="D54" s="9">
        <v>4317.109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5.618</v>
      </c>
      <c r="K54" s="14">
        <v>2</v>
      </c>
      <c r="L54" s="13">
        <v>0</v>
      </c>
      <c r="M54" s="13">
        <v>0</v>
      </c>
      <c r="N54" s="13">
        <v>0</v>
      </c>
      <c r="O54" s="13">
        <v>0</v>
      </c>
      <c r="P54" s="13">
        <v>5.024</v>
      </c>
      <c r="Q54" s="13">
        <v>0</v>
      </c>
      <c r="R54" s="13">
        <v>0</v>
      </c>
    </row>
    <row r="55" ht="20.25" spans="1:18">
      <c r="A55" s="9" t="s">
        <v>572</v>
      </c>
      <c r="B55" s="9" t="s">
        <v>573</v>
      </c>
      <c r="C55" s="9">
        <v>16105.139</v>
      </c>
      <c r="D55" s="9">
        <v>17920.184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2.688</v>
      </c>
      <c r="K55" s="14">
        <v>0</v>
      </c>
      <c r="L55" s="13">
        <v>2</v>
      </c>
      <c r="M55" s="13">
        <v>0</v>
      </c>
      <c r="N55" s="13">
        <v>0</v>
      </c>
      <c r="O55" s="13">
        <v>1</v>
      </c>
      <c r="P55" s="13">
        <v>11.373</v>
      </c>
      <c r="Q55" s="13">
        <v>0</v>
      </c>
      <c r="R55" s="13">
        <v>0</v>
      </c>
    </row>
    <row r="56" ht="20.25" spans="1:18">
      <c r="A56" s="9" t="s">
        <v>574</v>
      </c>
      <c r="B56" s="9" t="s">
        <v>575</v>
      </c>
      <c r="C56" s="9">
        <v>3020.127</v>
      </c>
      <c r="D56" s="9">
        <v>3196.738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3.479</v>
      </c>
      <c r="K56" s="14">
        <v>1</v>
      </c>
      <c r="L56" s="13">
        <v>0</v>
      </c>
      <c r="M56" s="13">
        <v>0</v>
      </c>
      <c r="N56" s="13">
        <v>0</v>
      </c>
      <c r="O56" s="13">
        <v>0</v>
      </c>
      <c r="P56" s="13">
        <v>-2.628</v>
      </c>
      <c r="Q56" s="13">
        <v>0</v>
      </c>
      <c r="R56" s="13">
        <v>0</v>
      </c>
    </row>
    <row r="57" ht="20.25" spans="1:18">
      <c r="A57" s="9" t="s">
        <v>576</v>
      </c>
      <c r="B57" s="9" t="s">
        <v>577</v>
      </c>
      <c r="C57" s="9">
        <v>14932.832</v>
      </c>
      <c r="D57" s="9">
        <v>16969.273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9.085</v>
      </c>
      <c r="K57" s="14">
        <v>2</v>
      </c>
      <c r="L57" s="13">
        <v>1</v>
      </c>
      <c r="M57" s="13">
        <v>0</v>
      </c>
      <c r="N57" s="13">
        <v>0</v>
      </c>
      <c r="O57" s="13">
        <v>0</v>
      </c>
      <c r="P57" s="13">
        <v>51.042</v>
      </c>
      <c r="Q57" s="13">
        <v>0</v>
      </c>
      <c r="R57" s="13">
        <v>0</v>
      </c>
    </row>
    <row r="58" ht="20.25" spans="1:18">
      <c r="A58" s="9" t="s">
        <v>578</v>
      </c>
      <c r="B58" s="9" t="s">
        <v>579</v>
      </c>
      <c r="C58" s="9">
        <v>298005.531</v>
      </c>
      <c r="D58" s="9">
        <v>448607.688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16.203</v>
      </c>
      <c r="K58" s="14">
        <v>1</v>
      </c>
      <c r="L58" s="13">
        <v>1</v>
      </c>
      <c r="M58" s="13">
        <v>0</v>
      </c>
      <c r="N58" s="13">
        <v>0</v>
      </c>
      <c r="O58" s="13">
        <v>0</v>
      </c>
      <c r="P58" s="13">
        <v>2329.775</v>
      </c>
      <c r="Q58" s="13">
        <v>0</v>
      </c>
      <c r="R58" s="13">
        <v>0</v>
      </c>
    </row>
    <row r="59" ht="20.25" spans="1:18">
      <c r="A59" s="9" t="s">
        <v>580</v>
      </c>
      <c r="B59" s="9" t="s">
        <v>581</v>
      </c>
      <c r="C59" s="9">
        <v>5167.672</v>
      </c>
      <c r="D59" s="9">
        <v>5706.364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0.66</v>
      </c>
      <c r="K59" s="14">
        <v>1</v>
      </c>
      <c r="L59" s="13">
        <v>0</v>
      </c>
      <c r="M59" s="13">
        <v>0</v>
      </c>
      <c r="N59" s="13">
        <v>0</v>
      </c>
      <c r="O59" s="13">
        <v>0</v>
      </c>
      <c r="P59" s="13">
        <v>5.338</v>
      </c>
      <c r="Q59" s="13">
        <v>0</v>
      </c>
      <c r="R59" s="13">
        <v>0</v>
      </c>
    </row>
    <row r="60" ht="20.25" spans="1:18">
      <c r="A60" s="9" t="s">
        <v>582</v>
      </c>
      <c r="B60" s="9" t="s">
        <v>583</v>
      </c>
      <c r="C60" s="9">
        <v>12585.38</v>
      </c>
      <c r="D60" s="9">
        <v>14840.99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13.532</v>
      </c>
      <c r="K60" s="14">
        <v>4</v>
      </c>
      <c r="L60" s="13">
        <v>2</v>
      </c>
      <c r="M60" s="13">
        <v>0</v>
      </c>
      <c r="N60" s="13">
        <v>1</v>
      </c>
      <c r="O60" s="13">
        <v>0</v>
      </c>
      <c r="P60" s="13">
        <v>26.95</v>
      </c>
      <c r="Q60" s="13">
        <v>0</v>
      </c>
      <c r="R60" s="13">
        <v>0</v>
      </c>
    </row>
    <row r="61" ht="20.25" spans="1:18">
      <c r="A61" s="9" t="s">
        <v>584</v>
      </c>
      <c r="B61" s="9" t="s">
        <v>585</v>
      </c>
      <c r="C61" s="9">
        <v>3055.698</v>
      </c>
      <c r="D61" s="9">
        <v>3536.736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8.072</v>
      </c>
      <c r="K61" s="14">
        <v>2</v>
      </c>
      <c r="L61" s="13">
        <v>0</v>
      </c>
      <c r="M61" s="13">
        <v>0</v>
      </c>
      <c r="N61" s="13">
        <v>0</v>
      </c>
      <c r="O61" s="13">
        <v>0</v>
      </c>
      <c r="P61" s="13">
        <v>3.578</v>
      </c>
      <c r="Q61" s="13">
        <v>0</v>
      </c>
      <c r="R61" s="13">
        <v>0</v>
      </c>
    </row>
    <row r="62" ht="20.25" spans="1:18">
      <c r="A62" s="9" t="s">
        <v>586</v>
      </c>
      <c r="B62" s="9" t="s">
        <v>587</v>
      </c>
      <c r="C62" s="9">
        <v>22480.678</v>
      </c>
      <c r="D62" s="9">
        <v>26344.412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2.428</v>
      </c>
      <c r="K62" s="14">
        <v>0</v>
      </c>
      <c r="L62" s="13">
        <v>0</v>
      </c>
      <c r="M62" s="13">
        <v>0</v>
      </c>
      <c r="N62" s="13">
        <v>0</v>
      </c>
      <c r="O62" s="13">
        <v>0</v>
      </c>
      <c r="P62" s="13">
        <v>41.379</v>
      </c>
      <c r="Q62" s="13">
        <v>0</v>
      </c>
      <c r="R62" s="13">
        <v>0</v>
      </c>
    </row>
    <row r="63" ht="20.25" spans="1:18">
      <c r="A63" s="9" t="s">
        <v>588</v>
      </c>
      <c r="B63" s="9" t="s">
        <v>589</v>
      </c>
      <c r="C63" s="9">
        <v>4066.918</v>
      </c>
      <c r="D63" s="9">
        <v>4623.995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11.666</v>
      </c>
      <c r="K63" s="14">
        <v>3</v>
      </c>
      <c r="L63" s="13">
        <v>2</v>
      </c>
      <c r="M63" s="13">
        <v>1</v>
      </c>
      <c r="N63" s="13">
        <v>-1</v>
      </c>
      <c r="O63" s="13">
        <v>0</v>
      </c>
      <c r="P63" s="13">
        <v>-9.841</v>
      </c>
      <c r="Q63" s="13">
        <v>0</v>
      </c>
      <c r="R63" s="13">
        <v>0</v>
      </c>
    </row>
    <row r="64" ht="20.25" spans="1:18">
      <c r="A64" s="6" t="s">
        <v>590</v>
      </c>
      <c r="B64" s="6" t="s">
        <v>591</v>
      </c>
      <c r="C64" s="6">
        <v>739.486</v>
      </c>
      <c r="D64" s="6">
        <v>829.427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8.986</v>
      </c>
      <c r="K64" s="14">
        <v>4</v>
      </c>
      <c r="L64" s="13">
        <v>2</v>
      </c>
      <c r="M64" s="13">
        <v>0</v>
      </c>
      <c r="N64" s="13">
        <v>0</v>
      </c>
      <c r="O64" s="13">
        <v>0</v>
      </c>
      <c r="P64" s="13">
        <v>-1.733</v>
      </c>
      <c r="Q64" s="13">
        <v>0</v>
      </c>
      <c r="R64" s="13">
        <v>0</v>
      </c>
    </row>
    <row r="65" ht="20.25" spans="1:18">
      <c r="A65" s="6" t="s">
        <v>592</v>
      </c>
      <c r="B65" s="6" t="s">
        <v>593</v>
      </c>
      <c r="C65" s="6">
        <v>1587.481</v>
      </c>
      <c r="D65" s="6">
        <v>1880.422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10.388</v>
      </c>
      <c r="K65" s="14">
        <v>3</v>
      </c>
      <c r="L65" s="13">
        <v>2</v>
      </c>
      <c r="M65" s="13">
        <v>0</v>
      </c>
      <c r="N65" s="13">
        <v>0</v>
      </c>
      <c r="O65" s="13">
        <v>0</v>
      </c>
      <c r="P65" s="13">
        <v>-2.373</v>
      </c>
      <c r="Q65" s="13">
        <v>0</v>
      </c>
      <c r="R65" s="13">
        <v>0</v>
      </c>
    </row>
    <row r="66" ht="20.25" spans="1:18">
      <c r="A66" s="6" t="s">
        <v>594</v>
      </c>
      <c r="B66" s="6" t="s">
        <v>595</v>
      </c>
      <c r="C66" s="6">
        <v>3269.414</v>
      </c>
      <c r="D66" s="6">
        <v>3608.659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4.123</v>
      </c>
      <c r="K66" s="14">
        <v>1</v>
      </c>
      <c r="L66" s="13">
        <v>0</v>
      </c>
      <c r="M66" s="13">
        <v>0</v>
      </c>
      <c r="N66" s="13">
        <v>0</v>
      </c>
      <c r="O66" s="13">
        <v>0</v>
      </c>
      <c r="P66" s="13">
        <v>0.552</v>
      </c>
      <c r="Q66" s="13">
        <v>0</v>
      </c>
      <c r="R66" s="13">
        <v>-1</v>
      </c>
    </row>
    <row r="67" ht="20.25" spans="1:18">
      <c r="A67" s="6" t="s">
        <v>596</v>
      </c>
      <c r="B67" s="6" t="s">
        <v>597</v>
      </c>
      <c r="C67" s="6">
        <v>1018.409</v>
      </c>
      <c r="D67" s="6">
        <v>1319.686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17.771</v>
      </c>
      <c r="K67" s="14">
        <v>3</v>
      </c>
      <c r="L67" s="13">
        <v>2</v>
      </c>
      <c r="M67" s="13">
        <v>0</v>
      </c>
      <c r="N67" s="13">
        <v>0</v>
      </c>
      <c r="O67" s="13">
        <v>0</v>
      </c>
      <c r="P67" s="13">
        <v>-1.353</v>
      </c>
      <c r="Q67" s="13">
        <v>0</v>
      </c>
      <c r="R67" s="13">
        <v>0</v>
      </c>
    </row>
    <row r="68" ht="20.25" spans="1:18">
      <c r="A68" s="6" t="s">
        <v>598</v>
      </c>
      <c r="B68" s="6" t="s">
        <v>599</v>
      </c>
      <c r="C68" s="6">
        <v>750.969</v>
      </c>
      <c r="D68" s="6">
        <v>818.426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7.969</v>
      </c>
      <c r="K68" s="14">
        <v>3</v>
      </c>
      <c r="L68" s="13">
        <v>0</v>
      </c>
      <c r="M68" s="13">
        <v>0</v>
      </c>
      <c r="N68" s="13">
        <v>1</v>
      </c>
      <c r="O68" s="13">
        <v>0</v>
      </c>
      <c r="P68" s="13">
        <v>-0.542</v>
      </c>
      <c r="Q68" s="13">
        <v>0</v>
      </c>
      <c r="R68" s="13">
        <v>0</v>
      </c>
    </row>
    <row r="69" ht="20.25" spans="1:18">
      <c r="A69" s="6" t="s">
        <v>600</v>
      </c>
      <c r="B69" s="6" t="s">
        <v>601</v>
      </c>
      <c r="C69" s="6">
        <v>2705.653</v>
      </c>
      <c r="D69" s="6">
        <v>2959.725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8.5</v>
      </c>
      <c r="K69" s="14">
        <v>2</v>
      </c>
      <c r="L69" s="13">
        <v>0</v>
      </c>
      <c r="M69" s="13">
        <v>1</v>
      </c>
      <c r="N69" s="13">
        <v>-1</v>
      </c>
      <c r="O69" s="13">
        <v>0</v>
      </c>
      <c r="P69" s="13">
        <v>-4.772</v>
      </c>
      <c r="Q69" s="13">
        <v>0</v>
      </c>
      <c r="R69" s="13">
        <v>0</v>
      </c>
    </row>
    <row r="70" ht="20.25" spans="1:18">
      <c r="A70" s="6" t="s">
        <v>602</v>
      </c>
      <c r="B70" s="6" t="s">
        <v>603</v>
      </c>
      <c r="C70" s="6">
        <v>3485.547</v>
      </c>
      <c r="D70" s="6">
        <v>3607.399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3.179</v>
      </c>
      <c r="K70" s="14">
        <v>4</v>
      </c>
      <c r="L70" s="13">
        <v>2</v>
      </c>
      <c r="M70" s="13">
        <v>0</v>
      </c>
      <c r="N70" s="13">
        <v>0</v>
      </c>
      <c r="O70" s="13">
        <v>0</v>
      </c>
      <c r="P70" s="13">
        <v>-0.535</v>
      </c>
      <c r="Q70" s="13">
        <v>0</v>
      </c>
      <c r="R70" s="13">
        <v>-1</v>
      </c>
    </row>
    <row r="71" ht="20.25" spans="1:18">
      <c r="A71" s="6" t="s">
        <v>604</v>
      </c>
      <c r="B71" s="6" t="s">
        <v>605</v>
      </c>
      <c r="C71" s="6">
        <v>8897.45</v>
      </c>
      <c r="D71" s="6">
        <v>10261.727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10.829</v>
      </c>
      <c r="K71" s="14">
        <v>4</v>
      </c>
      <c r="L71" s="13">
        <v>2</v>
      </c>
      <c r="M71" s="13">
        <v>0</v>
      </c>
      <c r="N71" s="13">
        <v>0</v>
      </c>
      <c r="O71" s="13">
        <v>0</v>
      </c>
      <c r="P71" s="13">
        <v>-26.998</v>
      </c>
      <c r="Q71" s="13">
        <v>0</v>
      </c>
      <c r="R71" s="13">
        <v>0</v>
      </c>
    </row>
    <row r="72" ht="20.25" spans="1:18">
      <c r="A72" s="6" t="s">
        <v>606</v>
      </c>
      <c r="B72" s="6" t="s">
        <v>607</v>
      </c>
      <c r="C72" s="6">
        <v>8647.455</v>
      </c>
      <c r="D72" s="6">
        <v>9962.96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2.728</v>
      </c>
      <c r="K72" s="14">
        <v>2</v>
      </c>
      <c r="L72" s="13">
        <v>0</v>
      </c>
      <c r="M72" s="13">
        <v>0</v>
      </c>
      <c r="N72" s="13">
        <v>0</v>
      </c>
      <c r="O72" s="13">
        <v>0</v>
      </c>
      <c r="P72" s="13">
        <v>-0.504</v>
      </c>
      <c r="Q72" s="13">
        <v>0</v>
      </c>
      <c r="R72" s="13">
        <v>0</v>
      </c>
    </row>
    <row r="73" ht="20.25" spans="1:18">
      <c r="A73" s="6" t="s">
        <v>608</v>
      </c>
      <c r="B73" s="6" t="s">
        <v>609</v>
      </c>
      <c r="C73" s="6">
        <v>1017.855</v>
      </c>
      <c r="D73" s="6">
        <v>1192.896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2.598</v>
      </c>
      <c r="K73" s="14">
        <v>0</v>
      </c>
      <c r="L73" s="13">
        <v>0</v>
      </c>
      <c r="M73" s="13">
        <v>0</v>
      </c>
      <c r="N73" s="13">
        <v>0</v>
      </c>
      <c r="O73" s="13">
        <v>0</v>
      </c>
      <c r="P73" s="13">
        <v>-1.15</v>
      </c>
      <c r="Q73" s="13">
        <v>0</v>
      </c>
      <c r="R73" s="13">
        <v>0</v>
      </c>
    </row>
    <row r="74" ht="20.25" spans="1:18">
      <c r="A74" s="6" t="s">
        <v>610</v>
      </c>
      <c r="B74" s="6" t="s">
        <v>611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4">
        <v>2</v>
      </c>
      <c r="L74" s="13">
        <v>0</v>
      </c>
      <c r="M74" s="13">
        <v>1</v>
      </c>
      <c r="N74" s="13">
        <v>-1</v>
      </c>
      <c r="O74" s="13">
        <v>0</v>
      </c>
      <c r="P74" s="13">
        <v>1.476</v>
      </c>
      <c r="Q74" s="13">
        <v>0</v>
      </c>
      <c r="R74" s="13">
        <v>0</v>
      </c>
    </row>
    <row r="75" ht="20.25" spans="1:18">
      <c r="A75" s="6" t="s">
        <v>612</v>
      </c>
      <c r="B75" s="6" t="s">
        <v>613</v>
      </c>
      <c r="C75" s="6">
        <v>8718.255</v>
      </c>
      <c r="D75" s="6">
        <v>9783.444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10.093</v>
      </c>
      <c r="K75" s="14">
        <v>4</v>
      </c>
      <c r="L75" s="13">
        <v>2</v>
      </c>
      <c r="M75" s="13">
        <v>0</v>
      </c>
      <c r="N75" s="13">
        <v>-1</v>
      </c>
      <c r="O75" s="13">
        <v>0</v>
      </c>
      <c r="P75" s="13">
        <v>-15.996</v>
      </c>
      <c r="Q75" s="13">
        <v>0</v>
      </c>
      <c r="R75" s="13">
        <v>-1</v>
      </c>
    </row>
    <row r="76" ht="20.25" spans="1:18">
      <c r="A76" s="6" t="s">
        <v>614</v>
      </c>
      <c r="B76" s="6" t="s">
        <v>615</v>
      </c>
      <c r="C76" s="6">
        <v>2242.509</v>
      </c>
      <c r="D76" s="6">
        <v>2821.127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19.91</v>
      </c>
      <c r="K76" s="14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-32.71</v>
      </c>
      <c r="Q76" s="13">
        <v>0</v>
      </c>
      <c r="R76" s="13">
        <v>0</v>
      </c>
    </row>
    <row r="77" ht="20.25" spans="1:18">
      <c r="A77" s="6" t="s">
        <v>616</v>
      </c>
      <c r="B77" s="6" t="s">
        <v>617</v>
      </c>
      <c r="C77" s="6">
        <v>2212.042</v>
      </c>
      <c r="D77" s="6">
        <v>2514.509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6.23</v>
      </c>
      <c r="K77" s="14">
        <v>2</v>
      </c>
      <c r="L77" s="13">
        <v>1</v>
      </c>
      <c r="M77" s="13">
        <v>1</v>
      </c>
      <c r="N77" s="13">
        <v>-1</v>
      </c>
      <c r="O77" s="13">
        <v>0</v>
      </c>
      <c r="P77" s="13">
        <v>-2.293</v>
      </c>
      <c r="Q77" s="13">
        <v>0</v>
      </c>
      <c r="R77" s="13">
        <v>0</v>
      </c>
    </row>
    <row r="78" ht="20.25" spans="1:18">
      <c r="A78" s="6" t="s">
        <v>618</v>
      </c>
      <c r="B78" s="6" t="s">
        <v>619</v>
      </c>
      <c r="C78" s="6">
        <v>4948.436</v>
      </c>
      <c r="D78" s="6">
        <v>6017.8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13.955</v>
      </c>
      <c r="K78" s="14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-23.979</v>
      </c>
      <c r="Q78" s="13">
        <v>0</v>
      </c>
      <c r="R78" s="13">
        <v>0</v>
      </c>
    </row>
    <row r="79" ht="20.25" spans="1:18">
      <c r="A79" s="6" t="s">
        <v>620</v>
      </c>
      <c r="B79" s="6" t="s">
        <v>621</v>
      </c>
      <c r="C79" s="6">
        <v>1125.364</v>
      </c>
      <c r="D79" s="6">
        <v>1296.058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8.951</v>
      </c>
      <c r="K79" s="14">
        <v>3</v>
      </c>
      <c r="L79" s="13">
        <v>2</v>
      </c>
      <c r="M79" s="13">
        <v>0</v>
      </c>
      <c r="N79" s="13">
        <v>0</v>
      </c>
      <c r="O79" s="13">
        <v>0</v>
      </c>
      <c r="P79" s="13">
        <v>-0.32</v>
      </c>
      <c r="Q79" s="13">
        <v>0</v>
      </c>
      <c r="R79" s="13">
        <v>0</v>
      </c>
    </row>
    <row r="80" ht="20.25" spans="1:18">
      <c r="A80" s="6" t="s">
        <v>622</v>
      </c>
      <c r="B80" s="6" t="s">
        <v>623</v>
      </c>
      <c r="C80" s="6">
        <v>2094.302</v>
      </c>
      <c r="D80" s="6">
        <v>2619.059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16.127</v>
      </c>
      <c r="K80" s="14">
        <v>3</v>
      </c>
      <c r="L80" s="13">
        <v>1</v>
      </c>
      <c r="M80" s="13">
        <v>0</v>
      </c>
      <c r="N80" s="13">
        <v>0</v>
      </c>
      <c r="O80" s="13">
        <v>0</v>
      </c>
      <c r="P80" s="13">
        <v>-11.953</v>
      </c>
      <c r="Q80" s="13">
        <v>0</v>
      </c>
      <c r="R80" s="13">
        <v>-1</v>
      </c>
    </row>
    <row r="81" ht="20.25" spans="1:18">
      <c r="A81" s="6" t="s">
        <v>624</v>
      </c>
      <c r="B81" s="6" t="s">
        <v>625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6" t="s">
        <v>626</v>
      </c>
      <c r="B82" s="6" t="s">
        <v>627</v>
      </c>
      <c r="C82" s="6">
        <v>6575.32</v>
      </c>
      <c r="D82" s="6">
        <v>8282.898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12.678</v>
      </c>
      <c r="K82" s="14">
        <v>1</v>
      </c>
      <c r="L82" s="13">
        <v>2</v>
      </c>
      <c r="M82" s="13">
        <v>0</v>
      </c>
      <c r="N82" s="13">
        <v>0</v>
      </c>
      <c r="O82" s="13">
        <v>0</v>
      </c>
      <c r="P82" s="13">
        <v>15.46</v>
      </c>
      <c r="Q82" s="13">
        <v>0</v>
      </c>
      <c r="R82" s="13">
        <v>0</v>
      </c>
    </row>
    <row r="83" ht="20.25" spans="1:18">
      <c r="A83" s="6" t="s">
        <v>628</v>
      </c>
      <c r="B83" s="6" t="s">
        <v>629</v>
      </c>
      <c r="C83" s="6">
        <v>4317.226</v>
      </c>
      <c r="D83" s="6">
        <v>4730.293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2.984</v>
      </c>
      <c r="K83" s="14">
        <v>1</v>
      </c>
      <c r="L83" s="13">
        <v>2</v>
      </c>
      <c r="M83" s="13">
        <v>0</v>
      </c>
      <c r="N83" s="13">
        <v>0</v>
      </c>
      <c r="O83" s="13">
        <v>0</v>
      </c>
      <c r="P83" s="13">
        <v>1.284</v>
      </c>
      <c r="Q83" s="13">
        <v>0</v>
      </c>
      <c r="R83" s="13">
        <v>0</v>
      </c>
    </row>
    <row r="84" ht="20.25" spans="1:18">
      <c r="A84" s="6" t="s">
        <v>630</v>
      </c>
      <c r="B84" s="6" t="s">
        <v>631</v>
      </c>
      <c r="C84" s="6">
        <v>6692.84</v>
      </c>
      <c r="D84" s="6">
        <v>8157.607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10.492</v>
      </c>
      <c r="K84" s="14">
        <v>1</v>
      </c>
      <c r="L84" s="13">
        <v>2</v>
      </c>
      <c r="M84" s="13">
        <v>0</v>
      </c>
      <c r="N84" s="13">
        <v>0</v>
      </c>
      <c r="O84" s="13">
        <v>0</v>
      </c>
      <c r="P84" s="13">
        <v>6.839</v>
      </c>
      <c r="Q84" s="13">
        <v>0</v>
      </c>
      <c r="R84" s="13">
        <v>0</v>
      </c>
    </row>
    <row r="85" ht="20.25" spans="1:18">
      <c r="A85" s="6" t="s">
        <v>632</v>
      </c>
      <c r="B85" s="6" t="s">
        <v>633</v>
      </c>
      <c r="C85" s="6">
        <v>107.641</v>
      </c>
      <c r="D85" s="6">
        <v>108.686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0.475</v>
      </c>
      <c r="K85" s="14">
        <v>0</v>
      </c>
      <c r="L85" s="13">
        <v>1</v>
      </c>
      <c r="M85" s="13">
        <v>0</v>
      </c>
      <c r="N85" s="13">
        <v>0</v>
      </c>
      <c r="O85" s="13">
        <v>0</v>
      </c>
      <c r="P85" s="13">
        <v>-0.002</v>
      </c>
      <c r="Q85" s="13">
        <v>0</v>
      </c>
      <c r="R85" s="13">
        <v>0</v>
      </c>
    </row>
    <row r="86" ht="20.25" spans="1:18">
      <c r="A86" s="6" t="s">
        <v>634</v>
      </c>
      <c r="B86" s="6" t="s">
        <v>635</v>
      </c>
      <c r="C86" s="6">
        <v>105.605</v>
      </c>
      <c r="D86" s="6">
        <v>106.34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0.283</v>
      </c>
      <c r="K86" s="14">
        <v>0</v>
      </c>
      <c r="L86" s="13">
        <v>1</v>
      </c>
      <c r="M86" s="13">
        <v>0</v>
      </c>
      <c r="N86" s="13">
        <v>0</v>
      </c>
      <c r="O86" s="13">
        <v>0</v>
      </c>
      <c r="P86" s="13">
        <v>-0.002</v>
      </c>
      <c r="Q86" s="13">
        <v>0</v>
      </c>
      <c r="R86" s="13">
        <v>-1</v>
      </c>
    </row>
    <row r="87" ht="20.25" spans="1:18">
      <c r="A87" s="6" t="s">
        <v>636</v>
      </c>
      <c r="B87" s="6" t="s">
        <v>637</v>
      </c>
      <c r="C87" s="6">
        <v>110.699</v>
      </c>
      <c r="D87" s="6">
        <v>115.583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0.433</v>
      </c>
      <c r="K87" s="14">
        <v>1</v>
      </c>
      <c r="L87" s="13">
        <v>2</v>
      </c>
      <c r="M87" s="13">
        <v>0</v>
      </c>
      <c r="N87" s="13">
        <v>1</v>
      </c>
      <c r="O87" s="13">
        <v>0</v>
      </c>
      <c r="P87" s="13">
        <v>0.035</v>
      </c>
      <c r="Q87" s="13">
        <v>0</v>
      </c>
      <c r="R87" s="13">
        <v>0</v>
      </c>
    </row>
    <row r="88" ht="20.25" spans="1:18">
      <c r="A88" s="6" t="s">
        <v>638</v>
      </c>
      <c r="B88" s="6" t="s">
        <v>639</v>
      </c>
      <c r="C88" s="6">
        <v>102.375</v>
      </c>
      <c r="D88" s="6">
        <v>102.644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0.112</v>
      </c>
      <c r="K88" s="14">
        <v>2</v>
      </c>
      <c r="L88" s="13">
        <v>2</v>
      </c>
      <c r="M88" s="13">
        <v>0</v>
      </c>
      <c r="N88" s="13">
        <v>0</v>
      </c>
      <c r="O88" s="13">
        <v>0</v>
      </c>
      <c r="P88" s="13">
        <v>-0.003</v>
      </c>
      <c r="Q88" s="13">
        <v>0</v>
      </c>
      <c r="R88" s="13">
        <v>-1</v>
      </c>
    </row>
    <row r="89" ht="20.25" spans="1:18">
      <c r="A89" s="6" t="s">
        <v>640</v>
      </c>
      <c r="B89" s="6" t="s">
        <v>641</v>
      </c>
      <c r="C89" s="6">
        <v>76790.563</v>
      </c>
      <c r="D89" s="6">
        <v>97136.453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9.573</v>
      </c>
      <c r="K89" s="14">
        <v>1</v>
      </c>
      <c r="L89" s="13">
        <v>0</v>
      </c>
      <c r="M89" s="13">
        <v>0</v>
      </c>
      <c r="N89" s="13">
        <v>0</v>
      </c>
      <c r="O89" s="13">
        <v>0</v>
      </c>
      <c r="P89" s="13">
        <v>171.88</v>
      </c>
      <c r="Q89" s="13">
        <v>0</v>
      </c>
      <c r="R89" s="13">
        <v>0</v>
      </c>
    </row>
    <row r="90" ht="20.25" spans="1:18">
      <c r="A90" s="6" t="s">
        <v>642</v>
      </c>
      <c r="B90" s="6" t="s">
        <v>643</v>
      </c>
      <c r="C90" s="6">
        <v>12118.371</v>
      </c>
      <c r="D90" s="6">
        <v>13794.824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10.993</v>
      </c>
      <c r="K90" s="14">
        <v>2</v>
      </c>
      <c r="L90" s="13">
        <v>2</v>
      </c>
      <c r="M90" s="13">
        <v>0</v>
      </c>
      <c r="N90" s="13">
        <v>0</v>
      </c>
      <c r="O90" s="13">
        <v>0</v>
      </c>
      <c r="P90" s="13">
        <v>69.914</v>
      </c>
      <c r="Q90" s="13">
        <v>0</v>
      </c>
      <c r="R90" s="13">
        <v>1</v>
      </c>
    </row>
    <row r="91" ht="20.25" spans="1:18">
      <c r="A91" s="6" t="s">
        <v>644</v>
      </c>
      <c r="B91" s="6" t="s">
        <v>645</v>
      </c>
      <c r="C91" s="6">
        <v>89913.594</v>
      </c>
      <c r="D91" s="6">
        <v>179269.453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43.493</v>
      </c>
      <c r="K91" s="14">
        <v>1</v>
      </c>
      <c r="L91" s="13">
        <v>0</v>
      </c>
      <c r="M91" s="13">
        <v>0</v>
      </c>
      <c r="N91" s="13">
        <v>0</v>
      </c>
      <c r="O91" s="13">
        <v>0</v>
      </c>
      <c r="P91" s="13">
        <v>878.153</v>
      </c>
      <c r="Q91" s="13">
        <v>0</v>
      </c>
      <c r="R91" s="13">
        <v>0</v>
      </c>
    </row>
    <row r="92" ht="20.25" spans="1:18">
      <c r="A92" s="6" t="s">
        <v>646</v>
      </c>
      <c r="B92" s="6" t="s">
        <v>647</v>
      </c>
      <c r="C92" s="6">
        <v>8147.284</v>
      </c>
      <c r="D92" s="6">
        <v>9309.836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7.101</v>
      </c>
      <c r="K92" s="14">
        <v>0</v>
      </c>
      <c r="L92" s="13">
        <v>0</v>
      </c>
      <c r="M92" s="13">
        <v>0</v>
      </c>
      <c r="N92" s="13">
        <v>0</v>
      </c>
      <c r="O92" s="13">
        <v>0</v>
      </c>
      <c r="P92" s="13">
        <v>30.71</v>
      </c>
      <c r="Q92" s="13">
        <v>0</v>
      </c>
      <c r="R92" s="13">
        <v>0</v>
      </c>
    </row>
    <row r="93" ht="20.25" spans="1:18">
      <c r="A93" s="6" t="s">
        <v>648</v>
      </c>
      <c r="B93" s="6" t="s">
        <v>649</v>
      </c>
      <c r="C93" s="6">
        <v>433.916</v>
      </c>
      <c r="D93" s="6">
        <v>751.935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14.22</v>
      </c>
      <c r="K93" s="14">
        <v>0</v>
      </c>
      <c r="L93" s="13">
        <v>1</v>
      </c>
      <c r="M93" s="13">
        <v>0</v>
      </c>
      <c r="N93" s="13">
        <v>0</v>
      </c>
      <c r="O93" s="13">
        <v>0</v>
      </c>
      <c r="P93" s="13">
        <v>-0.788</v>
      </c>
      <c r="Q93" s="13">
        <v>-1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2026-03-25T14:58:29Z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38F74725739240FF9C68768B63221D3B_13</vt:lpwstr>
  </property>
  <property fmtid="{D5CDD505-2E9C-101B-9397-08002B2CF9AE}" pid="3" name="KSOProductBuildVer">
    <vt:lpwstr>2052-12.1.0.15712</vt:lpwstr>
  </property>
</Properties>
</file>