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<sst xmlns="http://schemas.openxmlformats.org/spreadsheetml/2006/main" count="848" uniqueCount="768">
  <si>
    <t>强转弱</t>
  </si>
  <si>
    <t>弱转强</t>
  </si>
  <si>
    <t>代码</t>
  </si>
  <si>
    <t>简称</t>
  </si>
  <si>
    <t>总市值</t>
  </si>
  <si>
    <t>上证50</t>
  </si>
  <si>
    <t>228958.64亿</t>
  </si>
  <si>
    <t>上证指数</t>
  </si>
  <si>
    <t>626186.06亿</t>
  </si>
  <si>
    <t>证金汇金持股</t>
  </si>
  <si>
    <t>121025.01亿</t>
  </si>
  <si>
    <t>银行</t>
  </si>
  <si>
    <t>102624.87亿</t>
  </si>
  <si>
    <t>新综指</t>
  </si>
  <si>
    <t>605676.19亿</t>
  </si>
  <si>
    <t>持续增长</t>
  </si>
  <si>
    <t>73477.03亿</t>
  </si>
  <si>
    <t>Ａ股指数</t>
  </si>
  <si>
    <t>605357.00亿</t>
  </si>
  <si>
    <t>汽车类</t>
  </si>
  <si>
    <t>44331.91亿</t>
  </si>
  <si>
    <t>沪深300</t>
  </si>
  <si>
    <t>525258.88亿</t>
  </si>
  <si>
    <t>定增股</t>
  </si>
  <si>
    <t>43297.60亿</t>
  </si>
  <si>
    <t>创新药</t>
  </si>
  <si>
    <t>38892.05亿</t>
  </si>
  <si>
    <t>MSCI成份</t>
  </si>
  <si>
    <t>510071.25亿</t>
  </si>
  <si>
    <t>新零售</t>
  </si>
  <si>
    <t>34457.25亿</t>
  </si>
  <si>
    <t>大盘股</t>
  </si>
  <si>
    <t>484386.47亿</t>
  </si>
  <si>
    <t>华为鸿蒙</t>
  </si>
  <si>
    <t>32609.53亿</t>
  </si>
  <si>
    <t>北上重仓</t>
  </si>
  <si>
    <t>437647.94亿</t>
  </si>
  <si>
    <t>软件服务</t>
  </si>
  <si>
    <t>31962.86亿</t>
  </si>
  <si>
    <t>基金重仓</t>
  </si>
  <si>
    <t>402917.00亿</t>
  </si>
  <si>
    <t>即将解禁</t>
  </si>
  <si>
    <t>28415.05亿</t>
  </si>
  <si>
    <t>上证180</t>
  </si>
  <si>
    <t>363542.28亿</t>
  </si>
  <si>
    <t>互联金融</t>
  </si>
  <si>
    <t>26147.10亿</t>
  </si>
  <si>
    <t>含H股</t>
  </si>
  <si>
    <t>278873.69亿</t>
  </si>
  <si>
    <t>养老概念</t>
  </si>
  <si>
    <t>23169.38亿</t>
  </si>
  <si>
    <t>中证A100</t>
  </si>
  <si>
    <t>274570.22亿</t>
  </si>
  <si>
    <t>ChatGPT概念</t>
  </si>
  <si>
    <t>21684.38亿</t>
  </si>
  <si>
    <t>北京板块</t>
  </si>
  <si>
    <t>230053.61亿</t>
  </si>
  <si>
    <t>保险</t>
  </si>
  <si>
    <t>21053.77亿</t>
  </si>
  <si>
    <t>通达信88</t>
  </si>
  <si>
    <t>187394.53亿</t>
  </si>
  <si>
    <t>贵州板块</t>
  </si>
  <si>
    <t>20932.17亿</t>
  </si>
  <si>
    <t>低市盈率</t>
  </si>
  <si>
    <t>174120.72亿</t>
  </si>
  <si>
    <t>AI医疗概念</t>
  </si>
  <si>
    <t>18997.09亿</t>
  </si>
  <si>
    <t>人工智能</t>
  </si>
  <si>
    <t>169380.88亿</t>
  </si>
  <si>
    <t>家用电器</t>
  </si>
  <si>
    <t>17928.18亿</t>
  </si>
  <si>
    <t>DeepSeek概念</t>
  </si>
  <si>
    <t>151380.36亿</t>
  </si>
  <si>
    <t>IP经济</t>
  </si>
  <si>
    <t>16293.19亿</t>
  </si>
  <si>
    <t>保险重仓</t>
  </si>
  <si>
    <t>147960.42亿</t>
  </si>
  <si>
    <t>基因概念</t>
  </si>
  <si>
    <t>16292.36亿</t>
  </si>
  <si>
    <t>高分红股</t>
  </si>
  <si>
    <t>123653.71亿</t>
  </si>
  <si>
    <t>减速器</t>
  </si>
  <si>
    <t>16147.05亿</t>
  </si>
  <si>
    <t>央视50</t>
  </si>
  <si>
    <t>117429.93亿</t>
  </si>
  <si>
    <t>操作系统</t>
  </si>
  <si>
    <t>15208.71亿</t>
  </si>
  <si>
    <t>深圳板块</t>
  </si>
  <si>
    <t>104160.00亿</t>
  </si>
  <si>
    <t>仿制药</t>
  </si>
  <si>
    <t>15090.59亿</t>
  </si>
  <si>
    <t>物联网</t>
  </si>
  <si>
    <t>101864.67亿</t>
  </si>
  <si>
    <t>国资云</t>
  </si>
  <si>
    <t>14705.02亿</t>
  </si>
  <si>
    <t>上海板块</t>
  </si>
  <si>
    <t>95517.10亿</t>
  </si>
  <si>
    <t>预制菜</t>
  </si>
  <si>
    <t>13603.90亿</t>
  </si>
  <si>
    <t>人形机器人</t>
  </si>
  <si>
    <t>85158.84亿</t>
  </si>
  <si>
    <t>肝炎概念</t>
  </si>
  <si>
    <t>13188.93亿</t>
  </si>
  <si>
    <t>连续亏损</t>
  </si>
  <si>
    <t>79447.24亿</t>
  </si>
  <si>
    <t>宠物经济</t>
  </si>
  <si>
    <t>13118.44亿</t>
  </si>
  <si>
    <t>阿里概念</t>
  </si>
  <si>
    <t>77569.58亿</t>
  </si>
  <si>
    <t>减肥药</t>
  </si>
  <si>
    <t>12293.91亿</t>
  </si>
  <si>
    <t>券商金股</t>
  </si>
  <si>
    <t>60585.35亿</t>
  </si>
  <si>
    <t>农林牧渔</t>
  </si>
  <si>
    <t>11159.18亿</t>
  </si>
  <si>
    <t>大数据</t>
  </si>
  <si>
    <t>55744.53亿</t>
  </si>
  <si>
    <t>含B股</t>
  </si>
  <si>
    <t>10625.22亿</t>
  </si>
  <si>
    <t>云计算</t>
  </si>
  <si>
    <t>54463.43亿</t>
  </si>
  <si>
    <t>智谱AI</t>
  </si>
  <si>
    <t>10179.20亿</t>
  </si>
  <si>
    <t>智慧城市</t>
  </si>
  <si>
    <t>53184.82亿</t>
  </si>
  <si>
    <t>科创板次新</t>
  </si>
  <si>
    <t>10018.58亿</t>
  </si>
  <si>
    <t>智能穿戴</t>
  </si>
  <si>
    <t>50824.21亿</t>
  </si>
  <si>
    <t>生物疫苗</t>
  </si>
  <si>
    <t>9819.51亿</t>
  </si>
  <si>
    <t>腾讯概念</t>
  </si>
  <si>
    <t>49631.73亿</t>
  </si>
  <si>
    <t>免税概念</t>
  </si>
  <si>
    <t>9597.10亿</t>
  </si>
  <si>
    <t>乡村振兴</t>
  </si>
  <si>
    <t>48779.11亿</t>
  </si>
  <si>
    <t>交通设施</t>
  </si>
  <si>
    <t>9519.49亿</t>
  </si>
  <si>
    <t>券商重仓</t>
  </si>
  <si>
    <t>48130.29亿</t>
  </si>
  <si>
    <t>网红经济</t>
  </si>
  <si>
    <t>8943.54亿</t>
  </si>
  <si>
    <t>智能家居</t>
  </si>
  <si>
    <t>47152.79亿</t>
  </si>
  <si>
    <t>信托重仓</t>
  </si>
  <si>
    <t>8891.23亿</t>
  </si>
  <si>
    <t>小米汽车概念</t>
  </si>
  <si>
    <t>45665.92亿</t>
  </si>
  <si>
    <t>维生素</t>
  </si>
  <si>
    <t>7846.07亿</t>
  </si>
  <si>
    <t>整体上市</t>
  </si>
  <si>
    <t>45642.81亿</t>
  </si>
  <si>
    <t>山西板块</t>
  </si>
  <si>
    <t>7804.40亿</t>
  </si>
  <si>
    <t>AIGC概念</t>
  </si>
  <si>
    <t>44101.74亿</t>
  </si>
  <si>
    <t>仓储物流</t>
  </si>
  <si>
    <t>6894.70亿</t>
  </si>
  <si>
    <t>抖音概念</t>
  </si>
  <si>
    <t>42655.05亿</t>
  </si>
  <si>
    <t>工业软件</t>
  </si>
  <si>
    <t>6334.96亿</t>
  </si>
  <si>
    <t>高贝塔值</t>
  </si>
  <si>
    <t>39930.80亿</t>
  </si>
  <si>
    <t>幽门螺杆菌</t>
  </si>
  <si>
    <t>6172.18亿</t>
  </si>
  <si>
    <t>户数增加</t>
  </si>
  <si>
    <t>38658.42亿</t>
  </si>
  <si>
    <t>纺织服饰</t>
  </si>
  <si>
    <t>6141.13亿</t>
  </si>
  <si>
    <t>跨境电商</t>
  </si>
  <si>
    <t>35273.47亿</t>
  </si>
  <si>
    <t>数据确权</t>
  </si>
  <si>
    <t>6004.53亿</t>
  </si>
  <si>
    <t>新型工业化</t>
  </si>
  <si>
    <t>33480.12亿</t>
  </si>
  <si>
    <t>地摊经济</t>
  </si>
  <si>
    <t>5537.33亿</t>
  </si>
  <si>
    <t>雄安新区</t>
  </si>
  <si>
    <t>32596.29亿</t>
  </si>
  <si>
    <t>远程办公</t>
  </si>
  <si>
    <t>5503.60亿</t>
  </si>
  <si>
    <t>信息安全</t>
  </si>
  <si>
    <t>29877.05亿</t>
  </si>
  <si>
    <t>运输设备</t>
  </si>
  <si>
    <t>4886.06亿</t>
  </si>
  <si>
    <t>智能医疗</t>
  </si>
  <si>
    <t>27872.25亿</t>
  </si>
  <si>
    <t>Sora概念</t>
  </si>
  <si>
    <t>4516.86亿</t>
  </si>
  <si>
    <t>边缘计算</t>
  </si>
  <si>
    <t>27543.01亿</t>
  </si>
  <si>
    <t>ETC概念</t>
  </si>
  <si>
    <t>3754.69亿</t>
  </si>
  <si>
    <t>华为汽车</t>
  </si>
  <si>
    <t>27347.88亿</t>
  </si>
  <si>
    <t>吉林板块</t>
  </si>
  <si>
    <t>3730.10亿</t>
  </si>
  <si>
    <t>元宇宙概念</t>
  </si>
  <si>
    <t>26494.33亿</t>
  </si>
  <si>
    <t>胎压监测</t>
  </si>
  <si>
    <t>3612.80亿</t>
  </si>
  <si>
    <t>无线耳机</t>
  </si>
  <si>
    <t>25858.27亿</t>
  </si>
  <si>
    <t>外骨骼机器人</t>
  </si>
  <si>
    <t>3101.52亿</t>
  </si>
  <si>
    <t>多模态AI</t>
  </si>
  <si>
    <t>25480.67亿</t>
  </si>
  <si>
    <t>文教休闲</t>
  </si>
  <si>
    <t>2733.10亿</t>
  </si>
  <si>
    <t>低安全分</t>
  </si>
  <si>
    <t>24720.55亿</t>
  </si>
  <si>
    <t>知识付费</t>
  </si>
  <si>
    <t>2463.28亿</t>
  </si>
  <si>
    <t>上海自贸</t>
  </si>
  <si>
    <t>22701.64亿</t>
  </si>
  <si>
    <t>保险新进</t>
  </si>
  <si>
    <t>1825.08亿</t>
  </si>
  <si>
    <t>高铁</t>
  </si>
  <si>
    <t>22264.77亿</t>
  </si>
  <si>
    <t>种业</t>
  </si>
  <si>
    <t>820.38亿</t>
  </si>
  <si>
    <t>安防服务</t>
  </si>
  <si>
    <t>19866.92亿</t>
  </si>
  <si>
    <t>深证Ｂ指</t>
  </si>
  <si>
    <t>409.59亿</t>
  </si>
  <si>
    <t>冷链物流</t>
  </si>
  <si>
    <t>18760.19亿</t>
  </si>
  <si>
    <t>配股预案</t>
  </si>
  <si>
    <t>25.99亿</t>
  </si>
  <si>
    <t>湖南板块</t>
  </si>
  <si>
    <t>17985.20亿</t>
  </si>
  <si>
    <t>在线消费</t>
  </si>
  <si>
    <t>--</t>
  </si>
  <si>
    <t>亏损股</t>
  </si>
  <si>
    <t>16646.51亿</t>
  </si>
  <si>
    <t>国证基建</t>
  </si>
  <si>
    <t>物业管理概念</t>
  </si>
  <si>
    <t>16352.05亿</t>
  </si>
  <si>
    <t>长三角</t>
  </si>
  <si>
    <t>网络游戏</t>
  </si>
  <si>
    <t>15929.82亿</t>
  </si>
  <si>
    <t>深证红利</t>
  </si>
  <si>
    <t>旅游概念</t>
  </si>
  <si>
    <t>15764.96亿</t>
  </si>
  <si>
    <t>国证红利</t>
  </si>
  <si>
    <t>中小银行</t>
  </si>
  <si>
    <t>15675.50亿</t>
  </si>
  <si>
    <t>基金指数</t>
  </si>
  <si>
    <t>华为算力</t>
  </si>
  <si>
    <t>15057.53亿</t>
  </si>
  <si>
    <t>高铁产业</t>
  </si>
  <si>
    <t>中俄贸易</t>
  </si>
  <si>
    <t>14488.27亿</t>
  </si>
  <si>
    <t>投资时钟</t>
  </si>
  <si>
    <t>运输服务</t>
  </si>
  <si>
    <t>14093.22亿</t>
  </si>
  <si>
    <t>大盘价值</t>
  </si>
  <si>
    <t>化债AMC</t>
  </si>
  <si>
    <t>12833.66亿</t>
  </si>
  <si>
    <t>体育概念</t>
  </si>
  <si>
    <t>11648.77亿</t>
  </si>
  <si>
    <t>短剧游戏</t>
  </si>
  <si>
    <t>10295.17亿</t>
  </si>
  <si>
    <t>次新超跌</t>
  </si>
  <si>
    <t>9374.52亿</t>
  </si>
  <si>
    <t>免疫治疗</t>
  </si>
  <si>
    <t>9140.41亿</t>
  </si>
  <si>
    <t>CXO概念</t>
  </si>
  <si>
    <t>8685.86亿</t>
  </si>
  <si>
    <t>民营医院</t>
  </si>
  <si>
    <t>8223.86亿</t>
  </si>
  <si>
    <t>工程机械</t>
  </si>
  <si>
    <t>8210.76亿</t>
  </si>
  <si>
    <t>高校背景</t>
  </si>
  <si>
    <t>7472.97亿</t>
  </si>
  <si>
    <t>高负债率</t>
  </si>
  <si>
    <t>7434.04亿</t>
  </si>
  <si>
    <t>血氧仪</t>
  </si>
  <si>
    <t>6513.46亿</t>
  </si>
  <si>
    <t>小红书概念</t>
  </si>
  <si>
    <t>5955.69亿</t>
  </si>
  <si>
    <t>工业大麻</t>
  </si>
  <si>
    <t>5366.72亿</t>
  </si>
  <si>
    <t>船舶</t>
  </si>
  <si>
    <t>5016.21亿</t>
  </si>
  <si>
    <t>多元金融</t>
  </si>
  <si>
    <t>4971.34亿</t>
  </si>
  <si>
    <t>融资增加</t>
  </si>
  <si>
    <t>4711.10亿</t>
  </si>
  <si>
    <t>时空大数据</t>
  </si>
  <si>
    <t>4411.75亿</t>
  </si>
  <si>
    <t>租购同权</t>
  </si>
  <si>
    <t>3988.60亿</t>
  </si>
  <si>
    <t>西藏板块</t>
  </si>
  <si>
    <t>2943.38亿</t>
  </si>
  <si>
    <t>C2M概念</t>
  </si>
  <si>
    <t>2691.58亿</t>
  </si>
  <si>
    <t>人造肉</t>
  </si>
  <si>
    <t>2663.72亿</t>
  </si>
  <si>
    <t>虫害防治</t>
  </si>
  <si>
    <t>2411.40亿</t>
  </si>
  <si>
    <t>造纸</t>
  </si>
  <si>
    <t>2343.44亿</t>
  </si>
  <si>
    <t>分散染料</t>
  </si>
  <si>
    <t>1392.96亿</t>
  </si>
  <si>
    <t>博彩概念</t>
  </si>
  <si>
    <t>1344.16亿</t>
  </si>
  <si>
    <t>酒店餐饮</t>
  </si>
  <si>
    <t>655.56亿</t>
  </si>
  <si>
    <t>私募新进</t>
  </si>
  <si>
    <t>604.87亿</t>
  </si>
  <si>
    <t>水产品</t>
  </si>
  <si>
    <t>460.64亿</t>
  </si>
  <si>
    <t>国企改革</t>
  </si>
  <si>
    <t>中证100</t>
  </si>
  <si>
    <t>国证价值</t>
  </si>
  <si>
    <t>新硬件</t>
  </si>
  <si>
    <t>分析师指数</t>
  </si>
  <si>
    <t>深证价值</t>
  </si>
  <si>
    <t>国证治理</t>
  </si>
  <si>
    <t>深证ETF</t>
  </si>
  <si>
    <t>文化指数</t>
  </si>
  <si>
    <t>创业200</t>
  </si>
  <si>
    <t>活跃ETF</t>
  </si>
  <si>
    <t>沪股通</t>
  </si>
  <si>
    <t>上证中盘</t>
  </si>
  <si>
    <t>超大盘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</si>
  <si>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</si>
  <si>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</si>
  <si>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</si>
  <si>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</si>
  <si>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</si>
  <si>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</si>
  <si>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</si>
  <si>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</si>
  <si>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</si>
  <si>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</si>
  <si>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</si>
  <si>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</si>
  <si>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</si>
  <si>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</si>
  <si>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</si>
  <si>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</si>
  <si>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</si>
  <si>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</si>
  <si>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</si>
  <si>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</si>
  <si>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上证公用</t>
  </si>
  <si>
    <t>公用等权</t>
  </si>
  <si>
    <t>380能源</t>
  </si>
  <si>
    <t>380公用</t>
  </si>
  <si>
    <t>800公用</t>
  </si>
  <si>
    <t>全指公用</t>
  </si>
  <si>
    <t>综企指数</t>
  </si>
  <si>
    <t>成长40</t>
  </si>
  <si>
    <t>1000公用</t>
  </si>
  <si>
    <t>苏州率先</t>
  </si>
  <si>
    <t>深证能源</t>
  </si>
  <si>
    <t>上证信息</t>
  </si>
  <si>
    <t>上证全指</t>
  </si>
  <si>
    <t>上证国企</t>
  </si>
  <si>
    <t>全R成长</t>
  </si>
  <si>
    <t>全R价值</t>
  </si>
  <si>
    <t>非周期</t>
  </si>
  <si>
    <t>上证龙头</t>
  </si>
  <si>
    <t>上证F500</t>
  </si>
  <si>
    <t>380消费</t>
  </si>
  <si>
    <t>180稳定</t>
  </si>
  <si>
    <t>上证高新</t>
  </si>
  <si>
    <t>上证100</t>
  </si>
  <si>
    <t>上证银行</t>
  </si>
  <si>
    <t>180高贝</t>
  </si>
  <si>
    <t>科创50</t>
  </si>
  <si>
    <t>科创ESG</t>
  </si>
  <si>
    <t>央视500</t>
  </si>
  <si>
    <t>小康指数</t>
  </si>
  <si>
    <t>300消费</t>
  </si>
  <si>
    <t>央企100</t>
  </si>
  <si>
    <t>基本600</t>
  </si>
  <si>
    <t>ESG 40</t>
  </si>
  <si>
    <t>IT指数</t>
  </si>
  <si>
    <t>科研指数</t>
  </si>
  <si>
    <t>公共健康</t>
  </si>
  <si>
    <t>皖江30</t>
  </si>
  <si>
    <t>深企综指</t>
  </si>
  <si>
    <t>国证物流</t>
  </si>
  <si>
    <t>环渤海</t>
  </si>
  <si>
    <t>数据要素</t>
  </si>
  <si>
    <t>国证高铁</t>
  </si>
  <si>
    <t>中关村50</t>
  </si>
  <si>
    <t>国证银行</t>
  </si>
  <si>
    <t>国证交运</t>
  </si>
  <si>
    <t>央视回报</t>
  </si>
  <si>
    <t>央视治理</t>
  </si>
  <si>
    <t>深证可选</t>
  </si>
  <si>
    <t>深证时钟</t>
  </si>
  <si>
    <t>深红利50</t>
  </si>
  <si>
    <t>深医药EW</t>
  </si>
  <si>
    <t>创业低波</t>
  </si>
  <si>
    <t>安防产业</t>
  </si>
  <si>
    <t>深证F120</t>
  </si>
  <si>
    <t>中证体育</t>
  </si>
  <si>
    <t>CSSW传媒</t>
  </si>
  <si>
    <t>中证银行</t>
  </si>
  <si>
    <t>企债指数</t>
  </si>
  <si>
    <t>沪公司债</t>
  </si>
  <si>
    <t>上证能源</t>
  </si>
  <si>
    <t>能源等权</t>
  </si>
  <si>
    <t>5年信用</t>
  </si>
  <si>
    <t>信用100</t>
  </si>
  <si>
    <t>煤炭指数</t>
  </si>
  <si>
    <t>300能源</t>
  </si>
  <si>
    <t>公司债指</t>
  </si>
  <si>
    <t>中证能源</t>
  </si>
  <si>
    <t>全指能源</t>
  </si>
  <si>
    <t>水电指数</t>
  </si>
  <si>
    <t>碳中和债</t>
  </si>
  <si>
    <t>深信中高</t>
  </si>
  <si>
    <t>深信中低</t>
  </si>
  <si>
    <t>深信用债</t>
  </si>
  <si>
    <t>深公司债</t>
  </si>
  <si>
    <t>1000能源</t>
  </si>
  <si>
    <t>大盘低波</t>
  </si>
  <si>
    <t>专利领先</t>
  </si>
  <si>
    <t>绿色煤炭</t>
  </si>
  <si>
    <t>绿色电力</t>
  </si>
  <si>
    <t>国证油气</t>
  </si>
  <si>
    <t>深证公用</t>
  </si>
  <si>
    <t>深成公用</t>
  </si>
  <si>
    <t>煤炭等权</t>
  </si>
  <si>
    <t>中证煤炭</t>
  </si>
  <si>
    <t>商业指数</t>
  </si>
  <si>
    <t>地产指数</t>
  </si>
  <si>
    <t>综合指数</t>
  </si>
  <si>
    <t>180金融</t>
  </si>
  <si>
    <t>治理指数</t>
  </si>
  <si>
    <t>180治理</t>
  </si>
  <si>
    <t>180成长</t>
  </si>
  <si>
    <t>180价值</t>
  </si>
  <si>
    <t>180R成长</t>
  </si>
  <si>
    <t>180R价值</t>
  </si>
  <si>
    <t>上证可选</t>
  </si>
  <si>
    <t>上证消费</t>
  </si>
  <si>
    <t>上证医药</t>
  </si>
  <si>
    <t>上证金融</t>
  </si>
  <si>
    <t>上证央企</t>
  </si>
  <si>
    <t>责任指数</t>
  </si>
  <si>
    <t>50等权</t>
  </si>
  <si>
    <t>50基本</t>
  </si>
  <si>
    <t>180基本</t>
  </si>
  <si>
    <t>上证海外</t>
  </si>
  <si>
    <t>上证地企</t>
  </si>
  <si>
    <t>全指成长</t>
  </si>
  <si>
    <t>全指价值</t>
  </si>
  <si>
    <t>上证沪企</t>
  </si>
  <si>
    <t>上证周期</t>
  </si>
  <si>
    <t>消费80</t>
  </si>
  <si>
    <t>可选等权</t>
  </si>
  <si>
    <t>消费等权</t>
  </si>
  <si>
    <t>医药等权</t>
  </si>
  <si>
    <t>金融等权</t>
  </si>
  <si>
    <t>上证下游</t>
  </si>
  <si>
    <t>上证F200</t>
  </si>
  <si>
    <t>沪消费品</t>
  </si>
  <si>
    <t>380可选</t>
  </si>
  <si>
    <t>380医药</t>
  </si>
  <si>
    <t>380金融</t>
  </si>
  <si>
    <t>医药主题</t>
  </si>
  <si>
    <t>180动态</t>
  </si>
  <si>
    <t>消费50</t>
  </si>
  <si>
    <t>优势消费</t>
  </si>
  <si>
    <t>消费领先</t>
  </si>
  <si>
    <t>市值百强</t>
  </si>
  <si>
    <t>沪互联+</t>
  </si>
  <si>
    <t>50AH优选</t>
  </si>
  <si>
    <t>科创生物</t>
  </si>
  <si>
    <t>消费服务</t>
  </si>
  <si>
    <t>食品饮料</t>
  </si>
  <si>
    <t>医药生物</t>
  </si>
  <si>
    <t>细分医药</t>
  </si>
  <si>
    <t>细分食品</t>
  </si>
  <si>
    <t>800医药</t>
  </si>
  <si>
    <t>ESG 100</t>
  </si>
  <si>
    <t>300非银</t>
  </si>
  <si>
    <t>500医药</t>
  </si>
  <si>
    <t>CS精准医</t>
  </si>
  <si>
    <t>上海国企</t>
  </si>
  <si>
    <t>港中小企</t>
  </si>
  <si>
    <t>300可选</t>
  </si>
  <si>
    <t>300医药</t>
  </si>
  <si>
    <t>300金融</t>
  </si>
  <si>
    <t>300信息</t>
  </si>
  <si>
    <t>300价值</t>
  </si>
  <si>
    <t>基本面50</t>
  </si>
  <si>
    <t>800可选</t>
  </si>
  <si>
    <t>中证消费</t>
  </si>
  <si>
    <t>中证医药</t>
  </si>
  <si>
    <t>中证金融</t>
  </si>
  <si>
    <t>内地消费</t>
  </si>
  <si>
    <t>内地地产</t>
  </si>
  <si>
    <t>300地产</t>
  </si>
  <si>
    <t>银河99</t>
  </si>
  <si>
    <t>基本200</t>
  </si>
  <si>
    <t>等权90</t>
  </si>
  <si>
    <t>800金融</t>
  </si>
  <si>
    <t>医药100</t>
  </si>
  <si>
    <t>中证超大</t>
  </si>
  <si>
    <t>全指可选</t>
  </si>
  <si>
    <t>全指消费</t>
  </si>
  <si>
    <t>全指医药</t>
  </si>
  <si>
    <t>全指金融</t>
  </si>
  <si>
    <t>成份Ｂ指</t>
  </si>
  <si>
    <t>乐富指数</t>
  </si>
  <si>
    <t>农林指数</t>
  </si>
  <si>
    <t>批零指数</t>
  </si>
  <si>
    <t>运输指数</t>
  </si>
  <si>
    <t>金融指数</t>
  </si>
  <si>
    <t>创新药械</t>
  </si>
  <si>
    <t>创医药</t>
  </si>
  <si>
    <t>生物50</t>
  </si>
  <si>
    <t>区块链50</t>
  </si>
  <si>
    <t>国证A50</t>
  </si>
  <si>
    <t>巨潮100</t>
  </si>
  <si>
    <t>巨潮大盘</t>
  </si>
  <si>
    <t>深证责任</t>
  </si>
  <si>
    <t>创新示范</t>
  </si>
  <si>
    <t>珠三角</t>
  </si>
  <si>
    <t>1000地产</t>
  </si>
  <si>
    <t>国证责任</t>
  </si>
  <si>
    <t>国证基金</t>
  </si>
  <si>
    <t>国证ETF</t>
  </si>
  <si>
    <t>1000可选</t>
  </si>
  <si>
    <t>1000消费</t>
  </si>
  <si>
    <t>1000医药</t>
  </si>
  <si>
    <t>1000金融</t>
  </si>
  <si>
    <t>国证地产</t>
  </si>
  <si>
    <t>国证医药</t>
  </si>
  <si>
    <t>国证食品</t>
  </si>
  <si>
    <t>中经GDP</t>
  </si>
  <si>
    <t>国证保证</t>
  </si>
  <si>
    <t>国证农牧</t>
  </si>
  <si>
    <t>证券龙头</t>
  </si>
  <si>
    <t>生物医药</t>
  </si>
  <si>
    <t>央视成长</t>
  </si>
  <si>
    <t>央视责任</t>
  </si>
  <si>
    <t>深证消费</t>
  </si>
  <si>
    <t>深证医药</t>
  </si>
  <si>
    <t>深证金融</t>
  </si>
  <si>
    <t>深证地产</t>
  </si>
  <si>
    <t>100低波</t>
  </si>
  <si>
    <t>深消费50</t>
  </si>
  <si>
    <t>深医药50</t>
  </si>
  <si>
    <t>中小责任</t>
  </si>
  <si>
    <t>深证绩效</t>
  </si>
  <si>
    <t>深证农业</t>
  </si>
  <si>
    <t>深A医药</t>
  </si>
  <si>
    <t>深成消费</t>
  </si>
  <si>
    <t>深成医药</t>
  </si>
  <si>
    <t>深成金融</t>
  </si>
  <si>
    <t>金融科技</t>
  </si>
  <si>
    <t>深证F60</t>
  </si>
  <si>
    <t>深证下游</t>
  </si>
  <si>
    <t>CSSW证券</t>
  </si>
  <si>
    <t>深主板50</t>
  </si>
  <si>
    <t>保险主题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</si>
  <si>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</si>
  <si>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</si>
  <si>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</si>
  <si>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</si>
  <si>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</si>
  <si>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</si>
  <si>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</si>
  <si>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</si>
  <si>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</si>
  <si>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</si>
  <si>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</si>
  <si>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</si>
  <si>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</si>
  <si>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</si>
  <si>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机器人产业</t>
  </si>
  <si>
    <t>南山50</t>
  </si>
  <si>
    <t>龙头家电</t>
  </si>
  <si>
    <t>湾创100R</t>
  </si>
  <si>
    <t>【数据引擎：奇衡DK阿赖耶识系统】情绪值</t>
  </si>
  <si>
    <t>RR00</t>
  </si>
  <si>
    <t>粳米连续</t>
  </si>
  <si>
    <t>TL00</t>
  </si>
  <si>
    <t>30年国债连续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</si>
  <si>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</si>
  <si>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</si>
  <si>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</si>
  <si>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</si>
  <si>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</si>
  <si>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</si>
  <si>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</si>
  <si>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</si>
  <si>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</si>
  <si>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</si>
  <si>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</si>
  <si>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</si>
  <si>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</si>
  <si>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</si>
  <si>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</si>
  <si>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</si>
  <si>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</si>
  <si>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</si>
  <si>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</si>
  <si>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</si>
  <si>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</si>
  <si>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</si>
  <si>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</si>
  <si>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</si>
  <si>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</si>
  <si>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</si>
  <si>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</si>
  <si>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</si>
  <si>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</si>
  <si>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</si>
  <si>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</si>
  <si>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</si>
  <si>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</si>
  <si>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</si>
  <si>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</si>
  <si>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</si>
  <si>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</si>
  <si>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</si>
  <si>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</si>
  <si>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</si>
  <si>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</si>
  <si>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</si>
  <si>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</si>
  <si>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</si>
  <si>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</si>
  <si>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</si>
  <si>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</si>
  <si>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</si>
  <si>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</si>
  <si>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</si>
  <si>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</si>
  <si>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</si>
  <si>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</si>
  <si>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</si>
  <si>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</si>
  <si>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</si>
  <si>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</si>
  <si>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</si>
  <si>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</si>
  <si>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</si>
  <si>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</si>
  <si>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</si>
  <si>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</si>
  <si>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</si>
  <si>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</si>
  <si>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</si>
  <si>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</si>
  <si>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</si>
  <si>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</si>
  <si>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</si>
  <si>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</si>
  <si>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</si>
  <si>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</si>
  <si>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</si>
  <si>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</si>
  <si>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</si>
  <si>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</si>
  <si>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</si>
  <si>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</si>
  <si>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</si>
  <si>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</si>
  <si>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</si>
  <si>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</si>
  <si>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</si>
  <si>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</si>
  <si>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</si>
  <si>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</si>
  <si>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</si>
  <si>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</si>
  <si>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</si>
  <si>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</si>
  <si>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</si>
  <si>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</si>
  <si>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</si>
  <si>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</si>
  <si>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</si>
  <si>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</si>
  <si>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</si>
  <si>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</si>
  <si>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</si>
  <si>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</si>
  <si>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</si>
  <si>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</si>
  <si>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</si>
  <si>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</si>
  <si>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</si>
  <si>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</si>
  <si>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</si>
  <si>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</si>
  <si>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</si>
  <si>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</si>
  <si>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</si>
  <si>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</si>
  <si>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</si>
  <si>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</si>
  <si>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</si>
  <si>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</si>
  <si>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</si>
  <si>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</si>
  <si>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</si>
  <si>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</si>
  <si>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</si>
  <si>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</si>
  <si>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</si>
  <si>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</si>
  <si>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</si>
  <si>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</si>
  <si>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</si>
  <si>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</si>
  <si>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</si>
  <si>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</si>
  <si>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</si>
  <si>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</si>
  <si>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</si>
  <si>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AP00</t>
  </si>
  <si>
    <t>苹果连续</t>
  </si>
  <si>
    <t>CF00</t>
  </si>
  <si>
    <t>棉花连续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</si>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</sst>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"000016"</f>
        <v>000016</v>
      </c>
      <c r="B3" s="37" t="s">
        <v>5</v>
      </c>
      <c r="C3" s="37" t="s">
        <v>6</v>
      </c>
      <c r="D3" s="37" t="str">
        <f>"000001"</f>
        <v>000001</v>
      </c>
      <c r="E3" s="37" t="s">
        <v>7</v>
      </c>
      <c r="F3" s="37" t="s">
        <v>8</v>
      </c>
    </row>
    <row r="4" ht="13.5" spans="1:6">
      <c r="A4" s="37" t="str">
        <f>"880857"</f>
        <v>880857</v>
      </c>
      <c r="B4" s="37" t="s">
        <v>9</v>
      </c>
      <c r="C4" s="37" t="s">
        <v>10</v>
      </c>
      <c r="D4" s="37" t="str">
        <f>"999999"</f>
        <v>999999</v>
      </c>
      <c r="E4" s="37" t="s">
        <v>7</v>
      </c>
      <c r="F4" s="37" t="s">
        <v>8</v>
      </c>
    </row>
    <row r="5" ht="13.5" spans="1:6">
      <c r="A5" s="37" t="str">
        <f>"880471"</f>
        <v>880471</v>
      </c>
      <c r="B5" s="37" t="s">
        <v>11</v>
      </c>
      <c r="C5" s="37" t="s">
        <v>12</v>
      </c>
      <c r="D5" s="37" t="str">
        <f>"000017"</f>
        <v>000017</v>
      </c>
      <c r="E5" s="37" t="s">
        <v>13</v>
      </c>
      <c r="F5" s="37" t="s">
        <v>14</v>
      </c>
    </row>
    <row r="6" ht="13.5" spans="1:6">
      <c r="A6" s="37" t="str">
        <f>"880895"</f>
        <v>880895</v>
      </c>
      <c r="B6" s="37" t="s">
        <v>15</v>
      </c>
      <c r="C6" s="37" t="s">
        <v>16</v>
      </c>
      <c r="D6" s="37" t="str">
        <f>"000002"</f>
        <v>000002</v>
      </c>
      <c r="E6" s="37" t="s">
        <v>17</v>
      </c>
      <c r="F6" s="37" t="s">
        <v>18</v>
      </c>
    </row>
    <row r="7" ht="13.5" spans="1:6">
      <c r="A7" s="37" t="str">
        <f>"880390"</f>
        <v>880390</v>
      </c>
      <c r="B7" s="37" t="s">
        <v>19</v>
      </c>
      <c r="C7" s="37" t="s">
        <v>20</v>
      </c>
      <c r="D7" s="37" t="str">
        <f>"000300"</f>
        <v>000300</v>
      </c>
      <c r="E7" s="37" t="s">
        <v>21</v>
      </c>
      <c r="F7" s="37" t="s">
        <v>22</v>
      </c>
    </row>
    <row r="8" ht="13.5" spans="1:6">
      <c r="A8" s="37" t="str">
        <f>"880856"</f>
        <v>880856</v>
      </c>
      <c r="B8" s="37" t="s">
        <v>23</v>
      </c>
      <c r="C8" s="37" t="s">
        <v>24</v>
      </c>
      <c r="D8" s="37" t="str">
        <f>"399300"</f>
        <v>399300</v>
      </c>
      <c r="E8" s="37" t="s">
        <v>21</v>
      </c>
      <c r="F8" s="37" t="s">
        <v>22</v>
      </c>
    </row>
    <row r="9" ht="13.5" spans="1:6">
      <c r="A9" s="37" t="str">
        <f>"880652"</f>
        <v>880652</v>
      </c>
      <c r="B9" s="37" t="s">
        <v>25</v>
      </c>
      <c r="C9" s="37" t="s">
        <v>26</v>
      </c>
      <c r="D9" s="37" t="str">
        <f>"880883"</f>
        <v>880883</v>
      </c>
      <c r="E9" s="37" t="s">
        <v>27</v>
      </c>
      <c r="F9" s="37" t="s">
        <v>28</v>
      </c>
    </row>
    <row r="10" ht="13.5" spans="1:6">
      <c r="A10" s="37" t="str">
        <f>"880572"</f>
        <v>880572</v>
      </c>
      <c r="B10" s="37" t="s">
        <v>29</v>
      </c>
      <c r="C10" s="37" t="s">
        <v>30</v>
      </c>
      <c r="D10" s="37" t="str">
        <f>"880821"</f>
        <v>880821</v>
      </c>
      <c r="E10" s="37" t="s">
        <v>31</v>
      </c>
      <c r="F10" s="37" t="s">
        <v>32</v>
      </c>
    </row>
    <row r="11" ht="13.5" spans="1:6">
      <c r="A11" s="37" t="str">
        <f>"880722"</f>
        <v>880722</v>
      </c>
      <c r="B11" s="37" t="s">
        <v>33</v>
      </c>
      <c r="C11" s="37" t="s">
        <v>34</v>
      </c>
      <c r="D11" s="37" t="str">
        <f>"880721"</f>
        <v>880721</v>
      </c>
      <c r="E11" s="37" t="s">
        <v>35</v>
      </c>
      <c r="F11" s="37" t="s">
        <v>36</v>
      </c>
    </row>
    <row r="12" ht="13.5" spans="1:6">
      <c r="A12" s="37" t="str">
        <f>"880493"</f>
        <v>880493</v>
      </c>
      <c r="B12" s="37" t="s">
        <v>37</v>
      </c>
      <c r="C12" s="37" t="s">
        <v>38</v>
      </c>
      <c r="D12" s="37" t="str">
        <f>"880801"</f>
        <v>880801</v>
      </c>
      <c r="E12" s="37" t="s">
        <v>39</v>
      </c>
      <c r="F12" s="37" t="s">
        <v>40</v>
      </c>
    </row>
    <row r="13" ht="13.5" spans="1:6">
      <c r="A13" s="37" t="str">
        <f>"880897"</f>
        <v>880897</v>
      </c>
      <c r="B13" s="37" t="s">
        <v>41</v>
      </c>
      <c r="C13" s="37" t="s">
        <v>42</v>
      </c>
      <c r="D13" s="37" t="str">
        <f>"000010"</f>
        <v>000010</v>
      </c>
      <c r="E13" s="37" t="s">
        <v>43</v>
      </c>
      <c r="F13" s="37" t="s">
        <v>44</v>
      </c>
    </row>
    <row r="14" ht="13.5" spans="1:6">
      <c r="A14" s="37" t="str">
        <f>"880592"</f>
        <v>880592</v>
      </c>
      <c r="B14" s="37" t="s">
        <v>45</v>
      </c>
      <c r="C14" s="37" t="s">
        <v>46</v>
      </c>
      <c r="D14" s="37" t="str">
        <f>"880501"</f>
        <v>880501</v>
      </c>
      <c r="E14" s="37" t="s">
        <v>47</v>
      </c>
      <c r="F14" s="37" t="s">
        <v>48</v>
      </c>
    </row>
    <row r="15" ht="13.5" spans="1:6">
      <c r="A15" s="37" t="str">
        <f>"880597"</f>
        <v>880597</v>
      </c>
      <c r="B15" s="37" t="s">
        <v>49</v>
      </c>
      <c r="C15" s="37" t="s">
        <v>50</v>
      </c>
      <c r="D15" s="37" t="str">
        <f>"000903"</f>
        <v>000903</v>
      </c>
      <c r="E15" s="37" t="s">
        <v>51</v>
      </c>
      <c r="F15" s="37" t="s">
        <v>52</v>
      </c>
    </row>
    <row r="16" ht="13.5" spans="1:6">
      <c r="A16" s="37" t="str">
        <f>"880654"</f>
        <v>880654</v>
      </c>
      <c r="B16" s="37" t="s">
        <v>53</v>
      </c>
      <c r="C16" s="37" t="s">
        <v>54</v>
      </c>
      <c r="D16" s="37" t="str">
        <f>"880207"</f>
        <v>880207</v>
      </c>
      <c r="E16" s="37" t="s">
        <v>55</v>
      </c>
      <c r="F16" s="37" t="s">
        <v>56</v>
      </c>
    </row>
    <row r="17" ht="13.5" spans="1:6">
      <c r="A17" s="37" t="str">
        <f>"880473"</f>
        <v>880473</v>
      </c>
      <c r="B17" s="37" t="s">
        <v>57</v>
      </c>
      <c r="C17" s="37" t="s">
        <v>58</v>
      </c>
      <c r="D17" s="37" t="str">
        <f>"880515"</f>
        <v>880515</v>
      </c>
      <c r="E17" s="37" t="s">
        <v>59</v>
      </c>
      <c r="F17" s="37" t="s">
        <v>60</v>
      </c>
    </row>
    <row r="18" ht="13.5" spans="1:6">
      <c r="A18" s="37" t="str">
        <f>"880229"</f>
        <v>880229</v>
      </c>
      <c r="B18" s="37" t="s">
        <v>61</v>
      </c>
      <c r="C18" s="37" t="s">
        <v>62</v>
      </c>
      <c r="D18" s="37" t="str">
        <f>"880826"</f>
        <v>880826</v>
      </c>
      <c r="E18" s="37" t="s">
        <v>63</v>
      </c>
      <c r="F18" s="37" t="s">
        <v>64</v>
      </c>
    </row>
    <row r="19" ht="13.5" spans="1:6">
      <c r="A19" s="37" t="str">
        <f>"880747"</f>
        <v>880747</v>
      </c>
      <c r="B19" s="37" t="s">
        <v>65</v>
      </c>
      <c r="C19" s="37" t="s">
        <v>66</v>
      </c>
      <c r="D19" s="37" t="str">
        <f>"880948"</f>
        <v>880948</v>
      </c>
      <c r="E19" s="37" t="s">
        <v>67</v>
      </c>
      <c r="F19" s="37" t="s">
        <v>68</v>
      </c>
    </row>
    <row r="20" ht="13.5" spans="1:6">
      <c r="A20" s="37" t="str">
        <f>"880387"</f>
        <v>880387</v>
      </c>
      <c r="B20" s="37" t="s">
        <v>69</v>
      </c>
      <c r="C20" s="37" t="s">
        <v>70</v>
      </c>
      <c r="D20" s="37" t="str">
        <f>"880978"</f>
        <v>880978</v>
      </c>
      <c r="E20" s="37" t="s">
        <v>71</v>
      </c>
      <c r="F20" s="37" t="s">
        <v>72</v>
      </c>
    </row>
    <row r="21" ht="13.5" spans="1:6">
      <c r="A21" s="37" t="str">
        <f>"880617"</f>
        <v>880617</v>
      </c>
      <c r="B21" s="37" t="s">
        <v>73</v>
      </c>
      <c r="C21" s="37" t="s">
        <v>74</v>
      </c>
      <c r="D21" s="37" t="str">
        <f>"880805"</f>
        <v>880805</v>
      </c>
      <c r="E21" s="37" t="s">
        <v>75</v>
      </c>
      <c r="F21" s="37" t="s">
        <v>76</v>
      </c>
    </row>
    <row r="22" ht="13.5" spans="1:6">
      <c r="A22" s="37" t="str">
        <f>"880913"</f>
        <v>880913</v>
      </c>
      <c r="B22" s="37" t="s">
        <v>77</v>
      </c>
      <c r="C22" s="37" t="s">
        <v>78</v>
      </c>
      <c r="D22" s="37" t="str">
        <f>"880526"</f>
        <v>880526</v>
      </c>
      <c r="E22" s="37" t="s">
        <v>79</v>
      </c>
      <c r="F22" s="37" t="s">
        <v>80</v>
      </c>
    </row>
    <row r="23" ht="13.5" spans="1:6">
      <c r="A23" s="37" t="str">
        <f>"880675"</f>
        <v>880675</v>
      </c>
      <c r="B23" s="37" t="s">
        <v>81</v>
      </c>
      <c r="C23" s="37" t="s">
        <v>82</v>
      </c>
      <c r="D23" s="37" t="str">
        <f>"399550"</f>
        <v>399550</v>
      </c>
      <c r="E23" s="37" t="s">
        <v>83</v>
      </c>
      <c r="F23" s="37" t="s">
        <v>84</v>
      </c>
    </row>
    <row r="24" ht="13.5" spans="1:6">
      <c r="A24" s="37" t="str">
        <f>"880711"</f>
        <v>880711</v>
      </c>
      <c r="B24" s="37" t="s">
        <v>85</v>
      </c>
      <c r="C24" s="37" t="s">
        <v>86</v>
      </c>
      <c r="D24" s="37" t="str">
        <f>"880218"</f>
        <v>880218</v>
      </c>
      <c r="E24" s="37" t="s">
        <v>87</v>
      </c>
      <c r="F24" s="37" t="s">
        <v>88</v>
      </c>
    </row>
    <row r="25" ht="13.5" spans="1:6">
      <c r="A25" s="37" t="str">
        <f>"880960"</f>
        <v>880960</v>
      </c>
      <c r="B25" s="37" t="s">
        <v>89</v>
      </c>
      <c r="C25" s="37" t="s">
        <v>90</v>
      </c>
      <c r="D25" s="37" t="str">
        <f>"880533"</f>
        <v>880533</v>
      </c>
      <c r="E25" s="37" t="s">
        <v>91</v>
      </c>
      <c r="F25" s="37" t="s">
        <v>92</v>
      </c>
    </row>
    <row r="26" ht="13.5" spans="1:6">
      <c r="A26" s="37" t="str">
        <f>"880746"</f>
        <v>880746</v>
      </c>
      <c r="B26" s="37" t="s">
        <v>93</v>
      </c>
      <c r="C26" s="37" t="s">
        <v>94</v>
      </c>
      <c r="D26" s="37" t="str">
        <f>"880216"</f>
        <v>880216</v>
      </c>
      <c r="E26" s="37" t="s">
        <v>95</v>
      </c>
      <c r="F26" s="37" t="s">
        <v>96</v>
      </c>
    </row>
    <row r="27" ht="13.5" spans="1:6">
      <c r="A27" s="37" t="str">
        <f>"880760"</f>
        <v>880760</v>
      </c>
      <c r="B27" s="37" t="s">
        <v>97</v>
      </c>
      <c r="C27" s="37" t="s">
        <v>98</v>
      </c>
      <c r="D27" s="37" t="str">
        <f>"880703"</f>
        <v>880703</v>
      </c>
      <c r="E27" s="37" t="s">
        <v>99</v>
      </c>
      <c r="F27" s="37" t="s">
        <v>100</v>
      </c>
    </row>
    <row r="28" ht="13.5" spans="1:6">
      <c r="A28" s="37" t="str">
        <f>"880623"</f>
        <v>880623</v>
      </c>
      <c r="B28" s="37" t="s">
        <v>101</v>
      </c>
      <c r="C28" s="37" t="s">
        <v>102</v>
      </c>
      <c r="D28" s="37" t="str">
        <f>"880861"</f>
        <v>880861</v>
      </c>
      <c r="E28" s="37" t="s">
        <v>103</v>
      </c>
      <c r="F28" s="37" t="s">
        <v>104</v>
      </c>
    </row>
    <row r="29" ht="13.5" spans="1:6">
      <c r="A29" s="37" t="str">
        <f>"880707"</f>
        <v>880707</v>
      </c>
      <c r="B29" s="37" t="s">
        <v>105</v>
      </c>
      <c r="C29" s="37" t="s">
        <v>106</v>
      </c>
      <c r="D29" s="37" t="str">
        <f>"880921"</f>
        <v>880921</v>
      </c>
      <c r="E29" s="37" t="s">
        <v>107</v>
      </c>
      <c r="F29" s="37" t="s">
        <v>108</v>
      </c>
    </row>
    <row r="30" ht="13.5" spans="1:6">
      <c r="A30" s="37" t="str">
        <f>"880681"</f>
        <v>880681</v>
      </c>
      <c r="B30" s="37" t="s">
        <v>109</v>
      </c>
      <c r="C30" s="37" t="s">
        <v>110</v>
      </c>
      <c r="D30" s="37" t="str">
        <f>"880620"</f>
        <v>880620</v>
      </c>
      <c r="E30" s="37" t="s">
        <v>111</v>
      </c>
      <c r="F30" s="37" t="s">
        <v>112</v>
      </c>
    </row>
    <row r="31" ht="13.5" spans="1:6">
      <c r="A31" s="37" t="str">
        <f>"880360"</f>
        <v>880360</v>
      </c>
      <c r="B31" s="37" t="s">
        <v>113</v>
      </c>
      <c r="C31" s="37" t="s">
        <v>114</v>
      </c>
      <c r="D31" s="37" t="str">
        <f>"880954"</f>
        <v>880954</v>
      </c>
      <c r="E31" s="37" t="s">
        <v>115</v>
      </c>
      <c r="F31" s="37" t="s">
        <v>116</v>
      </c>
    </row>
    <row r="32" ht="13.5" spans="1:6">
      <c r="A32" s="37" t="str">
        <f>"880502"</f>
        <v>880502</v>
      </c>
      <c r="B32" s="37" t="s">
        <v>117</v>
      </c>
      <c r="C32" s="37" t="s">
        <v>118</v>
      </c>
      <c r="D32" s="37" t="str">
        <f>"880545"</f>
        <v>880545</v>
      </c>
      <c r="E32" s="37" t="s">
        <v>119</v>
      </c>
      <c r="F32" s="37" t="s">
        <v>120</v>
      </c>
    </row>
    <row r="33" ht="13.5" spans="1:6">
      <c r="A33" s="37" t="str">
        <f>"880579"</f>
        <v>880579</v>
      </c>
      <c r="B33" s="37" t="s">
        <v>121</v>
      </c>
      <c r="C33" s="37" t="s">
        <v>122</v>
      </c>
      <c r="D33" s="37" t="str">
        <f>"880949"</f>
        <v>880949</v>
      </c>
      <c r="E33" s="37" t="s">
        <v>123</v>
      </c>
      <c r="F33" s="37" t="s">
        <v>124</v>
      </c>
    </row>
    <row r="34" ht="13.5" spans="1:6">
      <c r="A34" s="37" t="str">
        <f>"880554"</f>
        <v>880554</v>
      </c>
      <c r="B34" s="37" t="s">
        <v>125</v>
      </c>
      <c r="C34" s="37" t="s">
        <v>126</v>
      </c>
      <c r="D34" s="37" t="str">
        <f>"880589"</f>
        <v>880589</v>
      </c>
      <c r="E34" s="37" t="s">
        <v>127</v>
      </c>
      <c r="F34" s="37" t="s">
        <v>128</v>
      </c>
    </row>
    <row r="35" ht="13.5" spans="1:6">
      <c r="A35" s="37" t="str">
        <f>"880557"</f>
        <v>880557</v>
      </c>
      <c r="B35" s="37" t="s">
        <v>129</v>
      </c>
      <c r="C35" s="37" t="s">
        <v>130</v>
      </c>
      <c r="D35" s="37" t="str">
        <f>"880956"</f>
        <v>880956</v>
      </c>
      <c r="E35" s="37" t="s">
        <v>131</v>
      </c>
      <c r="F35" s="37" t="s">
        <v>132</v>
      </c>
    </row>
    <row r="36" ht="13.5" spans="1:6">
      <c r="A36" s="37" t="str">
        <f>"880602"</f>
        <v>880602</v>
      </c>
      <c r="B36" s="37" t="s">
        <v>133</v>
      </c>
      <c r="C36" s="37" t="s">
        <v>134</v>
      </c>
      <c r="D36" s="37" t="str">
        <f>"880955"</f>
        <v>880955</v>
      </c>
      <c r="E36" s="37" t="s">
        <v>135</v>
      </c>
      <c r="F36" s="37" t="s">
        <v>136</v>
      </c>
    </row>
    <row r="37" ht="13.5" spans="1:6">
      <c r="A37" s="37" t="str">
        <f>"880465"</f>
        <v>880465</v>
      </c>
      <c r="B37" s="37" t="s">
        <v>137</v>
      </c>
      <c r="C37" s="37" t="s">
        <v>138</v>
      </c>
      <c r="D37" s="37" t="str">
        <f>"880803"</f>
        <v>880803</v>
      </c>
      <c r="E37" s="37" t="s">
        <v>139</v>
      </c>
      <c r="F37" s="37" t="s">
        <v>140</v>
      </c>
    </row>
    <row r="38" ht="13.5" spans="1:6">
      <c r="A38" s="37" t="str">
        <f>"880791"</f>
        <v>880791</v>
      </c>
      <c r="B38" s="37" t="s">
        <v>141</v>
      </c>
      <c r="C38" s="37" t="s">
        <v>142</v>
      </c>
      <c r="D38" s="37" t="str">
        <f>"880906"</f>
        <v>880906</v>
      </c>
      <c r="E38" s="37" t="s">
        <v>143</v>
      </c>
      <c r="F38" s="37" t="s">
        <v>144</v>
      </c>
    </row>
    <row r="39" ht="13.5" spans="1:6">
      <c r="A39" s="37" t="str">
        <f>"880804"</f>
        <v>880804</v>
      </c>
      <c r="B39" s="37" t="s">
        <v>145</v>
      </c>
      <c r="C39" s="37" t="s">
        <v>146</v>
      </c>
      <c r="D39" s="37" t="str">
        <f>"880696"</f>
        <v>880696</v>
      </c>
      <c r="E39" s="37" t="s">
        <v>147</v>
      </c>
      <c r="F39" s="37" t="s">
        <v>148</v>
      </c>
    </row>
    <row r="40" ht="13.5" spans="1:6">
      <c r="A40" s="37" t="str">
        <f>"880929"</f>
        <v>880929</v>
      </c>
      <c r="B40" s="37" t="s">
        <v>149</v>
      </c>
      <c r="C40" s="37" t="s">
        <v>150</v>
      </c>
      <c r="D40" s="37" t="str">
        <f>"880532"</f>
        <v>880532</v>
      </c>
      <c r="E40" s="37" t="s">
        <v>151</v>
      </c>
      <c r="F40" s="37" t="s">
        <v>152</v>
      </c>
    </row>
    <row r="41" ht="13.5" spans="1:6">
      <c r="A41" s="37" t="str">
        <f>"880217"</f>
        <v>880217</v>
      </c>
      <c r="B41" s="37" t="s">
        <v>153</v>
      </c>
      <c r="C41" s="37" t="s">
        <v>154</v>
      </c>
      <c r="D41" s="37" t="str">
        <f>"880645"</f>
        <v>880645</v>
      </c>
      <c r="E41" s="37" t="s">
        <v>155</v>
      </c>
      <c r="F41" s="37" t="s">
        <v>156</v>
      </c>
    </row>
    <row r="42" ht="13.5" spans="1:6">
      <c r="A42" s="37" t="str">
        <f>"880464"</f>
        <v>880464</v>
      </c>
      <c r="B42" s="37" t="s">
        <v>157</v>
      </c>
      <c r="C42" s="37" t="s">
        <v>158</v>
      </c>
      <c r="D42" s="37" t="str">
        <f>"880720"</f>
        <v>880720</v>
      </c>
      <c r="E42" s="37" t="s">
        <v>159</v>
      </c>
      <c r="F42" s="37" t="s">
        <v>160</v>
      </c>
    </row>
    <row r="43" ht="13.5" spans="1:6">
      <c r="A43" s="37" t="str">
        <f>"880660"</f>
        <v>880660</v>
      </c>
      <c r="B43" s="37" t="s">
        <v>161</v>
      </c>
      <c r="C43" s="37" t="s">
        <v>162</v>
      </c>
      <c r="D43" s="37" t="str">
        <f>"880868"</f>
        <v>880868</v>
      </c>
      <c r="E43" s="37" t="s">
        <v>163</v>
      </c>
      <c r="F43" s="37" t="s">
        <v>164</v>
      </c>
    </row>
    <row r="44" ht="13.5" spans="1:6">
      <c r="A44" s="37" t="str">
        <f>"880766"</f>
        <v>880766</v>
      </c>
      <c r="B44" s="37" t="s">
        <v>165</v>
      </c>
      <c r="C44" s="37" t="s">
        <v>166</v>
      </c>
      <c r="D44" s="37" t="str">
        <f>"880876"</f>
        <v>880876</v>
      </c>
      <c r="E44" s="37" t="s">
        <v>167</v>
      </c>
      <c r="F44" s="37" t="s">
        <v>168</v>
      </c>
    </row>
    <row r="45" ht="13.5" spans="1:6">
      <c r="A45" s="37" t="str">
        <f>"880367"</f>
        <v>880367</v>
      </c>
      <c r="B45" s="37" t="s">
        <v>169</v>
      </c>
      <c r="C45" s="37" t="s">
        <v>170</v>
      </c>
      <c r="D45" s="37" t="str">
        <f>"880941"</f>
        <v>880941</v>
      </c>
      <c r="E45" s="37" t="s">
        <v>171</v>
      </c>
      <c r="F45" s="37" t="s">
        <v>172</v>
      </c>
    </row>
    <row r="46" ht="13.5" spans="1:6">
      <c r="A46" s="37" t="str">
        <f>"880647"</f>
        <v>880647</v>
      </c>
      <c r="B46" s="37" t="s">
        <v>173</v>
      </c>
      <c r="C46" s="37" t="s">
        <v>174</v>
      </c>
      <c r="D46" s="37" t="str">
        <f>"880688"</f>
        <v>880688</v>
      </c>
      <c r="E46" s="37" t="s">
        <v>175</v>
      </c>
      <c r="F46" s="37" t="s">
        <v>176</v>
      </c>
    </row>
    <row r="47" ht="13.5" spans="1:6">
      <c r="A47" s="37" t="str">
        <f>"880719"</f>
        <v>880719</v>
      </c>
      <c r="B47" s="37" t="s">
        <v>177</v>
      </c>
      <c r="C47" s="37" t="s">
        <v>178</v>
      </c>
      <c r="D47" s="37" t="str">
        <f>"880911"</f>
        <v>880911</v>
      </c>
      <c r="E47" s="37" t="s">
        <v>179</v>
      </c>
      <c r="F47" s="37" t="s">
        <v>180</v>
      </c>
    </row>
    <row r="48" ht="13.5" spans="1:6">
      <c r="A48" s="37" t="str">
        <f>"880794"</f>
        <v>880794</v>
      </c>
      <c r="B48" s="37" t="s">
        <v>181</v>
      </c>
      <c r="C48" s="37" t="s">
        <v>182</v>
      </c>
      <c r="D48" s="37" t="str">
        <f>"880901"</f>
        <v>880901</v>
      </c>
      <c r="E48" s="37" t="s">
        <v>183</v>
      </c>
      <c r="F48" s="37" t="s">
        <v>184</v>
      </c>
    </row>
    <row r="49" ht="13.5" spans="1:6">
      <c r="A49" s="37" t="str">
        <f>"880432"</f>
        <v>880432</v>
      </c>
      <c r="B49" s="37" t="s">
        <v>185</v>
      </c>
      <c r="C49" s="37" t="s">
        <v>186</v>
      </c>
      <c r="D49" s="37" t="str">
        <f>"880933"</f>
        <v>880933</v>
      </c>
      <c r="E49" s="37" t="s">
        <v>187</v>
      </c>
      <c r="F49" s="37" t="s">
        <v>188</v>
      </c>
    </row>
    <row r="50" ht="13.5" spans="1:6">
      <c r="A50" s="37" t="str">
        <f>"880701"</f>
        <v>880701</v>
      </c>
      <c r="B50" s="37" t="s">
        <v>189</v>
      </c>
      <c r="C50" s="37" t="s">
        <v>190</v>
      </c>
      <c r="D50" s="37" t="str">
        <f>"880739"</f>
        <v>880739</v>
      </c>
      <c r="E50" s="37" t="s">
        <v>191</v>
      </c>
      <c r="F50" s="37" t="s">
        <v>192</v>
      </c>
    </row>
    <row r="51" ht="13.5" spans="1:6">
      <c r="A51" s="37" t="str">
        <f>"880713"</f>
        <v>880713</v>
      </c>
      <c r="B51" s="37" t="s">
        <v>193</v>
      </c>
      <c r="C51" s="37" t="s">
        <v>194</v>
      </c>
      <c r="D51" s="37" t="str">
        <f>"880686"</f>
        <v>880686</v>
      </c>
      <c r="E51" s="37" t="s">
        <v>195</v>
      </c>
      <c r="F51" s="37" t="s">
        <v>196</v>
      </c>
    </row>
    <row r="52" ht="13.5" spans="1:6">
      <c r="A52" s="37" t="str">
        <f>"880203"</f>
        <v>880203</v>
      </c>
      <c r="B52" s="37" t="s">
        <v>197</v>
      </c>
      <c r="C52" s="37" t="s">
        <v>198</v>
      </c>
      <c r="D52" s="37" t="str">
        <f>"880748"</f>
        <v>880748</v>
      </c>
      <c r="E52" s="37" t="s">
        <v>199</v>
      </c>
      <c r="F52" s="37" t="s">
        <v>200</v>
      </c>
    </row>
    <row r="53" ht="13.5" spans="1:6">
      <c r="A53" s="37" t="str">
        <f>"880968"</f>
        <v>880968</v>
      </c>
      <c r="B53" s="37" t="s">
        <v>201</v>
      </c>
      <c r="C53" s="37" t="s">
        <v>202</v>
      </c>
      <c r="D53" s="37" t="str">
        <f>"880969"</f>
        <v>880969</v>
      </c>
      <c r="E53" s="37" t="s">
        <v>203</v>
      </c>
      <c r="F53" s="37" t="s">
        <v>204</v>
      </c>
    </row>
    <row r="54" ht="13.5" spans="1:6">
      <c r="A54" s="37" t="str">
        <f>"880912"</f>
        <v>880912</v>
      </c>
      <c r="B54" s="37" t="s">
        <v>205</v>
      </c>
      <c r="C54" s="37" t="s">
        <v>206</v>
      </c>
      <c r="D54" s="37" t="str">
        <f>"880693"</f>
        <v>880693</v>
      </c>
      <c r="E54" s="37" t="s">
        <v>207</v>
      </c>
      <c r="F54" s="37" t="s">
        <v>208</v>
      </c>
    </row>
    <row r="55" ht="13.5" spans="1:6">
      <c r="A55" s="37" t="str">
        <f>"880422"</f>
        <v>880422</v>
      </c>
      <c r="B55" s="37" t="s">
        <v>209</v>
      </c>
      <c r="C55" s="37" t="s">
        <v>210</v>
      </c>
      <c r="D55" s="37" t="str">
        <f>"880531"</f>
        <v>880531</v>
      </c>
      <c r="E55" s="37" t="s">
        <v>211</v>
      </c>
      <c r="F55" s="37" t="s">
        <v>212</v>
      </c>
    </row>
    <row r="56" ht="13.5" spans="1:6">
      <c r="A56" s="37" t="str">
        <f>"880668"</f>
        <v>880668</v>
      </c>
      <c r="B56" s="37" t="s">
        <v>213</v>
      </c>
      <c r="C56" s="37" t="s">
        <v>214</v>
      </c>
      <c r="D56" s="37" t="str">
        <f>"880591"</f>
        <v>880591</v>
      </c>
      <c r="E56" s="37" t="s">
        <v>215</v>
      </c>
      <c r="F56" s="37" t="s">
        <v>216</v>
      </c>
    </row>
    <row r="57" ht="13.5" spans="1:6">
      <c r="A57" s="37" t="str">
        <f>"880782"</f>
        <v>880782</v>
      </c>
      <c r="B57" s="37" t="s">
        <v>217</v>
      </c>
      <c r="C57" s="37" t="s">
        <v>218</v>
      </c>
      <c r="D57" s="37" t="str">
        <f>"880525"</f>
        <v>880525</v>
      </c>
      <c r="E57" s="37" t="s">
        <v>219</v>
      </c>
      <c r="F57" s="37" t="s">
        <v>220</v>
      </c>
    </row>
    <row r="58" ht="13.5" spans="1:6">
      <c r="A58" s="37" t="str">
        <f>"880710"</f>
        <v>880710</v>
      </c>
      <c r="B58" s="37" t="s">
        <v>221</v>
      </c>
      <c r="C58" s="37" t="s">
        <v>222</v>
      </c>
      <c r="D58" s="37" t="str">
        <f>"880577"</f>
        <v>880577</v>
      </c>
      <c r="E58" s="37" t="s">
        <v>223</v>
      </c>
      <c r="F58" s="37" t="s">
        <v>224</v>
      </c>
    </row>
    <row r="59" ht="13.5" spans="1:6">
      <c r="A59" s="37" t="str">
        <f>"399108"</f>
        <v>399108</v>
      </c>
      <c r="B59" s="37" t="s">
        <v>225</v>
      </c>
      <c r="C59" s="37" t="s">
        <v>226</v>
      </c>
      <c r="D59" s="37" t="str">
        <f>"880757"</f>
        <v>880757</v>
      </c>
      <c r="E59" s="37" t="s">
        <v>227</v>
      </c>
      <c r="F59" s="37" t="s">
        <v>228</v>
      </c>
    </row>
    <row r="60" ht="13.5" spans="1:6">
      <c r="A60" s="37" t="str">
        <f>"880890"</f>
        <v>880890</v>
      </c>
      <c r="B60" s="37" t="s">
        <v>229</v>
      </c>
      <c r="C60" s="37" t="s">
        <v>230</v>
      </c>
      <c r="D60" s="37" t="str">
        <f>"880221"</f>
        <v>880221</v>
      </c>
      <c r="E60" s="37" t="s">
        <v>231</v>
      </c>
      <c r="F60" s="37" t="s">
        <v>232</v>
      </c>
    </row>
    <row r="61" ht="13.5" spans="1:6">
      <c r="A61" s="37" t="str">
        <f>"399361"</f>
        <v>399361</v>
      </c>
      <c r="B61" s="37" t="s">
        <v>233</v>
      </c>
      <c r="C61" s="37" t="s">
        <v>234</v>
      </c>
      <c r="D61" s="37" t="str">
        <f>"880833"</f>
        <v>880833</v>
      </c>
      <c r="E61" s="37" t="s">
        <v>235</v>
      </c>
      <c r="F61" s="37" t="s">
        <v>236</v>
      </c>
    </row>
    <row r="62" ht="13.5" spans="1:6">
      <c r="A62" s="37" t="str">
        <f>"399359"</f>
        <v>399359</v>
      </c>
      <c r="B62" s="37" t="s">
        <v>237</v>
      </c>
      <c r="C62" s="37" t="s">
        <v>234</v>
      </c>
      <c r="D62" s="37" t="str">
        <f>"880743"</f>
        <v>880743</v>
      </c>
      <c r="E62" s="37" t="s">
        <v>238</v>
      </c>
      <c r="F62" s="37" t="s">
        <v>239</v>
      </c>
    </row>
    <row r="63" ht="13.5" spans="1:6">
      <c r="A63" s="37" t="str">
        <f>"399355"</f>
        <v>399355</v>
      </c>
      <c r="B63" s="37" t="s">
        <v>240</v>
      </c>
      <c r="C63" s="37" t="s">
        <v>234</v>
      </c>
      <c r="D63" s="37" t="str">
        <f>"880590"</f>
        <v>880590</v>
      </c>
      <c r="E63" s="37" t="s">
        <v>241</v>
      </c>
      <c r="F63" s="37" t="s">
        <v>242</v>
      </c>
    </row>
    <row r="64" ht="13.5" spans="1:6">
      <c r="A64" s="37" t="str">
        <f>"399324"</f>
        <v>399324</v>
      </c>
      <c r="B64" s="37" t="s">
        <v>243</v>
      </c>
      <c r="C64" s="37" t="s">
        <v>234</v>
      </c>
      <c r="D64" s="37" t="str">
        <f>"880651"</f>
        <v>880651</v>
      </c>
      <c r="E64" s="37" t="s">
        <v>244</v>
      </c>
      <c r="F64" s="37" t="s">
        <v>245</v>
      </c>
    </row>
    <row r="65" ht="13.5" spans="1:6">
      <c r="A65" s="37" t="str">
        <f>"399321"</f>
        <v>399321</v>
      </c>
      <c r="B65" s="37" t="s">
        <v>246</v>
      </c>
      <c r="C65" s="37" t="s">
        <v>234</v>
      </c>
      <c r="D65" s="37" t="str">
        <f>"880875"</f>
        <v>880875</v>
      </c>
      <c r="E65" s="37" t="s">
        <v>247</v>
      </c>
      <c r="F65" s="37" t="s">
        <v>248</v>
      </c>
    </row>
    <row r="66" ht="13.5" spans="1:6">
      <c r="A66" s="37" t="str">
        <f>"000011"</f>
        <v>000011</v>
      </c>
      <c r="B66" s="37" t="s">
        <v>249</v>
      </c>
      <c r="C66" s="37" t="s">
        <v>234</v>
      </c>
      <c r="D66" s="37" t="str">
        <f>"880689"</f>
        <v>880689</v>
      </c>
      <c r="E66" s="37" t="s">
        <v>250</v>
      </c>
      <c r="F66" s="37" t="s">
        <v>251</v>
      </c>
    </row>
    <row r="67" ht="13.5" spans="1:6">
      <c r="A67" s="37" t="str">
        <f>"399807"</f>
        <v>399807</v>
      </c>
      <c r="B67" s="37" t="s">
        <v>252</v>
      </c>
      <c r="C67" s="37" t="s">
        <v>234</v>
      </c>
      <c r="D67" s="37" t="str">
        <f>"880610"</f>
        <v>880610</v>
      </c>
      <c r="E67" s="37" t="s">
        <v>253</v>
      </c>
      <c r="F67" s="37" t="s">
        <v>254</v>
      </c>
    </row>
    <row r="68" ht="13.5" spans="1:6">
      <c r="A68" s="37" t="str">
        <f>"399391"</f>
        <v>399391</v>
      </c>
      <c r="B68" s="37" t="s">
        <v>255</v>
      </c>
      <c r="C68" s="37" t="s">
        <v>234</v>
      </c>
      <c r="D68" s="37" t="str">
        <f>"880459"</f>
        <v>880459</v>
      </c>
      <c r="E68" s="37" t="s">
        <v>256</v>
      </c>
      <c r="F68" s="37" t="s">
        <v>257</v>
      </c>
    </row>
    <row r="69" ht="13.5" spans="1:6">
      <c r="A69" s="37" t="str">
        <f>"399373"</f>
        <v>399373</v>
      </c>
      <c r="B69" s="37" t="s">
        <v>258</v>
      </c>
      <c r="C69" s="37" t="s">
        <v>234</v>
      </c>
      <c r="D69" s="37" t="str">
        <f>"880947"</f>
        <v>880947</v>
      </c>
      <c r="E69" s="37" t="s">
        <v>259</v>
      </c>
      <c r="F69" s="37" t="s">
        <v>260</v>
      </c>
    </row>
    <row r="70" ht="13.5" spans="1:6">
      <c r="A70" s="38"/>
      <c r="B70" s="38"/>
      <c r="C70" s="38"/>
      <c r="D70" s="37" t="str">
        <f>"880596"</f>
        <v>880596</v>
      </c>
      <c r="E70" s="37" t="s">
        <v>261</v>
      </c>
      <c r="F70" s="37" t="s">
        <v>262</v>
      </c>
    </row>
    <row r="71" ht="13.5" spans="1:6">
      <c r="A71" s="38"/>
      <c r="B71" s="38"/>
      <c r="C71" s="38"/>
      <c r="D71" s="37" t="str">
        <f>"880692"</f>
        <v>880692</v>
      </c>
      <c r="E71" s="37" t="s">
        <v>263</v>
      </c>
      <c r="F71" s="37" t="s">
        <v>264</v>
      </c>
    </row>
    <row r="72" ht="13.5" spans="1:6">
      <c r="A72" s="38"/>
      <c r="B72" s="38"/>
      <c r="C72" s="38"/>
      <c r="D72" s="37" t="str">
        <f>"880887"</f>
        <v>880887</v>
      </c>
      <c r="E72" s="37" t="s">
        <v>265</v>
      </c>
      <c r="F72" s="37" t="s">
        <v>266</v>
      </c>
    </row>
    <row r="73" ht="13.5" spans="1:6">
      <c r="A73" s="38"/>
      <c r="B73" s="38"/>
      <c r="C73" s="38"/>
      <c r="D73" s="37" t="str">
        <f>"880920"</f>
        <v>880920</v>
      </c>
      <c r="E73" s="37" t="s">
        <v>267</v>
      </c>
      <c r="F73" s="37" t="s">
        <v>268</v>
      </c>
    </row>
    <row r="74" ht="13.5" spans="1:6">
      <c r="A74" s="38"/>
      <c r="B74" s="38"/>
      <c r="C74" s="38"/>
      <c r="D74" s="37" t="str">
        <f>"880729"</f>
        <v>880729</v>
      </c>
      <c r="E74" s="37" t="s">
        <v>269</v>
      </c>
      <c r="F74" s="37" t="s">
        <v>270</v>
      </c>
    </row>
    <row r="75" ht="13.5" spans="1:6">
      <c r="A75" s="38"/>
      <c r="B75" s="38"/>
      <c r="C75" s="38"/>
      <c r="D75" s="37" t="str">
        <f>"880599"</f>
        <v>880599</v>
      </c>
      <c r="E75" s="37" t="s">
        <v>271</v>
      </c>
      <c r="F75" s="37" t="s">
        <v>272</v>
      </c>
    </row>
    <row r="76" ht="13.5" spans="1:6">
      <c r="A76" s="38"/>
      <c r="B76" s="38"/>
      <c r="C76" s="38"/>
      <c r="D76" s="37" t="str">
        <f>"880447"</f>
        <v>880447</v>
      </c>
      <c r="E76" s="37" t="s">
        <v>273</v>
      </c>
      <c r="F76" s="37" t="s">
        <v>274</v>
      </c>
    </row>
    <row r="77" ht="13.5" spans="1:6">
      <c r="A77" s="38"/>
      <c r="B77" s="38"/>
      <c r="C77" s="38"/>
      <c r="D77" s="37" t="str">
        <f>"880562"</f>
        <v>880562</v>
      </c>
      <c r="E77" s="37" t="s">
        <v>275</v>
      </c>
      <c r="F77" s="37" t="s">
        <v>276</v>
      </c>
    </row>
    <row r="78" ht="13.5" spans="1:6">
      <c r="A78" s="38"/>
      <c r="B78" s="38"/>
      <c r="C78" s="38"/>
      <c r="D78" s="37" t="str">
        <f>"880790"</f>
        <v>880790</v>
      </c>
      <c r="E78" s="37" t="s">
        <v>277</v>
      </c>
      <c r="F78" s="37" t="s">
        <v>278</v>
      </c>
    </row>
    <row r="79" ht="13.5" spans="1:6">
      <c r="A79" s="38"/>
      <c r="B79" s="38"/>
      <c r="C79" s="38"/>
      <c r="D79" s="37" t="str">
        <f>"880650"</f>
        <v>880650</v>
      </c>
      <c r="E79" s="37" t="s">
        <v>279</v>
      </c>
      <c r="F79" s="37" t="s">
        <v>280</v>
      </c>
    </row>
    <row r="80" ht="13.5" spans="1:6">
      <c r="A80" s="38"/>
      <c r="B80" s="38"/>
      <c r="C80" s="38"/>
      <c r="D80" s="37" t="str">
        <f>"880718"</f>
        <v>880718</v>
      </c>
      <c r="E80" s="37" t="s">
        <v>281</v>
      </c>
      <c r="F80" s="37" t="s">
        <v>282</v>
      </c>
    </row>
    <row r="81" ht="13.5" spans="1:6">
      <c r="A81" s="38"/>
      <c r="B81" s="38"/>
      <c r="C81" s="38"/>
      <c r="D81" s="37" t="str">
        <f>"880704"</f>
        <v>880704</v>
      </c>
      <c r="E81" s="37" t="s">
        <v>283</v>
      </c>
      <c r="F81" s="37" t="s">
        <v>284</v>
      </c>
    </row>
    <row r="82" ht="16.5" spans="1:6">
      <c r="A82" s="26"/>
      <c r="B82" s="26"/>
      <c r="C82" s="26"/>
      <c r="D82" s="37" t="str">
        <f>"880431"</f>
        <v>880431</v>
      </c>
      <c r="E82" s="37" t="s">
        <v>285</v>
      </c>
      <c r="F82" s="37" t="s">
        <v>286</v>
      </c>
    </row>
    <row r="83" ht="16.5" spans="1:6">
      <c r="A83" s="26"/>
      <c r="B83" s="26"/>
      <c r="C83" s="26"/>
      <c r="D83" s="37" t="str">
        <f>"880474"</f>
        <v>880474</v>
      </c>
      <c r="E83" s="37" t="s">
        <v>287</v>
      </c>
      <c r="F83" s="37" t="s">
        <v>288</v>
      </c>
    </row>
    <row r="84" ht="16.5" spans="1:6">
      <c r="A84" s="26"/>
      <c r="B84" s="26"/>
      <c r="C84" s="26"/>
      <c r="D84" s="37" t="str">
        <f>"880780"</f>
        <v>880780</v>
      </c>
      <c r="E84" s="37" t="s">
        <v>289</v>
      </c>
      <c r="F84" s="37" t="s">
        <v>290</v>
      </c>
    </row>
    <row r="85" ht="16.5" spans="1:6">
      <c r="A85" s="26"/>
      <c r="B85" s="26"/>
      <c r="C85" s="26"/>
      <c r="D85" s="37" t="str">
        <f>"880662"</f>
        <v>880662</v>
      </c>
      <c r="E85" s="37" t="s">
        <v>291</v>
      </c>
      <c r="F85" s="37" t="s">
        <v>292</v>
      </c>
    </row>
    <row r="86" ht="16.5" spans="1:6">
      <c r="A86" s="26"/>
      <c r="B86" s="26"/>
      <c r="C86" s="26"/>
      <c r="D86" s="37" t="str">
        <f>"880953"</f>
        <v>880953</v>
      </c>
      <c r="E86" s="37" t="s">
        <v>293</v>
      </c>
      <c r="F86" s="37" t="s">
        <v>294</v>
      </c>
    </row>
    <row r="87" ht="16.5" spans="1:6">
      <c r="A87" s="26"/>
      <c r="B87" s="26"/>
      <c r="C87" s="26"/>
      <c r="D87" s="37" t="str">
        <f>"880231"</f>
        <v>880231</v>
      </c>
      <c r="E87" s="37" t="s">
        <v>295</v>
      </c>
      <c r="F87" s="37" t="s">
        <v>296</v>
      </c>
    </row>
    <row r="88" ht="16.5" spans="1:6">
      <c r="A88" s="26"/>
      <c r="B88" s="26"/>
      <c r="C88" s="26"/>
      <c r="D88" s="37" t="str">
        <f>"880717"</f>
        <v>880717</v>
      </c>
      <c r="E88" s="37" t="s">
        <v>297</v>
      </c>
      <c r="F88" s="37" t="s">
        <v>298</v>
      </c>
    </row>
    <row r="89" ht="16.5" spans="1:6">
      <c r="A89" s="26"/>
      <c r="B89" s="26"/>
      <c r="C89" s="26"/>
      <c r="D89" s="37" t="str">
        <f>"880709"</f>
        <v>880709</v>
      </c>
      <c r="E89" s="37" t="s">
        <v>299</v>
      </c>
      <c r="F89" s="37" t="s">
        <v>300</v>
      </c>
    </row>
    <row r="90" ht="16.5" spans="1:6">
      <c r="A90" s="26"/>
      <c r="B90" s="26"/>
      <c r="C90" s="26"/>
      <c r="D90" s="37" t="str">
        <f>"880797"</f>
        <v>880797</v>
      </c>
      <c r="E90" s="37" t="s">
        <v>301</v>
      </c>
      <c r="F90" s="37" t="s">
        <v>302</v>
      </c>
    </row>
    <row r="91" ht="16.5" spans="1:6">
      <c r="A91" s="26"/>
      <c r="B91" s="26"/>
      <c r="C91" s="26"/>
      <c r="D91" s="37" t="str">
        <f>"880350"</f>
        <v>880350</v>
      </c>
      <c r="E91" s="37" t="s">
        <v>303</v>
      </c>
      <c r="F91" s="37" t="s">
        <v>304</v>
      </c>
    </row>
    <row r="92" ht="16.5" spans="1:6">
      <c r="A92" s="26"/>
      <c r="B92" s="26"/>
      <c r="C92" s="26"/>
      <c r="D92" s="37" t="str">
        <f>"880706"</f>
        <v>880706</v>
      </c>
      <c r="E92" s="37" t="s">
        <v>305</v>
      </c>
      <c r="F92" s="37" t="s">
        <v>306</v>
      </c>
    </row>
    <row r="93" ht="16.5" spans="1:6">
      <c r="A93" s="26"/>
      <c r="B93" s="26"/>
      <c r="C93" s="26"/>
      <c r="D93" s="37" t="str">
        <f>"880598"</f>
        <v>880598</v>
      </c>
      <c r="E93" s="37" t="s">
        <v>307</v>
      </c>
      <c r="F93" s="37" t="s">
        <v>308</v>
      </c>
    </row>
    <row r="94" ht="16.5" spans="1:6">
      <c r="A94" s="26"/>
      <c r="B94" s="26"/>
      <c r="C94" s="26"/>
      <c r="D94" s="37" t="str">
        <f>"880423"</f>
        <v>880423</v>
      </c>
      <c r="E94" s="37" t="s">
        <v>309</v>
      </c>
      <c r="F94" s="37" t="s">
        <v>310</v>
      </c>
    </row>
    <row r="95" ht="16.5" spans="1:6">
      <c r="A95" s="26"/>
      <c r="B95" s="26"/>
      <c r="C95" s="26"/>
      <c r="D95" s="37" t="str">
        <f>"880648"</f>
        <v>880648</v>
      </c>
      <c r="E95" s="37" t="s">
        <v>311</v>
      </c>
      <c r="F95" s="37" t="s">
        <v>312</v>
      </c>
    </row>
    <row r="96" ht="16.5" spans="1:6">
      <c r="A96" s="26"/>
      <c r="B96" s="26"/>
      <c r="C96" s="26"/>
      <c r="D96" s="37" t="str">
        <f>"880903"</f>
        <v>880903</v>
      </c>
      <c r="E96" s="37" t="s">
        <v>313</v>
      </c>
      <c r="F96" s="37" t="s">
        <v>314</v>
      </c>
    </row>
    <row r="97" ht="16.5" spans="1:6">
      <c r="A97" s="26"/>
      <c r="B97" s="26"/>
      <c r="C97" s="26"/>
      <c r="D97" s="37" t="str">
        <f>"999998"</f>
        <v>999998</v>
      </c>
      <c r="E97" s="37" t="s">
        <v>17</v>
      </c>
      <c r="F97" s="37" t="s">
        <v>234</v>
      </c>
    </row>
    <row r="98" ht="16.5" spans="1:6">
      <c r="A98" s="26"/>
      <c r="B98" s="26"/>
      <c r="C98" s="26"/>
      <c r="D98" s="37" t="str">
        <f>"399974"</f>
        <v>399974</v>
      </c>
      <c r="E98" s="37" t="s">
        <v>315</v>
      </c>
      <c r="F98" s="37" t="s">
        <v>234</v>
      </c>
    </row>
    <row r="99" ht="16.5" spans="1:6">
      <c r="A99" s="26"/>
      <c r="B99" s="26"/>
      <c r="C99" s="26"/>
      <c r="D99" s="37" t="str">
        <f>"399903"</f>
        <v>399903</v>
      </c>
      <c r="E99" s="37" t="s">
        <v>316</v>
      </c>
      <c r="F99" s="37" t="s">
        <v>234</v>
      </c>
    </row>
    <row r="100" ht="16.5" spans="1:6">
      <c r="A100" s="26"/>
      <c r="B100" s="26"/>
      <c r="C100" s="26"/>
      <c r="D100" s="37" t="str">
        <f>"399371"</f>
        <v>399371</v>
      </c>
      <c r="E100" s="37" t="s">
        <v>317</v>
      </c>
      <c r="F100" s="37" t="s">
        <v>234</v>
      </c>
    </row>
    <row r="101" ht="16.5" spans="1:6">
      <c r="A101" s="26"/>
      <c r="B101" s="26"/>
      <c r="C101" s="26"/>
      <c r="D101" s="37" t="str">
        <f>"399360"</f>
        <v>399360</v>
      </c>
      <c r="E101" s="37" t="s">
        <v>318</v>
      </c>
      <c r="F101" s="37" t="s">
        <v>234</v>
      </c>
    </row>
    <row r="102" ht="16.5" spans="1:6">
      <c r="A102" s="26"/>
      <c r="B102" s="26"/>
      <c r="C102" s="26"/>
      <c r="D102" s="37" t="str">
        <f>"399354"</f>
        <v>399354</v>
      </c>
      <c r="E102" s="37" t="s">
        <v>319</v>
      </c>
      <c r="F102" s="37" t="s">
        <v>234</v>
      </c>
    </row>
    <row r="103" ht="16.5" spans="1:6">
      <c r="A103" s="26"/>
      <c r="B103" s="26"/>
      <c r="C103" s="26"/>
      <c r="D103" s="37" t="str">
        <f>"399348"</f>
        <v>399348</v>
      </c>
      <c r="E103" s="37" t="s">
        <v>320</v>
      </c>
      <c r="F103" s="37" t="s">
        <v>234</v>
      </c>
    </row>
    <row r="104" ht="16.5" spans="1:6">
      <c r="A104" s="26"/>
      <c r="B104" s="26"/>
      <c r="C104" s="26"/>
      <c r="D104" s="37" t="str">
        <f>"399322"</f>
        <v>399322</v>
      </c>
      <c r="E104" s="37" t="s">
        <v>321</v>
      </c>
      <c r="F104" s="37" t="s">
        <v>234</v>
      </c>
    </row>
    <row r="105" ht="16.5" spans="1:6">
      <c r="A105" s="26"/>
      <c r="B105" s="26"/>
      <c r="C105" s="26"/>
      <c r="D105" s="37" t="str">
        <f>"399306"</f>
        <v>399306</v>
      </c>
      <c r="E105" s="37" t="s">
        <v>322</v>
      </c>
      <c r="F105" s="37" t="s">
        <v>234</v>
      </c>
    </row>
    <row r="106" ht="16.5" spans="1:6">
      <c r="A106" s="26"/>
      <c r="B106" s="26"/>
      <c r="C106" s="26"/>
      <c r="D106" s="37" t="str">
        <f>"399248"</f>
        <v>399248</v>
      </c>
      <c r="E106" s="37" t="s">
        <v>323</v>
      </c>
      <c r="F106" s="37" t="s">
        <v>234</v>
      </c>
    </row>
    <row r="107" ht="16.5" spans="1:6">
      <c r="A107" s="26"/>
      <c r="B107" s="26"/>
      <c r="C107" s="26"/>
      <c r="D107" s="37" t="str">
        <f>"399019"</f>
        <v>399019</v>
      </c>
      <c r="E107" s="37" t="s">
        <v>324</v>
      </c>
      <c r="F107" s="37" t="s">
        <v>234</v>
      </c>
    </row>
    <row r="108" ht="16.5" spans="1:6">
      <c r="A108" s="26"/>
      <c r="B108" s="26"/>
      <c r="C108" s="26"/>
      <c r="D108" s="37" t="str">
        <f>"880676"</f>
        <v>880676</v>
      </c>
      <c r="E108" s="37" t="s">
        <v>325</v>
      </c>
      <c r="F108" s="37" t="s">
        <v>234</v>
      </c>
    </row>
    <row r="109" ht="16.5" spans="1:6">
      <c r="A109" s="26"/>
      <c r="B109" s="26"/>
      <c r="C109" s="26"/>
      <c r="D109" s="37" t="str">
        <f>"000159"</f>
        <v>000159</v>
      </c>
      <c r="E109" s="37" t="s">
        <v>326</v>
      </c>
      <c r="F109" s="37" t="s">
        <v>234</v>
      </c>
    </row>
    <row r="110" ht="16.5" spans="1:6">
      <c r="A110" s="26"/>
      <c r="B110" s="26"/>
      <c r="C110" s="26"/>
      <c r="D110" s="37" t="str">
        <f>"000044"</f>
        <v>000044</v>
      </c>
      <c r="E110" s="37" t="s">
        <v>327</v>
      </c>
      <c r="F110" s="37" t="s">
        <v>234</v>
      </c>
    </row>
    <row r="111" ht="16.5" spans="1:6">
      <c r="A111" s="26"/>
      <c r="B111" s="26"/>
      <c r="C111" s="26"/>
      <c r="D111" s="37" t="str">
        <f>"000043"</f>
        <v>000043</v>
      </c>
      <c r="E111" s="37" t="s">
        <v>328</v>
      </c>
      <c r="F111" s="37" t="s">
        <v>234</v>
      </c>
    </row>
    <row r="112" ht="16.5" spans="1:6">
      <c r="A112" s="26"/>
      <c r="B112" s="26"/>
      <c r="C112" s="26"/>
      <c r="D112" s="38"/>
      <c r="E112" s="38"/>
      <c r="F112" s="38"/>
    </row>
    <row r="113" ht="16.5" spans="1:6">
      <c r="A113" s="26"/>
      <c r="B113" s="26"/>
      <c r="C113" s="26"/>
      <c r="D113" s="38"/>
      <c r="E113" s="38"/>
      <c r="F113" s="38"/>
    </row>
    <row r="114" ht="16.5" spans="1:6">
      <c r="A114" s="26"/>
      <c r="B114" s="26"/>
      <c r="C114" s="26"/>
      <c r="D114" s="38"/>
      <c r="E114" s="38"/>
      <c r="F114" s="38"/>
    </row>
    <row r="115" ht="16.5" spans="1:6">
      <c r="A115" s="26"/>
      <c r="B115" s="26"/>
      <c r="C115" s="26"/>
      <c r="D115" s="38"/>
      <c r="E115" s="38"/>
      <c r="F115" s="38"/>
    </row>
    <row r="116" ht="16.5" spans="1:6">
      <c r="A116" s="26"/>
      <c r="B116" s="26"/>
      <c r="C116" s="26"/>
      <c r="D116" s="38"/>
      <c r="E116" s="38"/>
      <c r="F116" s="38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68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329</v>
      </c>
      <c r="B1" s="2"/>
      <c r="C1" s="2"/>
      <c r="D1" s="2"/>
      <c r="E1" s="2"/>
      <c r="F1" s="2"/>
      <c r="G1" s="2"/>
      <c r="H1" s="2"/>
      <c r="I1" s="2"/>
      <c r="J1" s="2"/>
      <c r="K1" s="1" t="s">
        <v>330</v>
      </c>
      <c r="L1" s="1"/>
      <c r="M1" s="1"/>
      <c r="N1" s="1"/>
      <c r="O1" s="1"/>
      <c r="P1" s="1"/>
      <c r="Q1" s="1"/>
      <c r="R1" s="1"/>
    </row>
    <row r="2" ht="22.5" spans="1:18">
      <c r="A2" s="3" t="s">
        <v>331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4" t="s">
        <v>337</v>
      </c>
      <c r="H2" s="4" t="s">
        <v>338</v>
      </c>
      <c r="I2" s="4" t="s">
        <v>339</v>
      </c>
      <c r="J2" s="4" t="s">
        <v>340</v>
      </c>
      <c r="K2" s="13" t="s">
        <v>341</v>
      </c>
      <c r="L2" s="13" t="s">
        <v>342</v>
      </c>
      <c r="M2" s="13" t="s">
        <v>343</v>
      </c>
      <c r="N2" s="13" t="s">
        <v>344</v>
      </c>
      <c r="O2" s="13" t="s">
        <v>345</v>
      </c>
      <c r="P2" s="13" t="s">
        <v>346</v>
      </c>
      <c r="Q2" s="13" t="s">
        <v>347</v>
      </c>
      <c r="R2" s="13" t="s">
        <v>348</v>
      </c>
    </row>
    <row r="3" ht="16.5" spans="1:23">
      <c r="A3" s="18">
        <v>41</v>
      </c>
      <c r="B3" s="18" t="s">
        <v>349</v>
      </c>
      <c r="C3" s="18">
        <v>2510.954</v>
      </c>
      <c r="D3" s="18">
        <v>2734.84</v>
      </c>
      <c r="E3" s="18">
        <v>1</v>
      </c>
      <c r="F3" s="19">
        <v>0</v>
      </c>
      <c r="G3" s="19">
        <v>0</v>
      </c>
      <c r="H3" s="19">
        <v>1</v>
      </c>
      <c r="I3" s="19">
        <v>0.333</v>
      </c>
      <c r="J3" s="19">
        <v>8.492</v>
      </c>
      <c r="K3" s="22">
        <v>2</v>
      </c>
      <c r="L3" s="22">
        <v>2</v>
      </c>
      <c r="M3" s="22">
        <v>0</v>
      </c>
      <c r="N3" s="22">
        <v>-1</v>
      </c>
      <c r="O3" s="22">
        <v>0</v>
      </c>
      <c r="P3" s="22">
        <v>-3.92</v>
      </c>
      <c r="Q3" s="22">
        <v>-1</v>
      </c>
      <c r="R3" s="22">
        <v>0</v>
      </c>
      <c r="S3" s="23"/>
      <c r="T3" s="23"/>
      <c r="U3" s="23"/>
      <c r="V3" s="23"/>
      <c r="W3" s="23"/>
    </row>
    <row r="4" ht="16.5" spans="1:23">
      <c r="A4" s="18">
        <v>79</v>
      </c>
      <c r="B4" s="18" t="s">
        <v>350</v>
      </c>
      <c r="C4" s="18">
        <v>2519.718</v>
      </c>
      <c r="D4" s="18">
        <v>2786.213</v>
      </c>
      <c r="E4" s="18">
        <v>1</v>
      </c>
      <c r="F4" s="19">
        <v>0</v>
      </c>
      <c r="G4" s="19">
        <v>0</v>
      </c>
      <c r="H4" s="19">
        <v>1</v>
      </c>
      <c r="I4" s="19">
        <v>2.607</v>
      </c>
      <c r="J4" s="19">
        <v>11.923</v>
      </c>
      <c r="K4" s="22">
        <v>2</v>
      </c>
      <c r="L4" s="22">
        <v>2</v>
      </c>
      <c r="M4" s="22">
        <v>0</v>
      </c>
      <c r="N4" s="22">
        <v>-1</v>
      </c>
      <c r="O4" s="22">
        <v>0</v>
      </c>
      <c r="P4" s="22">
        <v>-4.112</v>
      </c>
      <c r="Q4" s="22">
        <v>-1</v>
      </c>
      <c r="R4" s="22">
        <v>0</v>
      </c>
      <c r="S4" s="23"/>
      <c r="T4" s="23"/>
      <c r="U4" s="23"/>
      <c r="V4" s="23"/>
      <c r="W4" s="23"/>
    </row>
    <row r="5" ht="16.5" spans="1:23">
      <c r="A5" s="18">
        <v>104</v>
      </c>
      <c r="B5" s="18" t="s">
        <v>351</v>
      </c>
      <c r="C5" s="18">
        <v>1247.816</v>
      </c>
      <c r="D5" s="18">
        <v>1572.345</v>
      </c>
      <c r="E5" s="18">
        <v>1</v>
      </c>
      <c r="F5" s="19">
        <v>0</v>
      </c>
      <c r="G5" s="19">
        <v>0</v>
      </c>
      <c r="H5" s="19">
        <v>1</v>
      </c>
      <c r="I5" s="19">
        <v>1.368</v>
      </c>
      <c r="J5" s="19">
        <v>21.726</v>
      </c>
      <c r="K5" s="22">
        <v>2</v>
      </c>
      <c r="L5" s="22">
        <v>2</v>
      </c>
      <c r="M5" s="22">
        <v>1</v>
      </c>
      <c r="N5" s="22">
        <v>-1</v>
      </c>
      <c r="O5" s="22">
        <v>0</v>
      </c>
      <c r="P5" s="22">
        <v>0.11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113</v>
      </c>
      <c r="B6" s="18" t="s">
        <v>352</v>
      </c>
      <c r="C6" s="18">
        <v>2911.999</v>
      </c>
      <c r="D6" s="18">
        <v>3394.039</v>
      </c>
      <c r="E6" s="18">
        <v>1</v>
      </c>
      <c r="F6" s="19">
        <v>0</v>
      </c>
      <c r="G6" s="19">
        <v>0</v>
      </c>
      <c r="H6" s="19">
        <v>1</v>
      </c>
      <c r="I6" s="19">
        <v>1.27</v>
      </c>
      <c r="J6" s="19">
        <v>15.292</v>
      </c>
      <c r="K6" s="22">
        <v>2</v>
      </c>
      <c r="L6" s="22">
        <v>2</v>
      </c>
      <c r="M6" s="22">
        <v>1</v>
      </c>
      <c r="N6" s="22">
        <v>-1</v>
      </c>
      <c r="O6" s="22">
        <v>0</v>
      </c>
      <c r="P6" s="22">
        <v>-1.902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937</v>
      </c>
      <c r="B7" s="18" t="s">
        <v>353</v>
      </c>
      <c r="C7" s="18">
        <v>2479.604</v>
      </c>
      <c r="D7" s="18">
        <v>2708.506</v>
      </c>
      <c r="E7" s="18">
        <v>1</v>
      </c>
      <c r="F7" s="19">
        <v>0</v>
      </c>
      <c r="G7" s="19">
        <v>0</v>
      </c>
      <c r="H7" s="19">
        <v>1</v>
      </c>
      <c r="I7" s="19">
        <v>1.27</v>
      </c>
      <c r="J7" s="19">
        <v>9.614</v>
      </c>
      <c r="K7" s="22">
        <v>1</v>
      </c>
      <c r="L7" s="22">
        <v>2</v>
      </c>
      <c r="M7" s="22">
        <v>0</v>
      </c>
      <c r="N7" s="22">
        <v>-1</v>
      </c>
      <c r="O7" s="22">
        <v>0</v>
      </c>
      <c r="P7" s="22">
        <v>-4.558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995</v>
      </c>
      <c r="B8" s="18" t="s">
        <v>354</v>
      </c>
      <c r="C8" s="18">
        <v>2580.724</v>
      </c>
      <c r="D8" s="18">
        <v>2810.767</v>
      </c>
      <c r="E8" s="18">
        <v>1</v>
      </c>
      <c r="F8" s="19">
        <v>0</v>
      </c>
      <c r="G8" s="19">
        <v>0</v>
      </c>
      <c r="H8" s="19">
        <v>1</v>
      </c>
      <c r="I8" s="19">
        <v>1.997</v>
      </c>
      <c r="J8" s="19">
        <v>10.018</v>
      </c>
      <c r="K8" s="22">
        <v>0</v>
      </c>
      <c r="L8" s="22">
        <v>2</v>
      </c>
      <c r="M8" s="22">
        <v>1</v>
      </c>
      <c r="N8" s="22">
        <v>-1</v>
      </c>
      <c r="O8" s="22">
        <v>0</v>
      </c>
      <c r="P8" s="22">
        <v>-9.184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399249</v>
      </c>
      <c r="B9" s="18" t="s">
        <v>355</v>
      </c>
      <c r="C9" s="18">
        <v>2365.72</v>
      </c>
      <c r="D9" s="18">
        <v>3203.439</v>
      </c>
      <c r="E9" s="18">
        <v>1</v>
      </c>
      <c r="F9" s="19">
        <v>0</v>
      </c>
      <c r="G9" s="19">
        <v>0</v>
      </c>
      <c r="H9" s="19">
        <v>1</v>
      </c>
      <c r="I9" s="19">
        <v>0.588</v>
      </c>
      <c r="J9" s="19">
        <v>26.585</v>
      </c>
      <c r="K9" s="22">
        <v>2</v>
      </c>
      <c r="L9" s="22">
        <v>2</v>
      </c>
      <c r="M9" s="22">
        <v>0</v>
      </c>
      <c r="N9" s="22">
        <v>-1</v>
      </c>
      <c r="O9" s="22">
        <v>0</v>
      </c>
      <c r="P9" s="22">
        <v>-1.975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399326</v>
      </c>
      <c r="B10" s="18" t="s">
        <v>356</v>
      </c>
      <c r="C10" s="18">
        <v>5623.377</v>
      </c>
      <c r="D10" s="18">
        <v>6878.906</v>
      </c>
      <c r="E10" s="18">
        <v>1</v>
      </c>
      <c r="F10" s="19">
        <v>0</v>
      </c>
      <c r="G10" s="19">
        <v>0</v>
      </c>
      <c r="H10" s="19">
        <v>1</v>
      </c>
      <c r="I10" s="19">
        <v>0.869</v>
      </c>
      <c r="J10" s="19">
        <v>18.962</v>
      </c>
      <c r="K10" s="22">
        <v>1</v>
      </c>
      <c r="L10" s="22">
        <v>2</v>
      </c>
      <c r="M10" s="22">
        <v>0</v>
      </c>
      <c r="N10" s="22">
        <v>-1</v>
      </c>
      <c r="O10" s="22">
        <v>0</v>
      </c>
      <c r="P10" s="22">
        <v>-7.15</v>
      </c>
      <c r="Q10" s="22">
        <v>-1</v>
      </c>
      <c r="R10" s="22">
        <v>-1</v>
      </c>
      <c r="S10" s="23"/>
      <c r="T10" s="23"/>
      <c r="U10" s="23"/>
      <c r="V10" s="23"/>
      <c r="W10" s="23"/>
    </row>
    <row r="11" ht="16.5" spans="1:23">
      <c r="A11" s="18">
        <v>399390</v>
      </c>
      <c r="B11" s="18" t="s">
        <v>357</v>
      </c>
      <c r="C11" s="18">
        <v>2593.236</v>
      </c>
      <c r="D11" s="18">
        <v>2822.241</v>
      </c>
      <c r="E11" s="18">
        <v>1</v>
      </c>
      <c r="F11" s="19">
        <v>0</v>
      </c>
      <c r="G11" s="19">
        <v>0</v>
      </c>
      <c r="H11" s="19">
        <v>1</v>
      </c>
      <c r="I11" s="19">
        <v>1.991</v>
      </c>
      <c r="J11" s="19">
        <v>9.944</v>
      </c>
      <c r="K11" s="22">
        <v>2</v>
      </c>
      <c r="L11" s="22">
        <v>2</v>
      </c>
      <c r="M11" s="22">
        <v>1</v>
      </c>
      <c r="N11" s="22">
        <v>-1</v>
      </c>
      <c r="O11" s="22">
        <v>0</v>
      </c>
      <c r="P11" s="22">
        <v>-4.443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399410</v>
      </c>
      <c r="B12" s="18" t="s">
        <v>358</v>
      </c>
      <c r="C12" s="18">
        <v>2574.277</v>
      </c>
      <c r="D12" s="18">
        <v>3405.633</v>
      </c>
      <c r="E12" s="18">
        <v>1</v>
      </c>
      <c r="F12" s="19">
        <v>0</v>
      </c>
      <c r="G12" s="19">
        <v>0</v>
      </c>
      <c r="H12" s="19">
        <v>1</v>
      </c>
      <c r="I12" s="19">
        <v>0.872</v>
      </c>
      <c r="J12" s="19">
        <v>25.07</v>
      </c>
      <c r="K12" s="22">
        <v>1</v>
      </c>
      <c r="L12" s="22">
        <v>2</v>
      </c>
      <c r="M12" s="22">
        <v>1</v>
      </c>
      <c r="N12" s="22">
        <v>-1</v>
      </c>
      <c r="O12" s="22">
        <v>0</v>
      </c>
      <c r="P12" s="22">
        <v>-8.48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399613</v>
      </c>
      <c r="B13" s="18" t="s">
        <v>359</v>
      </c>
      <c r="C13" s="18">
        <v>3164.497</v>
      </c>
      <c r="D13" s="18">
        <v>4040.795</v>
      </c>
      <c r="E13" s="18">
        <v>1</v>
      </c>
      <c r="F13" s="19">
        <v>0</v>
      </c>
      <c r="G13" s="19">
        <v>0</v>
      </c>
      <c r="H13" s="19">
        <v>1</v>
      </c>
      <c r="I13" s="19">
        <v>0.295</v>
      </c>
      <c r="J13" s="19">
        <v>21.917</v>
      </c>
      <c r="K13" s="22">
        <v>0</v>
      </c>
      <c r="L13" s="22">
        <v>2</v>
      </c>
      <c r="M13" s="22">
        <v>0</v>
      </c>
      <c r="N13" s="22">
        <v>-1</v>
      </c>
      <c r="O13" s="22">
        <v>0</v>
      </c>
      <c r="P13" s="22">
        <v>-5.975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0">
        <v>1</v>
      </c>
      <c r="B14" s="21" t="s">
        <v>7</v>
      </c>
      <c r="C14" s="21">
        <v>3821.601</v>
      </c>
      <c r="D14" s="21">
        <v>4171.296</v>
      </c>
      <c r="E14" s="21">
        <v>0</v>
      </c>
      <c r="F14" s="21">
        <v>1</v>
      </c>
      <c r="G14" s="19">
        <v>0</v>
      </c>
      <c r="H14" s="19">
        <v>0</v>
      </c>
      <c r="I14" s="19">
        <v>0</v>
      </c>
      <c r="J14" s="19">
        <v>1.538</v>
      </c>
      <c r="K14" s="22">
        <v>0</v>
      </c>
      <c r="L14" s="22">
        <v>1</v>
      </c>
      <c r="M14" s="22">
        <v>1</v>
      </c>
      <c r="N14" s="22">
        <v>-1</v>
      </c>
      <c r="O14" s="22">
        <v>0</v>
      </c>
      <c r="P14" s="22">
        <v>0.018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2</v>
      </c>
      <c r="B15" s="21" t="s">
        <v>17</v>
      </c>
      <c r="C15" s="21">
        <v>4006.754</v>
      </c>
      <c r="D15" s="21">
        <v>4373.911</v>
      </c>
      <c r="E15" s="21">
        <v>0</v>
      </c>
      <c r="F15" s="21">
        <v>1</v>
      </c>
      <c r="G15" s="19">
        <v>0</v>
      </c>
      <c r="H15" s="19">
        <v>0</v>
      </c>
      <c r="I15" s="19">
        <v>0</v>
      </c>
      <c r="J15" s="19">
        <v>1.545</v>
      </c>
      <c r="K15" s="22">
        <v>2</v>
      </c>
      <c r="L15" s="22">
        <v>2</v>
      </c>
      <c r="M15" s="22">
        <v>0</v>
      </c>
      <c r="N15" s="22">
        <v>1</v>
      </c>
      <c r="O15" s="22">
        <v>0</v>
      </c>
      <c r="P15" s="22">
        <v>0.002</v>
      </c>
      <c r="Q15" s="22">
        <v>0</v>
      </c>
      <c r="R15" s="22">
        <v>1</v>
      </c>
      <c r="S15" s="23"/>
      <c r="T15" s="23"/>
      <c r="U15" s="23"/>
      <c r="V15" s="23"/>
      <c r="W15" s="23"/>
    </row>
    <row r="16" ht="16.5" spans="1:23">
      <c r="A16" s="21">
        <v>17</v>
      </c>
      <c r="B16" s="21" t="s">
        <v>13</v>
      </c>
      <c r="C16" s="21">
        <v>3230.285</v>
      </c>
      <c r="D16" s="21">
        <v>3526.009</v>
      </c>
      <c r="E16" s="21">
        <v>0</v>
      </c>
      <c r="F16" s="21">
        <v>1</v>
      </c>
      <c r="G16" s="19">
        <v>0</v>
      </c>
      <c r="H16" s="19">
        <v>0</v>
      </c>
      <c r="I16" s="19">
        <v>0</v>
      </c>
      <c r="J16" s="19">
        <v>1.535</v>
      </c>
      <c r="K16" s="22">
        <v>3</v>
      </c>
      <c r="L16" s="22">
        <v>2</v>
      </c>
      <c r="M16" s="22">
        <v>0</v>
      </c>
      <c r="N16" s="22">
        <v>-1</v>
      </c>
      <c r="O16" s="22">
        <v>0</v>
      </c>
      <c r="P16" s="22">
        <v>-0.492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39</v>
      </c>
      <c r="B17" s="21" t="s">
        <v>360</v>
      </c>
      <c r="C17" s="21">
        <v>5102.778</v>
      </c>
      <c r="D17" s="21">
        <v>6371.45</v>
      </c>
      <c r="E17" s="21">
        <v>0</v>
      </c>
      <c r="F17" s="21">
        <v>1</v>
      </c>
      <c r="G17" s="19">
        <v>0</v>
      </c>
      <c r="H17" s="19">
        <v>0</v>
      </c>
      <c r="I17" s="19">
        <v>0</v>
      </c>
      <c r="J17" s="19">
        <v>0.974</v>
      </c>
      <c r="K17" s="22">
        <v>1</v>
      </c>
      <c r="L17" s="22">
        <v>2</v>
      </c>
      <c r="M17" s="22">
        <v>0</v>
      </c>
      <c r="N17" s="22">
        <v>-1</v>
      </c>
      <c r="O17" s="22">
        <v>0</v>
      </c>
      <c r="P17" s="22">
        <v>-2.89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47</v>
      </c>
      <c r="B18" s="21" t="s">
        <v>361</v>
      </c>
      <c r="C18" s="21">
        <v>3784.543</v>
      </c>
      <c r="D18" s="21">
        <v>4165.448</v>
      </c>
      <c r="E18" s="21">
        <v>0</v>
      </c>
      <c r="F18" s="21">
        <v>1</v>
      </c>
      <c r="G18" s="19">
        <v>0</v>
      </c>
      <c r="H18" s="19">
        <v>0</v>
      </c>
      <c r="I18" s="19">
        <v>0</v>
      </c>
      <c r="J18" s="19">
        <v>0.897</v>
      </c>
      <c r="K18" s="22">
        <v>2</v>
      </c>
      <c r="L18" s="22">
        <v>2</v>
      </c>
      <c r="M18" s="22">
        <v>0</v>
      </c>
      <c r="N18" s="22">
        <v>-1</v>
      </c>
      <c r="O18" s="22">
        <v>0</v>
      </c>
      <c r="P18" s="22">
        <v>-3.318</v>
      </c>
      <c r="Q18" s="22">
        <v>-1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56</v>
      </c>
      <c r="B19" s="21" t="s">
        <v>362</v>
      </c>
      <c r="C19" s="21">
        <v>1210.283</v>
      </c>
      <c r="D19" s="21">
        <v>1314.841</v>
      </c>
      <c r="E19" s="21">
        <v>0</v>
      </c>
      <c r="F19" s="21">
        <v>1</v>
      </c>
      <c r="G19" s="19">
        <v>0</v>
      </c>
      <c r="H19" s="19">
        <v>0</v>
      </c>
      <c r="I19" s="19">
        <v>0</v>
      </c>
      <c r="J19" s="19">
        <v>0.967</v>
      </c>
      <c r="K19" s="22">
        <v>0</v>
      </c>
      <c r="L19" s="22">
        <v>2</v>
      </c>
      <c r="M19" s="22">
        <v>0</v>
      </c>
      <c r="N19" s="22">
        <v>-1</v>
      </c>
      <c r="O19" s="22">
        <v>0</v>
      </c>
      <c r="P19" s="22">
        <v>-10.431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59</v>
      </c>
      <c r="B20" s="21" t="s">
        <v>363</v>
      </c>
      <c r="C20" s="21">
        <v>3165.89</v>
      </c>
      <c r="D20" s="21">
        <v>3621.612</v>
      </c>
      <c r="E20" s="21">
        <v>0</v>
      </c>
      <c r="F20" s="21">
        <v>1</v>
      </c>
      <c r="G20" s="19">
        <v>0</v>
      </c>
      <c r="H20" s="19">
        <v>0</v>
      </c>
      <c r="I20" s="19">
        <v>0</v>
      </c>
      <c r="J20" s="19">
        <v>1.247</v>
      </c>
      <c r="K20" s="22">
        <v>1</v>
      </c>
      <c r="L20" s="22">
        <v>2</v>
      </c>
      <c r="M20" s="22">
        <v>0</v>
      </c>
      <c r="N20" s="22">
        <v>-1</v>
      </c>
      <c r="O20" s="22">
        <v>0</v>
      </c>
      <c r="P20" s="22">
        <v>-1.406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60</v>
      </c>
      <c r="B21" s="21" t="s">
        <v>364</v>
      </c>
      <c r="C21" s="21">
        <v>4336.362</v>
      </c>
      <c r="D21" s="21">
        <v>4631.755</v>
      </c>
      <c r="E21" s="21">
        <v>0</v>
      </c>
      <c r="F21" s="21">
        <v>1</v>
      </c>
      <c r="G21" s="19">
        <v>0</v>
      </c>
      <c r="H21" s="19">
        <v>0</v>
      </c>
      <c r="I21" s="19">
        <v>0</v>
      </c>
      <c r="J21" s="19">
        <v>0.704</v>
      </c>
      <c r="K21" s="22">
        <v>1</v>
      </c>
      <c r="L21" s="22">
        <v>2</v>
      </c>
      <c r="M21" s="22">
        <v>1</v>
      </c>
      <c r="N21" s="22">
        <v>-1</v>
      </c>
      <c r="O21" s="22">
        <v>0</v>
      </c>
      <c r="P21" s="22">
        <v>-1.159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64</v>
      </c>
      <c r="B22" s="21" t="s">
        <v>365</v>
      </c>
      <c r="C22" s="21">
        <v>3454.824</v>
      </c>
      <c r="D22" s="21">
        <v>3804.639</v>
      </c>
      <c r="E22" s="21">
        <v>0</v>
      </c>
      <c r="F22" s="21">
        <v>1</v>
      </c>
      <c r="G22" s="19">
        <v>0</v>
      </c>
      <c r="H22" s="19">
        <v>0</v>
      </c>
      <c r="I22" s="19">
        <v>0</v>
      </c>
      <c r="J22" s="19">
        <v>0.529</v>
      </c>
      <c r="K22" s="22">
        <v>1</v>
      </c>
      <c r="L22" s="22">
        <v>2</v>
      </c>
      <c r="M22" s="22">
        <v>0</v>
      </c>
      <c r="N22" s="22">
        <v>-1</v>
      </c>
      <c r="O22" s="22">
        <v>0</v>
      </c>
      <c r="P22" s="22">
        <v>-1.245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65</v>
      </c>
      <c r="B23" s="21" t="s">
        <v>366</v>
      </c>
      <c r="C23" s="21">
        <v>3492.458</v>
      </c>
      <c r="D23" s="21">
        <v>3851.158</v>
      </c>
      <c r="E23" s="21">
        <v>0</v>
      </c>
      <c r="F23" s="21">
        <v>1</v>
      </c>
      <c r="G23" s="19">
        <v>0</v>
      </c>
      <c r="H23" s="19">
        <v>0</v>
      </c>
      <c r="I23" s="19">
        <v>0</v>
      </c>
      <c r="J23" s="19">
        <v>1.242</v>
      </c>
      <c r="K23" s="22">
        <v>2</v>
      </c>
      <c r="L23" s="22">
        <v>2</v>
      </c>
      <c r="M23" s="22">
        <v>-1</v>
      </c>
      <c r="N23" s="22">
        <v>1</v>
      </c>
      <c r="O23" s="22">
        <v>0</v>
      </c>
      <c r="P23" s="22">
        <v>-0.001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100</v>
      </c>
      <c r="B24" s="21" t="s">
        <v>367</v>
      </c>
      <c r="C24" s="21">
        <v>6064.672</v>
      </c>
      <c r="D24" s="21">
        <v>6497.916</v>
      </c>
      <c r="E24" s="21">
        <v>0</v>
      </c>
      <c r="F24" s="21">
        <v>1</v>
      </c>
      <c r="G24" s="19">
        <v>0</v>
      </c>
      <c r="H24" s="19">
        <v>0</v>
      </c>
      <c r="I24" s="19">
        <v>0</v>
      </c>
      <c r="J24" s="19">
        <v>0.573</v>
      </c>
      <c r="K24" s="22">
        <v>3</v>
      </c>
      <c r="L24" s="22">
        <v>1</v>
      </c>
      <c r="M24" s="22">
        <v>0</v>
      </c>
      <c r="N24" s="22">
        <v>-1</v>
      </c>
      <c r="O24" s="22">
        <v>0</v>
      </c>
      <c r="P24" s="22">
        <v>-2.453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108</v>
      </c>
      <c r="B25" s="21" t="s">
        <v>368</v>
      </c>
      <c r="C25" s="21">
        <v>12003.985</v>
      </c>
      <c r="D25" s="21">
        <v>13117.537</v>
      </c>
      <c r="E25" s="21">
        <v>0</v>
      </c>
      <c r="F25" s="21">
        <v>1</v>
      </c>
      <c r="G25" s="19">
        <v>0</v>
      </c>
      <c r="H25" s="19">
        <v>0</v>
      </c>
      <c r="I25" s="19">
        <v>0</v>
      </c>
      <c r="J25" s="19">
        <v>0.595</v>
      </c>
      <c r="K25" s="22">
        <v>3</v>
      </c>
      <c r="L25" s="22">
        <v>2</v>
      </c>
      <c r="M25" s="22">
        <v>1</v>
      </c>
      <c r="N25" s="22">
        <v>-1</v>
      </c>
      <c r="O25" s="22">
        <v>0</v>
      </c>
      <c r="P25" s="22">
        <v>10.034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125</v>
      </c>
      <c r="B26" s="21" t="s">
        <v>369</v>
      </c>
      <c r="C26" s="21">
        <v>11467.588</v>
      </c>
      <c r="D26" s="21">
        <v>12142.995</v>
      </c>
      <c r="E26" s="21">
        <v>0</v>
      </c>
      <c r="F26" s="21">
        <v>1</v>
      </c>
      <c r="G26" s="19">
        <v>0</v>
      </c>
      <c r="H26" s="19">
        <v>0</v>
      </c>
      <c r="I26" s="19">
        <v>0</v>
      </c>
      <c r="J26" s="19">
        <v>1.116</v>
      </c>
      <c r="K26" s="22">
        <v>0</v>
      </c>
      <c r="L26" s="22">
        <v>2</v>
      </c>
      <c r="M26" s="22">
        <v>0</v>
      </c>
      <c r="N26" s="22">
        <v>-1</v>
      </c>
      <c r="O26" s="22">
        <v>0</v>
      </c>
      <c r="P26" s="22">
        <v>-0.959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131</v>
      </c>
      <c r="B27" s="21" t="s">
        <v>370</v>
      </c>
      <c r="C27" s="21">
        <v>3416.015</v>
      </c>
      <c r="D27" s="21">
        <v>4283.392</v>
      </c>
      <c r="E27" s="21">
        <v>0</v>
      </c>
      <c r="F27" s="21">
        <v>1</v>
      </c>
      <c r="G27" s="19">
        <v>0</v>
      </c>
      <c r="H27" s="19">
        <v>0</v>
      </c>
      <c r="I27" s="19">
        <v>0</v>
      </c>
      <c r="J27" s="19">
        <v>3.457</v>
      </c>
      <c r="K27" s="22">
        <v>1</v>
      </c>
      <c r="L27" s="22">
        <v>2</v>
      </c>
      <c r="M27" s="22">
        <v>1</v>
      </c>
      <c r="N27" s="22">
        <v>-1</v>
      </c>
      <c r="O27" s="22">
        <v>0</v>
      </c>
      <c r="P27" s="22">
        <v>-0.705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132</v>
      </c>
      <c r="B28" s="21" t="s">
        <v>371</v>
      </c>
      <c r="C28" s="21">
        <v>5696.159</v>
      </c>
      <c r="D28" s="21">
        <v>6640.913</v>
      </c>
      <c r="E28" s="21">
        <v>0</v>
      </c>
      <c r="F28" s="21">
        <v>1</v>
      </c>
      <c r="G28" s="19">
        <v>0</v>
      </c>
      <c r="H28" s="19">
        <v>0</v>
      </c>
      <c r="I28" s="19">
        <v>0</v>
      </c>
      <c r="J28" s="19">
        <v>1.601</v>
      </c>
      <c r="K28" s="22">
        <v>1</v>
      </c>
      <c r="L28" s="22">
        <v>2</v>
      </c>
      <c r="M28" s="22">
        <v>0</v>
      </c>
      <c r="N28" s="22">
        <v>-1</v>
      </c>
      <c r="O28" s="22">
        <v>0</v>
      </c>
      <c r="P28" s="22">
        <v>-6.2</v>
      </c>
      <c r="Q28" s="22">
        <v>0</v>
      </c>
      <c r="R28" s="22">
        <v>-1</v>
      </c>
      <c r="S28" s="23"/>
      <c r="T28" s="23"/>
      <c r="U28" s="23"/>
      <c r="V28" s="23"/>
      <c r="W28" s="23"/>
    </row>
    <row r="29" ht="16.5" spans="1:23">
      <c r="A29" s="21">
        <v>134</v>
      </c>
      <c r="B29" s="21" t="s">
        <v>372</v>
      </c>
      <c r="C29" s="21">
        <v>962.351</v>
      </c>
      <c r="D29" s="21">
        <v>1074.324</v>
      </c>
      <c r="E29" s="21">
        <v>0</v>
      </c>
      <c r="F29" s="21">
        <v>1</v>
      </c>
      <c r="G29" s="19">
        <v>0</v>
      </c>
      <c r="H29" s="19">
        <v>0</v>
      </c>
      <c r="I29" s="19">
        <v>0</v>
      </c>
      <c r="J29" s="19">
        <v>1.714</v>
      </c>
      <c r="K29" s="22">
        <v>1</v>
      </c>
      <c r="L29" s="22">
        <v>2</v>
      </c>
      <c r="M29" s="22">
        <v>1</v>
      </c>
      <c r="N29" s="22">
        <v>-1</v>
      </c>
      <c r="O29" s="22">
        <v>0</v>
      </c>
      <c r="P29" s="22">
        <v>-1.515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135</v>
      </c>
      <c r="B30" s="21" t="s">
        <v>373</v>
      </c>
      <c r="C30" s="21">
        <v>5924.861</v>
      </c>
      <c r="D30" s="21">
        <v>6888.079</v>
      </c>
      <c r="E30" s="21">
        <v>0</v>
      </c>
      <c r="F30" s="21">
        <v>1</v>
      </c>
      <c r="G30" s="19">
        <v>0</v>
      </c>
      <c r="H30" s="19">
        <v>0</v>
      </c>
      <c r="I30" s="19">
        <v>0</v>
      </c>
      <c r="J30" s="19">
        <v>0.006</v>
      </c>
      <c r="K30" s="22">
        <v>1</v>
      </c>
      <c r="L30" s="22">
        <v>2</v>
      </c>
      <c r="M30" s="22">
        <v>0</v>
      </c>
      <c r="N30" s="22">
        <v>-1</v>
      </c>
      <c r="O30" s="22">
        <v>0</v>
      </c>
      <c r="P30" s="22">
        <v>-4.483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300</v>
      </c>
      <c r="B31" s="21" t="s">
        <v>21</v>
      </c>
      <c r="C31" s="21">
        <v>4451.568</v>
      </c>
      <c r="D31" s="21">
        <v>4826.786</v>
      </c>
      <c r="E31" s="21">
        <v>0</v>
      </c>
      <c r="F31" s="21">
        <v>1</v>
      </c>
      <c r="G31" s="19">
        <v>0</v>
      </c>
      <c r="H31" s="19">
        <v>0</v>
      </c>
      <c r="I31" s="19">
        <v>0</v>
      </c>
      <c r="J31" s="19">
        <v>0.517</v>
      </c>
      <c r="K31" s="22">
        <v>4</v>
      </c>
      <c r="L31" s="22">
        <v>2</v>
      </c>
      <c r="M31" s="22">
        <v>0</v>
      </c>
      <c r="N31" s="22">
        <v>0</v>
      </c>
      <c r="O31" s="22">
        <v>0</v>
      </c>
      <c r="P31" s="22">
        <v>2.702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688</v>
      </c>
      <c r="B32" s="21" t="s">
        <v>374</v>
      </c>
      <c r="C32" s="21">
        <v>1280.491</v>
      </c>
      <c r="D32" s="21">
        <v>1555.817</v>
      </c>
      <c r="E32" s="21">
        <v>0</v>
      </c>
      <c r="F32" s="21">
        <v>1</v>
      </c>
      <c r="G32" s="19">
        <v>0</v>
      </c>
      <c r="H32" s="19">
        <v>0</v>
      </c>
      <c r="I32" s="19">
        <v>0</v>
      </c>
      <c r="J32" s="19">
        <v>0.798</v>
      </c>
      <c r="K32" s="22">
        <v>2</v>
      </c>
      <c r="L32" s="22">
        <v>2</v>
      </c>
      <c r="M32" s="22">
        <v>1</v>
      </c>
      <c r="N32" s="22">
        <v>-1</v>
      </c>
      <c r="O32" s="22">
        <v>0</v>
      </c>
      <c r="P32" s="22">
        <v>5.518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691</v>
      </c>
      <c r="B33" s="21" t="s">
        <v>375</v>
      </c>
      <c r="C33" s="21">
        <v>1363.689</v>
      </c>
      <c r="D33" s="21">
        <v>1683.088</v>
      </c>
      <c r="E33" s="21">
        <v>0</v>
      </c>
      <c r="F33" s="21">
        <v>1</v>
      </c>
      <c r="G33" s="19">
        <v>0</v>
      </c>
      <c r="H33" s="19">
        <v>0</v>
      </c>
      <c r="I33" s="19">
        <v>0</v>
      </c>
      <c r="J33" s="19">
        <v>0.447</v>
      </c>
      <c r="K33" s="22">
        <v>2</v>
      </c>
      <c r="L33" s="22">
        <v>1</v>
      </c>
      <c r="M33" s="22">
        <v>1</v>
      </c>
      <c r="N33" s="22">
        <v>-1</v>
      </c>
      <c r="O33" s="22">
        <v>0</v>
      </c>
      <c r="P33" s="22">
        <v>-1.433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855</v>
      </c>
      <c r="B34" s="21" t="s">
        <v>376</v>
      </c>
      <c r="C34" s="21">
        <v>1567.268</v>
      </c>
      <c r="D34" s="21">
        <v>1710.449</v>
      </c>
      <c r="E34" s="21">
        <v>0</v>
      </c>
      <c r="F34" s="21">
        <v>1</v>
      </c>
      <c r="G34" s="19">
        <v>0</v>
      </c>
      <c r="H34" s="19">
        <v>0</v>
      </c>
      <c r="I34" s="19">
        <v>0</v>
      </c>
      <c r="J34" s="19">
        <v>1.153</v>
      </c>
      <c r="K34" s="22">
        <v>0</v>
      </c>
      <c r="L34" s="22">
        <v>2</v>
      </c>
      <c r="M34" s="22">
        <v>1</v>
      </c>
      <c r="N34" s="22">
        <v>-1</v>
      </c>
      <c r="O34" s="22">
        <v>0</v>
      </c>
      <c r="P34" s="22">
        <v>-7.271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901</v>
      </c>
      <c r="B35" s="21" t="s">
        <v>377</v>
      </c>
      <c r="C35" s="21">
        <v>6195.193</v>
      </c>
      <c r="D35" s="21">
        <v>6635.104</v>
      </c>
      <c r="E35" s="21">
        <v>0</v>
      </c>
      <c r="F35" s="21">
        <v>1</v>
      </c>
      <c r="G35" s="19">
        <v>0</v>
      </c>
      <c r="H35" s="19">
        <v>0</v>
      </c>
      <c r="I35" s="19">
        <v>0</v>
      </c>
      <c r="J35" s="19">
        <v>1.369</v>
      </c>
      <c r="K35" s="22">
        <v>0</v>
      </c>
      <c r="L35" s="22">
        <v>2</v>
      </c>
      <c r="M35" s="22">
        <v>0</v>
      </c>
      <c r="N35" s="22">
        <v>-1</v>
      </c>
      <c r="O35" s="22">
        <v>0</v>
      </c>
      <c r="P35" s="22">
        <v>-29.28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903</v>
      </c>
      <c r="B36" s="21" t="s">
        <v>51</v>
      </c>
      <c r="C36" s="21">
        <v>4319.943</v>
      </c>
      <c r="D36" s="21">
        <v>4706.609</v>
      </c>
      <c r="E36" s="21">
        <v>0</v>
      </c>
      <c r="F36" s="21">
        <v>1</v>
      </c>
      <c r="G36" s="19">
        <v>0</v>
      </c>
      <c r="H36" s="19">
        <v>0</v>
      </c>
      <c r="I36" s="19">
        <v>0</v>
      </c>
      <c r="J36" s="19">
        <v>0.889</v>
      </c>
      <c r="K36" s="22">
        <v>0</v>
      </c>
      <c r="L36" s="22">
        <v>2</v>
      </c>
      <c r="M36" s="22">
        <v>0</v>
      </c>
      <c r="N36" s="22">
        <v>-1</v>
      </c>
      <c r="O36" s="22">
        <v>0</v>
      </c>
      <c r="P36" s="22">
        <v>-4.367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912</v>
      </c>
      <c r="B37" s="21" t="s">
        <v>378</v>
      </c>
      <c r="C37" s="21">
        <v>19914.92</v>
      </c>
      <c r="D37" s="21">
        <v>22283.203</v>
      </c>
      <c r="E37" s="21">
        <v>0</v>
      </c>
      <c r="F37" s="21">
        <v>1</v>
      </c>
      <c r="G37" s="19">
        <v>0</v>
      </c>
      <c r="H37" s="19">
        <v>0</v>
      </c>
      <c r="I37" s="19">
        <v>0</v>
      </c>
      <c r="J37" s="19">
        <v>0.066</v>
      </c>
      <c r="K37" s="22">
        <v>0</v>
      </c>
      <c r="L37" s="22">
        <v>2</v>
      </c>
      <c r="M37" s="22">
        <v>0</v>
      </c>
      <c r="N37" s="22">
        <v>-1</v>
      </c>
      <c r="O37" s="22">
        <v>0</v>
      </c>
      <c r="P37" s="22">
        <v>-10.241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927</v>
      </c>
      <c r="B38" s="21" t="s">
        <v>379</v>
      </c>
      <c r="C38" s="21">
        <v>1950.244</v>
      </c>
      <c r="D38" s="21">
        <v>2081.825</v>
      </c>
      <c r="E38" s="21">
        <v>0</v>
      </c>
      <c r="F38" s="21">
        <v>1</v>
      </c>
      <c r="G38" s="19">
        <v>0</v>
      </c>
      <c r="H38" s="19">
        <v>0</v>
      </c>
      <c r="I38" s="19">
        <v>0</v>
      </c>
      <c r="J38" s="19">
        <v>1.189</v>
      </c>
      <c r="K38" s="22">
        <v>1</v>
      </c>
      <c r="L38" s="22">
        <v>1</v>
      </c>
      <c r="M38" s="22">
        <v>1</v>
      </c>
      <c r="N38" s="22">
        <v>-1</v>
      </c>
      <c r="O38" s="22">
        <v>0</v>
      </c>
      <c r="P38" s="22">
        <v>-6.156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967</v>
      </c>
      <c r="B39" s="21" t="s">
        <v>380</v>
      </c>
      <c r="C39" s="21">
        <v>6301.681</v>
      </c>
      <c r="D39" s="21">
        <v>6778.151</v>
      </c>
      <c r="E39" s="21">
        <v>0</v>
      </c>
      <c r="F39" s="21">
        <v>1</v>
      </c>
      <c r="G39" s="19">
        <v>0</v>
      </c>
      <c r="H39" s="19">
        <v>0</v>
      </c>
      <c r="I39" s="19">
        <v>0</v>
      </c>
      <c r="J39" s="19">
        <v>1.034</v>
      </c>
      <c r="K39" s="22">
        <v>3</v>
      </c>
      <c r="L39" s="22">
        <v>2</v>
      </c>
      <c r="M39" s="22">
        <v>1</v>
      </c>
      <c r="N39" s="22">
        <v>-1</v>
      </c>
      <c r="O39" s="22">
        <v>0</v>
      </c>
      <c r="P39" s="22">
        <v>-4.666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970</v>
      </c>
      <c r="B40" s="21" t="s">
        <v>381</v>
      </c>
      <c r="C40" s="21">
        <v>1768.152</v>
      </c>
      <c r="D40" s="21">
        <v>1890.347</v>
      </c>
      <c r="E40" s="21">
        <v>0</v>
      </c>
      <c r="F40" s="21">
        <v>1</v>
      </c>
      <c r="G40" s="19">
        <v>0</v>
      </c>
      <c r="H40" s="19">
        <v>0</v>
      </c>
      <c r="I40" s="19">
        <v>0</v>
      </c>
      <c r="J40" s="19">
        <v>1.372</v>
      </c>
      <c r="K40" s="22">
        <v>4</v>
      </c>
      <c r="L40" s="22">
        <v>2</v>
      </c>
      <c r="M40" s="22">
        <v>0</v>
      </c>
      <c r="N40" s="22">
        <v>-1</v>
      </c>
      <c r="O40" s="22">
        <v>0</v>
      </c>
      <c r="P40" s="22">
        <v>1.36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399239</v>
      </c>
      <c r="B41" s="21" t="s">
        <v>382</v>
      </c>
      <c r="C41" s="21">
        <v>1926.481</v>
      </c>
      <c r="D41" s="21">
        <v>2476.374</v>
      </c>
      <c r="E41" s="21">
        <v>0</v>
      </c>
      <c r="F41" s="21">
        <v>1</v>
      </c>
      <c r="G41" s="19">
        <v>0</v>
      </c>
      <c r="H41" s="19">
        <v>0</v>
      </c>
      <c r="I41" s="19">
        <v>0</v>
      </c>
      <c r="J41" s="19">
        <v>1.69</v>
      </c>
      <c r="K41" s="22">
        <v>1</v>
      </c>
      <c r="L41" s="22">
        <v>2</v>
      </c>
      <c r="M41" s="22">
        <v>0</v>
      </c>
      <c r="N41" s="22">
        <v>-1</v>
      </c>
      <c r="O41" s="22">
        <v>0</v>
      </c>
      <c r="P41" s="22">
        <v>-2.66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399243</v>
      </c>
      <c r="B42" s="21" t="s">
        <v>383</v>
      </c>
      <c r="C42" s="21">
        <v>1374.206</v>
      </c>
      <c r="D42" s="21">
        <v>1651.23</v>
      </c>
      <c r="E42" s="21">
        <v>0</v>
      </c>
      <c r="F42" s="21">
        <v>1</v>
      </c>
      <c r="G42" s="19">
        <v>0</v>
      </c>
      <c r="H42" s="19">
        <v>0</v>
      </c>
      <c r="I42" s="19">
        <v>0</v>
      </c>
      <c r="J42" s="19">
        <v>1.311</v>
      </c>
      <c r="K42" s="22">
        <v>1</v>
      </c>
      <c r="L42" s="22">
        <v>2</v>
      </c>
      <c r="M42" s="22">
        <v>0</v>
      </c>
      <c r="N42" s="22">
        <v>-1</v>
      </c>
      <c r="O42" s="22">
        <v>0</v>
      </c>
      <c r="P42" s="22">
        <v>-1.845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399277</v>
      </c>
      <c r="B43" s="21" t="s">
        <v>384</v>
      </c>
      <c r="C43" s="21">
        <v>2636.505</v>
      </c>
      <c r="D43" s="21">
        <v>3076.161</v>
      </c>
      <c r="E43" s="21">
        <v>0</v>
      </c>
      <c r="F43" s="21">
        <v>1</v>
      </c>
      <c r="G43" s="19">
        <v>0</v>
      </c>
      <c r="H43" s="19">
        <v>0</v>
      </c>
      <c r="I43" s="19">
        <v>0</v>
      </c>
      <c r="J43" s="19">
        <v>0.492</v>
      </c>
      <c r="K43" s="22">
        <v>2</v>
      </c>
      <c r="L43" s="22">
        <v>2</v>
      </c>
      <c r="M43" s="22">
        <v>1</v>
      </c>
      <c r="N43" s="22">
        <v>-1</v>
      </c>
      <c r="O43" s="22">
        <v>0</v>
      </c>
      <c r="P43" s="22">
        <v>-4.644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399300</v>
      </c>
      <c r="B44" s="21" t="s">
        <v>21</v>
      </c>
      <c r="C44" s="21">
        <v>4451.568</v>
      </c>
      <c r="D44" s="21">
        <v>4826.785</v>
      </c>
      <c r="E44" s="21">
        <v>0</v>
      </c>
      <c r="F44" s="21">
        <v>1</v>
      </c>
      <c r="G44" s="19">
        <v>0</v>
      </c>
      <c r="H44" s="19">
        <v>0</v>
      </c>
      <c r="I44" s="19">
        <v>0</v>
      </c>
      <c r="J44" s="19">
        <v>0.517</v>
      </c>
      <c r="K44" s="22">
        <v>2</v>
      </c>
      <c r="L44" s="22">
        <v>2</v>
      </c>
      <c r="M44" s="22">
        <v>1</v>
      </c>
      <c r="N44" s="22">
        <v>-1</v>
      </c>
      <c r="O44" s="22">
        <v>0</v>
      </c>
      <c r="P44" s="22">
        <v>-3.64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399350</v>
      </c>
      <c r="B45" s="21" t="s">
        <v>385</v>
      </c>
      <c r="C45" s="21">
        <v>2805.847</v>
      </c>
      <c r="D45" s="21">
        <v>3287.096</v>
      </c>
      <c r="E45" s="21">
        <v>0</v>
      </c>
      <c r="F45" s="21">
        <v>1</v>
      </c>
      <c r="G45" s="19">
        <v>0</v>
      </c>
      <c r="H45" s="19">
        <v>0</v>
      </c>
      <c r="I45" s="19">
        <v>0</v>
      </c>
      <c r="J45" s="19">
        <v>0.074</v>
      </c>
      <c r="K45" s="22">
        <v>2</v>
      </c>
      <c r="L45" s="22">
        <v>2</v>
      </c>
      <c r="M45" s="22">
        <v>1</v>
      </c>
      <c r="N45" s="22">
        <v>-1</v>
      </c>
      <c r="O45" s="22">
        <v>0</v>
      </c>
      <c r="P45" s="22">
        <v>-4.257</v>
      </c>
      <c r="Q45" s="22">
        <v>-1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399352</v>
      </c>
      <c r="B46" s="21" t="s">
        <v>386</v>
      </c>
      <c r="C46" s="21">
        <v>10249.096</v>
      </c>
      <c r="D46" s="21">
        <v>11358.577</v>
      </c>
      <c r="E46" s="21">
        <v>0</v>
      </c>
      <c r="F46" s="21">
        <v>1</v>
      </c>
      <c r="G46" s="19">
        <v>0</v>
      </c>
      <c r="H46" s="19">
        <v>0</v>
      </c>
      <c r="I46" s="19">
        <v>0</v>
      </c>
      <c r="J46" s="19">
        <v>0.47</v>
      </c>
      <c r="K46" s="22">
        <v>1</v>
      </c>
      <c r="L46" s="22">
        <v>2</v>
      </c>
      <c r="M46" s="22">
        <v>1</v>
      </c>
      <c r="N46" s="22">
        <v>-1</v>
      </c>
      <c r="O46" s="22">
        <v>0</v>
      </c>
      <c r="P46" s="22">
        <v>-3.48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399353</v>
      </c>
      <c r="B47" s="21" t="s">
        <v>387</v>
      </c>
      <c r="C47" s="21">
        <v>2078.805</v>
      </c>
      <c r="D47" s="21">
        <v>2222.068</v>
      </c>
      <c r="E47" s="21">
        <v>0</v>
      </c>
      <c r="F47" s="21">
        <v>1</v>
      </c>
      <c r="G47" s="19">
        <v>0</v>
      </c>
      <c r="H47" s="19">
        <v>0</v>
      </c>
      <c r="I47" s="19">
        <v>0</v>
      </c>
      <c r="J47" s="19">
        <v>0.669</v>
      </c>
      <c r="K47" s="22">
        <v>1</v>
      </c>
      <c r="L47" s="22">
        <v>2</v>
      </c>
      <c r="M47" s="22">
        <v>0</v>
      </c>
      <c r="N47" s="22">
        <v>-1</v>
      </c>
      <c r="O47" s="22">
        <v>0</v>
      </c>
      <c r="P47" s="22">
        <v>-2.188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399357</v>
      </c>
      <c r="B48" s="21" t="s">
        <v>388</v>
      </c>
      <c r="C48" s="21">
        <v>3455.837</v>
      </c>
      <c r="D48" s="21">
        <v>3739.654</v>
      </c>
      <c r="E48" s="21">
        <v>0</v>
      </c>
      <c r="F48" s="21">
        <v>1</v>
      </c>
      <c r="G48" s="19">
        <v>0</v>
      </c>
      <c r="H48" s="19">
        <v>0</v>
      </c>
      <c r="I48" s="19">
        <v>0</v>
      </c>
      <c r="J48" s="19">
        <v>0.323</v>
      </c>
      <c r="K48" s="22">
        <v>1</v>
      </c>
      <c r="L48" s="22">
        <v>2</v>
      </c>
      <c r="M48" s="22">
        <v>0</v>
      </c>
      <c r="N48" s="22">
        <v>-1</v>
      </c>
      <c r="O48" s="22">
        <v>0</v>
      </c>
      <c r="P48" s="22">
        <v>-1.054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399361</v>
      </c>
      <c r="B49" s="21" t="s">
        <v>233</v>
      </c>
      <c r="C49" s="21">
        <v>3617.779</v>
      </c>
      <c r="D49" s="21">
        <v>4744.952</v>
      </c>
      <c r="E49" s="21">
        <v>0</v>
      </c>
      <c r="F49" s="21">
        <v>1</v>
      </c>
      <c r="G49" s="19">
        <v>0</v>
      </c>
      <c r="H49" s="19">
        <v>0</v>
      </c>
      <c r="I49" s="19">
        <v>0</v>
      </c>
      <c r="J49" s="19">
        <v>0.271</v>
      </c>
      <c r="K49" s="22">
        <v>1</v>
      </c>
      <c r="L49" s="22">
        <v>2</v>
      </c>
      <c r="M49" s="22">
        <v>0</v>
      </c>
      <c r="N49" s="22">
        <v>-1</v>
      </c>
      <c r="O49" s="22">
        <v>0</v>
      </c>
      <c r="P49" s="22">
        <v>-2.379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399418</v>
      </c>
      <c r="B50" s="21" t="s">
        <v>389</v>
      </c>
      <c r="C50" s="21">
        <v>3912.871</v>
      </c>
      <c r="D50" s="21">
        <v>4879.782</v>
      </c>
      <c r="E50" s="21">
        <v>0</v>
      </c>
      <c r="F50" s="21">
        <v>1</v>
      </c>
      <c r="G50" s="19">
        <v>0</v>
      </c>
      <c r="H50" s="19">
        <v>0</v>
      </c>
      <c r="I50" s="19">
        <v>0</v>
      </c>
      <c r="J50" s="19">
        <v>0.885</v>
      </c>
      <c r="K50" s="22">
        <v>2</v>
      </c>
      <c r="L50" s="22">
        <v>2</v>
      </c>
      <c r="M50" s="22">
        <v>0</v>
      </c>
      <c r="N50" s="22">
        <v>-1</v>
      </c>
      <c r="O50" s="22">
        <v>0</v>
      </c>
      <c r="P50" s="22">
        <v>-9.906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399419</v>
      </c>
      <c r="B51" s="21" t="s">
        <v>390</v>
      </c>
      <c r="C51" s="21">
        <v>2026.34</v>
      </c>
      <c r="D51" s="21">
        <v>2297.454</v>
      </c>
      <c r="E51" s="21">
        <v>0</v>
      </c>
      <c r="F51" s="21">
        <v>1</v>
      </c>
      <c r="G51" s="19">
        <v>0</v>
      </c>
      <c r="H51" s="19">
        <v>0</v>
      </c>
      <c r="I51" s="19">
        <v>0</v>
      </c>
      <c r="J51" s="19">
        <v>0.695</v>
      </c>
      <c r="K51" s="22">
        <v>1</v>
      </c>
      <c r="L51" s="22">
        <v>2</v>
      </c>
      <c r="M51" s="22">
        <v>0</v>
      </c>
      <c r="N51" s="22">
        <v>-1</v>
      </c>
      <c r="O51" s="22">
        <v>0</v>
      </c>
      <c r="P51" s="22">
        <v>-4.201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399423</v>
      </c>
      <c r="B52" s="21" t="s">
        <v>391</v>
      </c>
      <c r="C52" s="21">
        <v>2815.583</v>
      </c>
      <c r="D52" s="21">
        <v>3437.215</v>
      </c>
      <c r="E52" s="21">
        <v>0</v>
      </c>
      <c r="F52" s="21">
        <v>1</v>
      </c>
      <c r="G52" s="19">
        <v>0</v>
      </c>
      <c r="H52" s="19">
        <v>0</v>
      </c>
      <c r="I52" s="19">
        <v>0</v>
      </c>
      <c r="J52" s="19">
        <v>0.862</v>
      </c>
      <c r="K52" s="22">
        <v>1</v>
      </c>
      <c r="L52" s="22">
        <v>2</v>
      </c>
      <c r="M52" s="22">
        <v>0</v>
      </c>
      <c r="N52" s="22">
        <v>-1</v>
      </c>
      <c r="O52" s="22">
        <v>0</v>
      </c>
      <c r="P52" s="22">
        <v>-15.839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399431</v>
      </c>
      <c r="B53" s="21" t="s">
        <v>392</v>
      </c>
      <c r="C53" s="21">
        <v>7444.745</v>
      </c>
      <c r="D53" s="21">
        <v>8258.575</v>
      </c>
      <c r="E53" s="21">
        <v>0</v>
      </c>
      <c r="F53" s="21">
        <v>1</v>
      </c>
      <c r="G53" s="19">
        <v>0</v>
      </c>
      <c r="H53" s="19">
        <v>0</v>
      </c>
      <c r="I53" s="19">
        <v>0</v>
      </c>
      <c r="J53" s="19">
        <v>1.561</v>
      </c>
      <c r="K53" s="22">
        <v>1</v>
      </c>
      <c r="L53" s="22">
        <v>2</v>
      </c>
      <c r="M53" s="22">
        <v>0</v>
      </c>
      <c r="N53" s="22">
        <v>-1</v>
      </c>
      <c r="O53" s="22">
        <v>0</v>
      </c>
      <c r="P53" s="22">
        <v>-1.23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399433</v>
      </c>
      <c r="B54" s="21" t="s">
        <v>393</v>
      </c>
      <c r="C54" s="21">
        <v>1666.24</v>
      </c>
      <c r="D54" s="21">
        <v>1786.545</v>
      </c>
      <c r="E54" s="21">
        <v>0</v>
      </c>
      <c r="F54" s="21">
        <v>1</v>
      </c>
      <c r="G54" s="19">
        <v>0</v>
      </c>
      <c r="H54" s="19">
        <v>0</v>
      </c>
      <c r="I54" s="19">
        <v>0</v>
      </c>
      <c r="J54" s="19">
        <v>0.443</v>
      </c>
      <c r="K54" s="22">
        <v>1</v>
      </c>
      <c r="L54" s="22">
        <v>2</v>
      </c>
      <c r="M54" s="22">
        <v>1</v>
      </c>
      <c r="N54" s="22">
        <v>-1</v>
      </c>
      <c r="O54" s="22">
        <v>0</v>
      </c>
      <c r="P54" s="22">
        <v>-0.903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399553</v>
      </c>
      <c r="B55" s="21" t="s">
        <v>394</v>
      </c>
      <c r="C55" s="21">
        <v>7346.337</v>
      </c>
      <c r="D55" s="21">
        <v>7975.839</v>
      </c>
      <c r="E55" s="21">
        <v>0</v>
      </c>
      <c r="F55" s="21">
        <v>1</v>
      </c>
      <c r="G55" s="19">
        <v>0</v>
      </c>
      <c r="H55" s="19">
        <v>0</v>
      </c>
      <c r="I55" s="19">
        <v>0</v>
      </c>
      <c r="J55" s="19">
        <v>0.349</v>
      </c>
      <c r="K55" s="22">
        <v>2</v>
      </c>
      <c r="L55" s="22">
        <v>2</v>
      </c>
      <c r="M55" s="22">
        <v>1</v>
      </c>
      <c r="N55" s="22">
        <v>-1</v>
      </c>
      <c r="O55" s="22">
        <v>0</v>
      </c>
      <c r="P55" s="22">
        <v>-0.931</v>
      </c>
      <c r="Q55" s="22">
        <v>-1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399554</v>
      </c>
      <c r="B56" s="21" t="s">
        <v>395</v>
      </c>
      <c r="C56" s="21">
        <v>7466.81</v>
      </c>
      <c r="D56" s="21">
        <v>8085.553</v>
      </c>
      <c r="E56" s="21">
        <v>0</v>
      </c>
      <c r="F56" s="21">
        <v>1</v>
      </c>
      <c r="G56" s="19">
        <v>0</v>
      </c>
      <c r="H56" s="19">
        <v>0</v>
      </c>
      <c r="I56" s="19">
        <v>0</v>
      </c>
      <c r="J56" s="19">
        <v>1.051</v>
      </c>
      <c r="K56" s="22">
        <v>1</v>
      </c>
      <c r="L56" s="22">
        <v>2</v>
      </c>
      <c r="M56" s="22">
        <v>1</v>
      </c>
      <c r="N56" s="22">
        <v>-1</v>
      </c>
      <c r="O56" s="22">
        <v>0</v>
      </c>
      <c r="P56" s="22">
        <v>-1.6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399616</v>
      </c>
      <c r="B57" s="21" t="s">
        <v>396</v>
      </c>
      <c r="C57" s="21">
        <v>6327.446</v>
      </c>
      <c r="D57" s="21">
        <v>7324.343</v>
      </c>
      <c r="E57" s="21">
        <v>0</v>
      </c>
      <c r="F57" s="21">
        <v>1</v>
      </c>
      <c r="G57" s="19">
        <v>0</v>
      </c>
      <c r="H57" s="19">
        <v>0</v>
      </c>
      <c r="I57" s="19">
        <v>0</v>
      </c>
      <c r="J57" s="19">
        <v>0.927</v>
      </c>
      <c r="K57" s="22">
        <v>1</v>
      </c>
      <c r="L57" s="22">
        <v>2</v>
      </c>
      <c r="M57" s="22">
        <v>0</v>
      </c>
      <c r="N57" s="22">
        <v>-1</v>
      </c>
      <c r="O57" s="22">
        <v>0</v>
      </c>
      <c r="P57" s="22">
        <v>-5.348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399644</v>
      </c>
      <c r="B58" s="21" t="s">
        <v>397</v>
      </c>
      <c r="C58" s="21">
        <v>3419.472</v>
      </c>
      <c r="D58" s="21">
        <v>3794</v>
      </c>
      <c r="E58" s="21">
        <v>0</v>
      </c>
      <c r="F58" s="21">
        <v>1</v>
      </c>
      <c r="G58" s="19">
        <v>0</v>
      </c>
      <c r="H58" s="19">
        <v>0</v>
      </c>
      <c r="I58" s="19">
        <v>0</v>
      </c>
      <c r="J58" s="19">
        <v>1.747</v>
      </c>
      <c r="K58" s="22">
        <v>1</v>
      </c>
      <c r="L58" s="22">
        <v>2</v>
      </c>
      <c r="M58" s="22">
        <v>1</v>
      </c>
      <c r="N58" s="22">
        <v>-1</v>
      </c>
      <c r="O58" s="22">
        <v>0</v>
      </c>
      <c r="P58" s="22">
        <v>-2.347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399672</v>
      </c>
      <c r="B59" s="21" t="s">
        <v>398</v>
      </c>
      <c r="C59" s="21">
        <v>3993.508</v>
      </c>
      <c r="D59" s="21">
        <v>4377.427</v>
      </c>
      <c r="E59" s="21">
        <v>0</v>
      </c>
      <c r="F59" s="21">
        <v>1</v>
      </c>
      <c r="G59" s="19">
        <v>0</v>
      </c>
      <c r="H59" s="19">
        <v>0</v>
      </c>
      <c r="I59" s="19">
        <v>0</v>
      </c>
      <c r="J59" s="19">
        <v>1.366</v>
      </c>
      <c r="K59" s="22">
        <v>2</v>
      </c>
      <c r="L59" s="22">
        <v>2</v>
      </c>
      <c r="M59" s="22">
        <v>0</v>
      </c>
      <c r="N59" s="22">
        <v>-1</v>
      </c>
      <c r="O59" s="22">
        <v>0</v>
      </c>
      <c r="P59" s="22">
        <v>-4.792</v>
      </c>
      <c r="Q59" s="22">
        <v>-1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399676</v>
      </c>
      <c r="B60" s="21" t="s">
        <v>399</v>
      </c>
      <c r="C60" s="21">
        <v>3623.609</v>
      </c>
      <c r="D60" s="21">
        <v>4237.346</v>
      </c>
      <c r="E60" s="21">
        <v>0</v>
      </c>
      <c r="F60" s="21">
        <v>1</v>
      </c>
      <c r="G60" s="19">
        <v>0</v>
      </c>
      <c r="H60" s="19">
        <v>0</v>
      </c>
      <c r="I60" s="19">
        <v>0</v>
      </c>
      <c r="J60" s="19">
        <v>0.921</v>
      </c>
      <c r="K60" s="22">
        <v>0</v>
      </c>
      <c r="L60" s="22">
        <v>0</v>
      </c>
      <c r="M60" s="22">
        <v>1</v>
      </c>
      <c r="N60" s="22">
        <v>-1</v>
      </c>
      <c r="O60" s="22">
        <v>0</v>
      </c>
      <c r="P60" s="22">
        <v>0.006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399692</v>
      </c>
      <c r="B61" s="21" t="s">
        <v>400</v>
      </c>
      <c r="C61" s="21">
        <v>3730.276</v>
      </c>
      <c r="D61" s="21">
        <v>4245.427</v>
      </c>
      <c r="E61" s="21">
        <v>0</v>
      </c>
      <c r="F61" s="21">
        <v>1</v>
      </c>
      <c r="G61" s="19">
        <v>0</v>
      </c>
      <c r="H61" s="19">
        <v>0</v>
      </c>
      <c r="I61" s="19">
        <v>0</v>
      </c>
      <c r="J61" s="19">
        <v>0.82</v>
      </c>
      <c r="K61" s="22">
        <v>0</v>
      </c>
      <c r="L61" s="22">
        <v>2</v>
      </c>
      <c r="M61" s="22">
        <v>1</v>
      </c>
      <c r="N61" s="22">
        <v>-1</v>
      </c>
      <c r="O61" s="22">
        <v>0</v>
      </c>
      <c r="P61" s="22">
        <v>-2.358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399693</v>
      </c>
      <c r="B62" s="21" t="s">
        <v>401</v>
      </c>
      <c r="C62" s="21">
        <v>4716.585</v>
      </c>
      <c r="D62" s="21">
        <v>6108.868</v>
      </c>
      <c r="E62" s="21">
        <v>0</v>
      </c>
      <c r="F62" s="21">
        <v>1</v>
      </c>
      <c r="G62" s="19">
        <v>0</v>
      </c>
      <c r="H62" s="19">
        <v>0</v>
      </c>
      <c r="I62" s="19">
        <v>0</v>
      </c>
      <c r="J62" s="19">
        <v>0.072</v>
      </c>
      <c r="K62" s="22">
        <v>1</v>
      </c>
      <c r="L62" s="22">
        <v>2</v>
      </c>
      <c r="M62" s="22">
        <v>0</v>
      </c>
      <c r="N62" s="22">
        <v>-1</v>
      </c>
      <c r="O62" s="22">
        <v>0</v>
      </c>
      <c r="P62" s="22">
        <v>-2.812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399702</v>
      </c>
      <c r="B63" s="21" t="s">
        <v>402</v>
      </c>
      <c r="C63" s="21">
        <v>7338.844</v>
      </c>
      <c r="D63" s="21">
        <v>8005.472</v>
      </c>
      <c r="E63" s="21">
        <v>0</v>
      </c>
      <c r="F63" s="21">
        <v>1</v>
      </c>
      <c r="G63" s="19">
        <v>0</v>
      </c>
      <c r="H63" s="19">
        <v>0</v>
      </c>
      <c r="I63" s="19">
        <v>0</v>
      </c>
      <c r="J63" s="19">
        <v>0.99</v>
      </c>
      <c r="K63" s="22">
        <v>1</v>
      </c>
      <c r="L63" s="22">
        <v>2</v>
      </c>
      <c r="M63" s="22">
        <v>0</v>
      </c>
      <c r="N63" s="22">
        <v>-1</v>
      </c>
      <c r="O63" s="22">
        <v>0</v>
      </c>
      <c r="P63" s="22">
        <v>-4.066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399804</v>
      </c>
      <c r="B64" s="21" t="s">
        <v>403</v>
      </c>
      <c r="C64" s="21">
        <v>1900.164</v>
      </c>
      <c r="D64" s="21">
        <v>2296.112</v>
      </c>
      <c r="E64" s="21">
        <v>0</v>
      </c>
      <c r="F64" s="21">
        <v>1</v>
      </c>
      <c r="G64" s="19">
        <v>0</v>
      </c>
      <c r="H64" s="19">
        <v>0</v>
      </c>
      <c r="I64" s="19">
        <v>0</v>
      </c>
      <c r="J64" s="19">
        <v>0.653</v>
      </c>
      <c r="K64" s="22">
        <v>1</v>
      </c>
      <c r="L64" s="22">
        <v>2</v>
      </c>
      <c r="M64" s="22">
        <v>1</v>
      </c>
      <c r="N64" s="22">
        <v>-1</v>
      </c>
      <c r="O64" s="22">
        <v>0</v>
      </c>
      <c r="P64" s="22">
        <v>-4.12</v>
      </c>
      <c r="Q64" s="22">
        <v>-1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399810</v>
      </c>
      <c r="B65" s="21" t="s">
        <v>404</v>
      </c>
      <c r="C65" s="21">
        <v>2884.146</v>
      </c>
      <c r="D65" s="21">
        <v>3905.195</v>
      </c>
      <c r="E65" s="21">
        <v>0</v>
      </c>
      <c r="F65" s="21">
        <v>1</v>
      </c>
      <c r="G65" s="19">
        <v>0</v>
      </c>
      <c r="H65" s="19">
        <v>0</v>
      </c>
      <c r="I65" s="19">
        <v>0</v>
      </c>
      <c r="J65" s="19">
        <v>0.773</v>
      </c>
      <c r="K65" s="22">
        <v>3</v>
      </c>
      <c r="L65" s="22">
        <v>2</v>
      </c>
      <c r="M65" s="22">
        <v>1</v>
      </c>
      <c r="N65" s="22">
        <v>-1</v>
      </c>
      <c r="O65" s="22">
        <v>0</v>
      </c>
      <c r="P65" s="22">
        <v>0.924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399901</v>
      </c>
      <c r="B66" s="21" t="s">
        <v>377</v>
      </c>
      <c r="C66" s="21">
        <v>6195.193</v>
      </c>
      <c r="D66" s="21">
        <v>6635.104</v>
      </c>
      <c r="E66" s="21">
        <v>0</v>
      </c>
      <c r="F66" s="21">
        <v>1</v>
      </c>
      <c r="G66" s="19">
        <v>0</v>
      </c>
      <c r="H66" s="19">
        <v>0</v>
      </c>
      <c r="I66" s="19">
        <v>0</v>
      </c>
      <c r="J66" s="19">
        <v>1.369</v>
      </c>
      <c r="K66" s="22">
        <v>1</v>
      </c>
      <c r="L66" s="22">
        <v>2</v>
      </c>
      <c r="M66" s="22">
        <v>1</v>
      </c>
      <c r="N66" s="22">
        <v>-1</v>
      </c>
      <c r="O66" s="22">
        <v>0</v>
      </c>
      <c r="P66" s="22">
        <v>-1.408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399903</v>
      </c>
      <c r="B67" s="21" t="s">
        <v>316</v>
      </c>
      <c r="C67" s="21">
        <v>4319.942</v>
      </c>
      <c r="D67" s="21">
        <v>4706.609</v>
      </c>
      <c r="E67" s="21">
        <v>0</v>
      </c>
      <c r="F67" s="21">
        <v>1</v>
      </c>
      <c r="G67" s="19">
        <v>0</v>
      </c>
      <c r="H67" s="19">
        <v>0</v>
      </c>
      <c r="I67" s="19">
        <v>0</v>
      </c>
      <c r="J67" s="19">
        <v>0.889</v>
      </c>
      <c r="K67" s="22">
        <v>3</v>
      </c>
      <c r="L67" s="22">
        <v>2</v>
      </c>
      <c r="M67" s="22">
        <v>1</v>
      </c>
      <c r="N67" s="22">
        <v>-1</v>
      </c>
      <c r="O67" s="22">
        <v>0</v>
      </c>
      <c r="P67" s="22">
        <v>5.957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399986</v>
      </c>
      <c r="B68" s="21" t="s">
        <v>405</v>
      </c>
      <c r="C68" s="21">
        <v>7087.026</v>
      </c>
      <c r="D68" s="21">
        <v>7848.389</v>
      </c>
      <c r="E68" s="21">
        <v>0</v>
      </c>
      <c r="F68" s="21">
        <v>1</v>
      </c>
      <c r="G68" s="19">
        <v>0</v>
      </c>
      <c r="H68" s="19">
        <v>0</v>
      </c>
      <c r="I68" s="19">
        <v>0</v>
      </c>
      <c r="J68" s="19">
        <v>1.592</v>
      </c>
      <c r="K68" s="22">
        <v>0</v>
      </c>
      <c r="L68" s="22">
        <v>2</v>
      </c>
      <c r="M68" s="22">
        <v>0</v>
      </c>
      <c r="N68" s="22">
        <v>-1</v>
      </c>
      <c r="O68" s="22">
        <v>0</v>
      </c>
      <c r="P68" s="22">
        <v>-8.85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4">
        <v>13</v>
      </c>
      <c r="B69" s="24" t="s">
        <v>406</v>
      </c>
      <c r="C69" s="24">
        <v>302.048</v>
      </c>
      <c r="D69" s="24">
        <v>303.696</v>
      </c>
      <c r="E69" s="24">
        <v>0</v>
      </c>
      <c r="F69" s="24">
        <v>0</v>
      </c>
      <c r="G69" s="24">
        <v>0</v>
      </c>
      <c r="H69" s="24">
        <v>1</v>
      </c>
      <c r="I69" s="19">
        <v>0.364</v>
      </c>
      <c r="J69" s="19">
        <v>0.904</v>
      </c>
      <c r="K69" s="22">
        <v>3</v>
      </c>
      <c r="L69" s="22">
        <v>2</v>
      </c>
      <c r="M69" s="22">
        <v>0</v>
      </c>
      <c r="N69" s="22">
        <v>0</v>
      </c>
      <c r="O69" s="22">
        <v>0</v>
      </c>
      <c r="P69" s="22">
        <v>7.934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4">
        <v>22</v>
      </c>
      <c r="B70" s="24" t="s">
        <v>407</v>
      </c>
      <c r="C70" s="24">
        <v>253.168</v>
      </c>
      <c r="D70" s="24">
        <v>254.387</v>
      </c>
      <c r="E70" s="24">
        <v>0</v>
      </c>
      <c r="F70" s="24">
        <v>0</v>
      </c>
      <c r="G70" s="24">
        <v>0</v>
      </c>
      <c r="H70" s="24">
        <v>1</v>
      </c>
      <c r="I70" s="19">
        <v>0.326</v>
      </c>
      <c r="J70" s="19">
        <v>0.804</v>
      </c>
      <c r="K70" s="22">
        <v>2</v>
      </c>
      <c r="L70" s="22">
        <v>2</v>
      </c>
      <c r="M70" s="22">
        <v>1</v>
      </c>
      <c r="N70" s="22">
        <v>-1</v>
      </c>
      <c r="O70" s="22">
        <v>0</v>
      </c>
      <c r="P70" s="22">
        <v>5.611</v>
      </c>
      <c r="Q70" s="22">
        <v>-1</v>
      </c>
      <c r="R70" s="22">
        <v>0</v>
      </c>
      <c r="S70" s="23"/>
      <c r="T70" s="23"/>
      <c r="U70" s="23"/>
      <c r="V70" s="23"/>
      <c r="W70" s="23"/>
    </row>
    <row r="71" ht="16.5" spans="1:23">
      <c r="A71" s="24">
        <v>32</v>
      </c>
      <c r="B71" s="24" t="s">
        <v>408</v>
      </c>
      <c r="C71" s="24">
        <v>1876.962</v>
      </c>
      <c r="D71" s="24">
        <v>2293.526</v>
      </c>
      <c r="E71" s="24">
        <v>0</v>
      </c>
      <c r="F71" s="24">
        <v>0</v>
      </c>
      <c r="G71" s="24">
        <v>0</v>
      </c>
      <c r="H71" s="24">
        <v>1</v>
      </c>
      <c r="I71" s="19">
        <v>5.453</v>
      </c>
      <c r="J71" s="19">
        <v>22.625</v>
      </c>
      <c r="K71" s="22">
        <v>3</v>
      </c>
      <c r="L71" s="22">
        <v>1</v>
      </c>
      <c r="M71" s="22">
        <v>0</v>
      </c>
      <c r="N71" s="22">
        <v>-1</v>
      </c>
      <c r="O71" s="22">
        <v>0</v>
      </c>
      <c r="P71" s="22">
        <v>-1.099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4">
        <v>70</v>
      </c>
      <c r="B72" s="24" t="s">
        <v>409</v>
      </c>
      <c r="C72" s="24">
        <v>2545.119</v>
      </c>
      <c r="D72" s="24">
        <v>3244.659</v>
      </c>
      <c r="E72" s="24">
        <v>0</v>
      </c>
      <c r="F72" s="24">
        <v>0</v>
      </c>
      <c r="G72" s="24">
        <v>0</v>
      </c>
      <c r="H72" s="24">
        <v>1</v>
      </c>
      <c r="I72" s="19">
        <v>5.544</v>
      </c>
      <c r="J72" s="19">
        <v>25.908</v>
      </c>
      <c r="K72" s="22">
        <v>0</v>
      </c>
      <c r="L72" s="22">
        <v>2</v>
      </c>
      <c r="M72" s="22">
        <v>1</v>
      </c>
      <c r="N72" s="22">
        <v>-1</v>
      </c>
      <c r="O72" s="22">
        <v>0</v>
      </c>
      <c r="P72" s="22">
        <v>-7.352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4">
        <v>101</v>
      </c>
      <c r="B73" s="24" t="s">
        <v>410</v>
      </c>
      <c r="C73" s="24">
        <v>250.97</v>
      </c>
      <c r="D73" s="24">
        <v>252.301</v>
      </c>
      <c r="E73" s="24">
        <v>0</v>
      </c>
      <c r="F73" s="24">
        <v>0</v>
      </c>
      <c r="G73" s="24">
        <v>0</v>
      </c>
      <c r="H73" s="24">
        <v>1</v>
      </c>
      <c r="I73" s="19">
        <v>0.4</v>
      </c>
      <c r="J73" s="19">
        <v>0.925</v>
      </c>
      <c r="K73" s="22">
        <v>0</v>
      </c>
      <c r="L73" s="22">
        <v>2</v>
      </c>
      <c r="M73" s="22">
        <v>0</v>
      </c>
      <c r="N73" s="22">
        <v>-1</v>
      </c>
      <c r="O73" s="22">
        <v>0</v>
      </c>
      <c r="P73" s="22">
        <v>-16.845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4">
        <v>116</v>
      </c>
      <c r="B74" s="24" t="s">
        <v>411</v>
      </c>
      <c r="C74" s="24">
        <v>198.562</v>
      </c>
      <c r="D74" s="24">
        <v>199.306</v>
      </c>
      <c r="E74" s="24">
        <v>0</v>
      </c>
      <c r="F74" s="24">
        <v>0</v>
      </c>
      <c r="G74" s="24">
        <v>0</v>
      </c>
      <c r="H74" s="24">
        <v>1</v>
      </c>
      <c r="I74" s="19">
        <v>0.065</v>
      </c>
      <c r="J74" s="19">
        <v>0.438</v>
      </c>
      <c r="K74" s="22">
        <v>0</v>
      </c>
      <c r="L74" s="22">
        <v>2</v>
      </c>
      <c r="M74" s="22">
        <v>0</v>
      </c>
      <c r="N74" s="22">
        <v>-1</v>
      </c>
      <c r="O74" s="22">
        <v>0</v>
      </c>
      <c r="P74" s="22">
        <v>-12.2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4">
        <v>820</v>
      </c>
      <c r="B75" s="24" t="s">
        <v>412</v>
      </c>
      <c r="C75" s="24">
        <v>4140.407</v>
      </c>
      <c r="D75" s="24">
        <v>4938.306</v>
      </c>
      <c r="E75" s="24">
        <v>0</v>
      </c>
      <c r="F75" s="24">
        <v>0</v>
      </c>
      <c r="G75" s="24">
        <v>0</v>
      </c>
      <c r="H75" s="24">
        <v>1</v>
      </c>
      <c r="I75" s="19">
        <v>4.734</v>
      </c>
      <c r="J75" s="19">
        <v>20.127</v>
      </c>
      <c r="K75" s="22">
        <v>1</v>
      </c>
      <c r="L75" s="22">
        <v>2</v>
      </c>
      <c r="M75" s="22">
        <v>0</v>
      </c>
      <c r="N75" s="22">
        <v>-1</v>
      </c>
      <c r="O75" s="22">
        <v>0</v>
      </c>
      <c r="P75" s="22">
        <v>-10.839</v>
      </c>
      <c r="Q75" s="22">
        <v>-1</v>
      </c>
      <c r="R75" s="22">
        <v>-1</v>
      </c>
      <c r="S75" s="23"/>
      <c r="T75" s="23"/>
      <c r="U75" s="23"/>
      <c r="V75" s="23"/>
      <c r="W75" s="23"/>
    </row>
    <row r="76" ht="16.5" spans="1:23">
      <c r="A76" s="24">
        <v>908</v>
      </c>
      <c r="B76" s="24" t="s">
        <v>413</v>
      </c>
      <c r="C76" s="24">
        <v>2250.399</v>
      </c>
      <c r="D76" s="24">
        <v>2681.59</v>
      </c>
      <c r="E76" s="24">
        <v>0</v>
      </c>
      <c r="F76" s="24">
        <v>0</v>
      </c>
      <c r="G76" s="24">
        <v>0</v>
      </c>
      <c r="H76" s="24">
        <v>1</v>
      </c>
      <c r="I76" s="19">
        <v>5.914</v>
      </c>
      <c r="J76" s="19">
        <v>21.042</v>
      </c>
      <c r="K76" s="22">
        <v>1</v>
      </c>
      <c r="L76" s="22">
        <v>1</v>
      </c>
      <c r="M76" s="22">
        <v>1</v>
      </c>
      <c r="N76" s="22">
        <v>-1</v>
      </c>
      <c r="O76" s="22">
        <v>0</v>
      </c>
      <c r="P76" s="22">
        <v>-6.658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4">
        <v>923</v>
      </c>
      <c r="B77" s="24" t="s">
        <v>414</v>
      </c>
      <c r="C77" s="24">
        <v>253.565</v>
      </c>
      <c r="D77" s="24">
        <v>254.757</v>
      </c>
      <c r="E77" s="24">
        <v>0</v>
      </c>
      <c r="F77" s="24">
        <v>0</v>
      </c>
      <c r="G77" s="24">
        <v>0</v>
      </c>
      <c r="H77" s="24">
        <v>1</v>
      </c>
      <c r="I77" s="19">
        <v>0.343</v>
      </c>
      <c r="J77" s="19">
        <v>0.809</v>
      </c>
      <c r="K77" s="22">
        <v>2</v>
      </c>
      <c r="L77" s="22">
        <v>2</v>
      </c>
      <c r="M77" s="22">
        <v>1</v>
      </c>
      <c r="N77" s="22">
        <v>-1</v>
      </c>
      <c r="O77" s="22">
        <v>0</v>
      </c>
      <c r="P77" s="22">
        <v>-3.169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4">
        <v>928</v>
      </c>
      <c r="B78" s="24" t="s">
        <v>415</v>
      </c>
      <c r="C78" s="24">
        <v>2834.096</v>
      </c>
      <c r="D78" s="24">
        <v>3412.094</v>
      </c>
      <c r="E78" s="24">
        <v>0</v>
      </c>
      <c r="F78" s="24">
        <v>0</v>
      </c>
      <c r="G78" s="24">
        <v>0</v>
      </c>
      <c r="H78" s="24">
        <v>1</v>
      </c>
      <c r="I78" s="19">
        <v>4.559</v>
      </c>
      <c r="J78" s="19">
        <v>20.727</v>
      </c>
      <c r="K78" s="22">
        <v>4</v>
      </c>
      <c r="L78" s="22">
        <v>2</v>
      </c>
      <c r="M78" s="22">
        <v>0</v>
      </c>
      <c r="N78" s="22">
        <v>0</v>
      </c>
      <c r="O78" s="22">
        <v>0</v>
      </c>
      <c r="P78" s="22">
        <v>4.381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4">
        <v>986</v>
      </c>
      <c r="B79" s="24" t="s">
        <v>416</v>
      </c>
      <c r="C79" s="24">
        <v>2249.786</v>
      </c>
      <c r="D79" s="24">
        <v>2746.641</v>
      </c>
      <c r="E79" s="24">
        <v>0</v>
      </c>
      <c r="F79" s="24">
        <v>0</v>
      </c>
      <c r="G79" s="24">
        <v>0</v>
      </c>
      <c r="H79" s="24">
        <v>1</v>
      </c>
      <c r="I79" s="19">
        <v>4.996</v>
      </c>
      <c r="J79" s="19">
        <v>22.182</v>
      </c>
      <c r="K79" s="22">
        <v>1</v>
      </c>
      <c r="L79" s="22">
        <v>2</v>
      </c>
      <c r="M79" s="22">
        <v>1</v>
      </c>
      <c r="N79" s="22">
        <v>-1</v>
      </c>
      <c r="O79" s="22">
        <v>0</v>
      </c>
      <c r="P79" s="22">
        <v>-1.298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4">
        <v>399234</v>
      </c>
      <c r="B80" s="24" t="s">
        <v>417</v>
      </c>
      <c r="C80" s="24">
        <v>907.209</v>
      </c>
      <c r="D80" s="24">
        <v>1061.501</v>
      </c>
      <c r="E80" s="24">
        <v>0</v>
      </c>
      <c r="F80" s="24">
        <v>0</v>
      </c>
      <c r="G80" s="24">
        <v>0</v>
      </c>
      <c r="H80" s="24">
        <v>1</v>
      </c>
      <c r="I80" s="19">
        <v>7.528</v>
      </c>
      <c r="J80" s="19">
        <v>20.969</v>
      </c>
      <c r="K80" s="22">
        <v>2</v>
      </c>
      <c r="L80" s="22">
        <v>2</v>
      </c>
      <c r="M80" s="22">
        <v>1</v>
      </c>
      <c r="N80" s="22">
        <v>-1</v>
      </c>
      <c r="O80" s="22">
        <v>0</v>
      </c>
      <c r="P80" s="22">
        <v>-17.157</v>
      </c>
      <c r="Q80" s="22">
        <v>-1</v>
      </c>
      <c r="R80" s="22">
        <v>0</v>
      </c>
      <c r="S80" s="23"/>
      <c r="T80" s="23"/>
      <c r="U80" s="23"/>
      <c r="V80" s="23"/>
      <c r="W80" s="23"/>
    </row>
    <row r="81" ht="16.5" spans="1:23">
      <c r="A81" s="24">
        <v>399289</v>
      </c>
      <c r="B81" s="24" t="s">
        <v>418</v>
      </c>
      <c r="C81" s="24">
        <v>120.566</v>
      </c>
      <c r="D81" s="24">
        <v>121.356</v>
      </c>
      <c r="E81" s="24">
        <v>0</v>
      </c>
      <c r="F81" s="24">
        <v>0</v>
      </c>
      <c r="G81" s="24">
        <v>0</v>
      </c>
      <c r="H81" s="24">
        <v>1</v>
      </c>
      <c r="I81" s="19">
        <v>0.303</v>
      </c>
      <c r="J81" s="19">
        <v>0.952</v>
      </c>
      <c r="K81" s="22">
        <v>3</v>
      </c>
      <c r="L81" s="22">
        <v>2</v>
      </c>
      <c r="M81" s="22">
        <v>1</v>
      </c>
      <c r="N81" s="22">
        <v>-1</v>
      </c>
      <c r="O81" s="22">
        <v>0</v>
      </c>
      <c r="P81" s="22">
        <v>5.843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4">
        <v>399298</v>
      </c>
      <c r="B82" s="24" t="s">
        <v>419</v>
      </c>
      <c r="C82" s="24">
        <v>213.421</v>
      </c>
      <c r="D82" s="24">
        <v>214.742</v>
      </c>
      <c r="E82" s="24">
        <v>0</v>
      </c>
      <c r="F82" s="24">
        <v>0</v>
      </c>
      <c r="G82" s="24">
        <v>0</v>
      </c>
      <c r="H82" s="24">
        <v>1</v>
      </c>
      <c r="I82" s="19">
        <v>0.397</v>
      </c>
      <c r="J82" s="19">
        <v>1.009</v>
      </c>
      <c r="K82" s="22">
        <v>2</v>
      </c>
      <c r="L82" s="22">
        <v>2</v>
      </c>
      <c r="M82" s="22">
        <v>1</v>
      </c>
      <c r="N82" s="22">
        <v>-1</v>
      </c>
      <c r="O82" s="22">
        <v>0</v>
      </c>
      <c r="P82" s="22">
        <v>-13.01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4">
        <v>399299</v>
      </c>
      <c r="B83" s="24" t="s">
        <v>420</v>
      </c>
      <c r="C83" s="24">
        <v>245.584</v>
      </c>
      <c r="D83" s="24">
        <v>247.264</v>
      </c>
      <c r="E83" s="24">
        <v>0</v>
      </c>
      <c r="F83" s="24">
        <v>0</v>
      </c>
      <c r="G83" s="24">
        <v>0</v>
      </c>
      <c r="H83" s="24">
        <v>1</v>
      </c>
      <c r="I83" s="19">
        <v>0.376</v>
      </c>
      <c r="J83" s="19">
        <v>1.053</v>
      </c>
      <c r="K83" s="22">
        <v>3</v>
      </c>
      <c r="L83" s="22">
        <v>2</v>
      </c>
      <c r="M83" s="22">
        <v>1</v>
      </c>
      <c r="N83" s="22">
        <v>-1</v>
      </c>
      <c r="O83" s="22">
        <v>0</v>
      </c>
      <c r="P83" s="22">
        <v>9.472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4">
        <v>399301</v>
      </c>
      <c r="B84" s="24" t="s">
        <v>421</v>
      </c>
      <c r="C84" s="24">
        <v>217.272</v>
      </c>
      <c r="D84" s="24">
        <v>218.617</v>
      </c>
      <c r="E84" s="24">
        <v>0</v>
      </c>
      <c r="F84" s="24">
        <v>0</v>
      </c>
      <c r="G84" s="24">
        <v>0</v>
      </c>
      <c r="H84" s="24">
        <v>1</v>
      </c>
      <c r="I84" s="19">
        <v>0.396</v>
      </c>
      <c r="J84" s="19">
        <v>1.009</v>
      </c>
      <c r="K84" s="22">
        <v>2</v>
      </c>
      <c r="L84" s="22">
        <v>1</v>
      </c>
      <c r="M84" s="22">
        <v>1</v>
      </c>
      <c r="N84" s="22">
        <v>-1</v>
      </c>
      <c r="O84" s="22">
        <v>0</v>
      </c>
      <c r="P84" s="22">
        <v>-2.31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4">
        <v>399302</v>
      </c>
      <c r="B85" s="24" t="s">
        <v>422</v>
      </c>
      <c r="C85" s="24">
        <v>220.253</v>
      </c>
      <c r="D85" s="24">
        <v>221.413</v>
      </c>
      <c r="E85" s="24">
        <v>0</v>
      </c>
      <c r="F85" s="24">
        <v>0</v>
      </c>
      <c r="G85" s="24">
        <v>0</v>
      </c>
      <c r="H85" s="24">
        <v>1</v>
      </c>
      <c r="I85" s="19">
        <v>0.348</v>
      </c>
      <c r="J85" s="19">
        <v>0.87</v>
      </c>
      <c r="K85" s="22">
        <v>0</v>
      </c>
      <c r="L85" s="22">
        <v>2</v>
      </c>
      <c r="M85" s="22">
        <v>0</v>
      </c>
      <c r="N85" s="22">
        <v>-1</v>
      </c>
      <c r="O85" s="22">
        <v>0</v>
      </c>
      <c r="P85" s="22">
        <v>-8.841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4">
        <v>399381</v>
      </c>
      <c r="B86" s="24" t="s">
        <v>423</v>
      </c>
      <c r="C86" s="24">
        <v>2943.709</v>
      </c>
      <c r="D86" s="24">
        <v>3546.618</v>
      </c>
      <c r="E86" s="24">
        <v>0</v>
      </c>
      <c r="F86" s="24">
        <v>0</v>
      </c>
      <c r="G86" s="24">
        <v>0</v>
      </c>
      <c r="H86" s="24">
        <v>1</v>
      </c>
      <c r="I86" s="19">
        <v>5.189</v>
      </c>
      <c r="J86" s="19">
        <v>21.307</v>
      </c>
      <c r="K86" s="22">
        <v>2</v>
      </c>
      <c r="L86" s="22">
        <v>2</v>
      </c>
      <c r="M86" s="22">
        <v>0</v>
      </c>
      <c r="N86" s="22">
        <v>-1</v>
      </c>
      <c r="O86" s="22">
        <v>0</v>
      </c>
      <c r="P86" s="22">
        <v>-6.962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4">
        <v>399404</v>
      </c>
      <c r="B87" s="24" t="s">
        <v>424</v>
      </c>
      <c r="C87" s="24">
        <v>6073.034</v>
      </c>
      <c r="D87" s="24">
        <v>6681.427</v>
      </c>
      <c r="E87" s="24">
        <v>0</v>
      </c>
      <c r="F87" s="24">
        <v>0</v>
      </c>
      <c r="G87" s="24">
        <v>0</v>
      </c>
      <c r="H87" s="24">
        <v>1</v>
      </c>
      <c r="I87" s="19">
        <v>1.799</v>
      </c>
      <c r="J87" s="19">
        <v>10.741</v>
      </c>
      <c r="K87" s="22">
        <v>1</v>
      </c>
      <c r="L87" s="22">
        <v>2</v>
      </c>
      <c r="M87" s="22">
        <v>1</v>
      </c>
      <c r="N87" s="22">
        <v>-1</v>
      </c>
      <c r="O87" s="22">
        <v>0</v>
      </c>
      <c r="P87" s="22">
        <v>-5.872</v>
      </c>
      <c r="Q87" s="22">
        <v>-1</v>
      </c>
      <c r="R87" s="22">
        <v>0</v>
      </c>
      <c r="S87" s="23"/>
      <c r="T87" s="23"/>
      <c r="U87" s="23"/>
      <c r="V87" s="23"/>
      <c r="W87" s="23"/>
    </row>
    <row r="88" ht="16.5" spans="1:23">
      <c r="A88" s="24">
        <v>399427</v>
      </c>
      <c r="B88" s="24" t="s">
        <v>425</v>
      </c>
      <c r="C88" s="24">
        <v>2139.628</v>
      </c>
      <c r="D88" s="24">
        <v>2475.492</v>
      </c>
      <c r="E88" s="24">
        <v>0</v>
      </c>
      <c r="F88" s="24">
        <v>0</v>
      </c>
      <c r="G88" s="24">
        <v>0</v>
      </c>
      <c r="H88" s="24">
        <v>1</v>
      </c>
      <c r="I88" s="19">
        <v>1.685</v>
      </c>
      <c r="J88" s="19">
        <v>15.024</v>
      </c>
      <c r="K88" s="22">
        <v>1</v>
      </c>
      <c r="L88" s="22">
        <v>2</v>
      </c>
      <c r="M88" s="22">
        <v>1</v>
      </c>
      <c r="N88" s="22">
        <v>-1</v>
      </c>
      <c r="O88" s="22">
        <v>0</v>
      </c>
      <c r="P88" s="22">
        <v>-5.857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4">
        <v>399436</v>
      </c>
      <c r="B89" s="24" t="s">
        <v>426</v>
      </c>
      <c r="C89" s="24">
        <v>3777.031</v>
      </c>
      <c r="D89" s="24">
        <v>4551.088</v>
      </c>
      <c r="E89" s="24">
        <v>0</v>
      </c>
      <c r="F89" s="24">
        <v>0</v>
      </c>
      <c r="G89" s="24">
        <v>0</v>
      </c>
      <c r="H89" s="24">
        <v>1</v>
      </c>
      <c r="I89" s="19">
        <v>3.405</v>
      </c>
      <c r="J89" s="19">
        <v>19.834</v>
      </c>
      <c r="K89" s="22">
        <v>1</v>
      </c>
      <c r="L89" s="22">
        <v>2</v>
      </c>
      <c r="M89" s="22">
        <v>1</v>
      </c>
      <c r="N89" s="22">
        <v>-1</v>
      </c>
      <c r="O89" s="22">
        <v>0</v>
      </c>
      <c r="P89" s="22">
        <v>-6.188</v>
      </c>
      <c r="Q89" s="22">
        <v>-1</v>
      </c>
      <c r="R89" s="22">
        <v>0</v>
      </c>
      <c r="S89" s="23"/>
      <c r="T89" s="23"/>
      <c r="U89" s="23"/>
      <c r="V89" s="23"/>
      <c r="W89" s="23"/>
    </row>
    <row r="90" ht="16.5" spans="1:23">
      <c r="A90" s="24">
        <v>399438</v>
      </c>
      <c r="B90" s="24" t="s">
        <v>427</v>
      </c>
      <c r="C90" s="24">
        <v>1988.868</v>
      </c>
      <c r="D90" s="24">
        <v>2221.338</v>
      </c>
      <c r="E90" s="24">
        <v>0</v>
      </c>
      <c r="F90" s="24">
        <v>0</v>
      </c>
      <c r="G90" s="24">
        <v>0</v>
      </c>
      <c r="H90" s="24">
        <v>1</v>
      </c>
      <c r="I90" s="19">
        <v>4.535</v>
      </c>
      <c r="J90" s="19">
        <v>14.526</v>
      </c>
      <c r="K90" s="22">
        <v>4</v>
      </c>
      <c r="L90" s="22">
        <v>0</v>
      </c>
      <c r="M90" s="22">
        <v>0</v>
      </c>
      <c r="N90" s="22">
        <v>1</v>
      </c>
      <c r="O90" s="22">
        <v>0</v>
      </c>
      <c r="P90" s="22">
        <v>0.02</v>
      </c>
      <c r="Q90" s="22">
        <v>0</v>
      </c>
      <c r="R90" s="22">
        <v>1</v>
      </c>
      <c r="S90" s="23"/>
      <c r="T90" s="23"/>
      <c r="U90" s="23"/>
      <c r="V90" s="23"/>
      <c r="W90" s="23"/>
    </row>
    <row r="91" ht="16.5" spans="1:23">
      <c r="A91" s="24">
        <v>399439</v>
      </c>
      <c r="B91" s="24" t="s">
        <v>428</v>
      </c>
      <c r="C91" s="24">
        <v>1801.507</v>
      </c>
      <c r="D91" s="24">
        <v>2350.15</v>
      </c>
      <c r="E91" s="24">
        <v>0</v>
      </c>
      <c r="F91" s="24">
        <v>0</v>
      </c>
      <c r="G91" s="24">
        <v>0</v>
      </c>
      <c r="H91" s="24">
        <v>1</v>
      </c>
      <c r="I91" s="19">
        <v>3.019</v>
      </c>
      <c r="J91" s="19">
        <v>25.659</v>
      </c>
      <c r="K91" s="22">
        <v>3</v>
      </c>
      <c r="L91" s="22">
        <v>2</v>
      </c>
      <c r="M91" s="22">
        <v>1</v>
      </c>
      <c r="N91" s="22">
        <v>-1</v>
      </c>
      <c r="O91" s="22">
        <v>0</v>
      </c>
      <c r="P91" s="22">
        <v>2.537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4">
        <v>399622</v>
      </c>
      <c r="B92" s="24" t="s">
        <v>429</v>
      </c>
      <c r="C92" s="24">
        <v>1682.769</v>
      </c>
      <c r="D92" s="24">
        <v>1937.245</v>
      </c>
      <c r="E92" s="24">
        <v>0</v>
      </c>
      <c r="F92" s="24">
        <v>0</v>
      </c>
      <c r="G92" s="24">
        <v>0</v>
      </c>
      <c r="H92" s="24">
        <v>1</v>
      </c>
      <c r="I92" s="19">
        <v>6.945</v>
      </c>
      <c r="J92" s="19">
        <v>19.168</v>
      </c>
      <c r="K92" s="22">
        <v>0</v>
      </c>
      <c r="L92" s="22">
        <v>2</v>
      </c>
      <c r="M92" s="22">
        <v>0</v>
      </c>
      <c r="N92" s="22">
        <v>-1</v>
      </c>
      <c r="O92" s="22">
        <v>0</v>
      </c>
      <c r="P92" s="22">
        <v>-13.861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4">
        <v>399689</v>
      </c>
      <c r="B93" s="24" t="s">
        <v>430</v>
      </c>
      <c r="C93" s="24">
        <v>831.516</v>
      </c>
      <c r="D93" s="24">
        <v>962.853</v>
      </c>
      <c r="E93" s="24">
        <v>0</v>
      </c>
      <c r="F93" s="24">
        <v>0</v>
      </c>
      <c r="G93" s="24">
        <v>0</v>
      </c>
      <c r="H93" s="24">
        <v>1</v>
      </c>
      <c r="I93" s="19">
        <v>7.968</v>
      </c>
      <c r="J93" s="19">
        <v>20.522</v>
      </c>
      <c r="K93" s="22">
        <v>3</v>
      </c>
      <c r="L93" s="22">
        <v>2</v>
      </c>
      <c r="M93" s="22">
        <v>1</v>
      </c>
      <c r="N93" s="22">
        <v>-1</v>
      </c>
      <c r="O93" s="22">
        <v>0</v>
      </c>
      <c r="P93" s="22">
        <v>4.438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4">
        <v>399928</v>
      </c>
      <c r="B94" s="24" t="s">
        <v>415</v>
      </c>
      <c r="C94" s="24">
        <v>2834.095</v>
      </c>
      <c r="D94" s="24">
        <v>3412.093</v>
      </c>
      <c r="E94" s="24">
        <v>0</v>
      </c>
      <c r="F94" s="24">
        <v>0</v>
      </c>
      <c r="G94" s="24">
        <v>0</v>
      </c>
      <c r="H94" s="24">
        <v>1</v>
      </c>
      <c r="I94" s="19">
        <v>4.559</v>
      </c>
      <c r="J94" s="19">
        <v>20.727</v>
      </c>
      <c r="K94" s="22">
        <v>2</v>
      </c>
      <c r="L94" s="22">
        <v>1</v>
      </c>
      <c r="M94" s="22">
        <v>1</v>
      </c>
      <c r="N94" s="22">
        <v>-1</v>
      </c>
      <c r="O94" s="22">
        <v>0</v>
      </c>
      <c r="P94" s="22">
        <v>3.214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4">
        <v>399990</v>
      </c>
      <c r="B95" s="24" t="s">
        <v>431</v>
      </c>
      <c r="C95" s="24">
        <v>2859.824</v>
      </c>
      <c r="D95" s="24">
        <v>3507.485</v>
      </c>
      <c r="E95" s="24">
        <v>0</v>
      </c>
      <c r="F95" s="24">
        <v>0</v>
      </c>
      <c r="G95" s="24">
        <v>0</v>
      </c>
      <c r="H95" s="24">
        <v>1</v>
      </c>
      <c r="I95" s="19">
        <v>2.89</v>
      </c>
      <c r="J95" s="19">
        <v>20.822</v>
      </c>
      <c r="K95" s="22">
        <v>2</v>
      </c>
      <c r="L95" s="22">
        <v>2</v>
      </c>
      <c r="M95" s="22">
        <v>1</v>
      </c>
      <c r="N95" s="22">
        <v>-1</v>
      </c>
      <c r="O95" s="22">
        <v>0</v>
      </c>
      <c r="P95" s="22">
        <v>-4.543</v>
      </c>
      <c r="Q95" s="22">
        <v>-1</v>
      </c>
      <c r="R95" s="22">
        <v>0</v>
      </c>
      <c r="S95" s="23"/>
      <c r="T95" s="23"/>
      <c r="U95" s="23"/>
      <c r="V95" s="23"/>
      <c r="W95" s="23"/>
    </row>
    <row r="96" ht="16.5" spans="1:23">
      <c r="A96" s="24">
        <v>399998</v>
      </c>
      <c r="B96" s="24" t="s">
        <v>432</v>
      </c>
      <c r="C96" s="24">
        <v>1964.434</v>
      </c>
      <c r="D96" s="24">
        <v>2379.96</v>
      </c>
      <c r="E96" s="24">
        <v>0</v>
      </c>
      <c r="F96" s="24">
        <v>0</v>
      </c>
      <c r="G96" s="24">
        <v>0</v>
      </c>
      <c r="H96" s="24">
        <v>1</v>
      </c>
      <c r="I96" s="19">
        <v>3.688</v>
      </c>
      <c r="J96" s="19">
        <v>20.503</v>
      </c>
      <c r="K96" s="22">
        <v>0</v>
      </c>
      <c r="L96" s="22">
        <v>2</v>
      </c>
      <c r="M96" s="22">
        <v>1</v>
      </c>
      <c r="N96" s="22">
        <v>-1</v>
      </c>
      <c r="O96" s="22">
        <v>0</v>
      </c>
      <c r="P96" s="22">
        <v>-10.288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5">
        <v>5</v>
      </c>
      <c r="B97" s="25" t="s">
        <v>433</v>
      </c>
      <c r="C97" s="25">
        <v>2765.672</v>
      </c>
      <c r="D97" s="25">
        <v>2968.82</v>
      </c>
      <c r="E97" s="25">
        <v>0</v>
      </c>
      <c r="F97" s="25">
        <v>0</v>
      </c>
      <c r="G97" s="25">
        <v>1</v>
      </c>
      <c r="H97" s="19">
        <v>0</v>
      </c>
      <c r="I97" s="19">
        <v>0</v>
      </c>
      <c r="J97" s="19">
        <v>0</v>
      </c>
      <c r="K97" s="22">
        <v>1</v>
      </c>
      <c r="L97" s="22">
        <v>2</v>
      </c>
      <c r="M97" s="22">
        <v>0</v>
      </c>
      <c r="N97" s="22">
        <v>-1</v>
      </c>
      <c r="O97" s="22">
        <v>0</v>
      </c>
      <c r="P97" s="22">
        <v>-34.491</v>
      </c>
      <c r="Q97" s="22">
        <v>-1</v>
      </c>
      <c r="R97" s="22">
        <v>0</v>
      </c>
      <c r="S97" s="23"/>
      <c r="T97" s="23"/>
      <c r="U97" s="23"/>
      <c r="V97" s="23"/>
      <c r="W97" s="23"/>
    </row>
    <row r="98" ht="16.5" spans="1:23">
      <c r="A98" s="25">
        <v>6</v>
      </c>
      <c r="B98" s="25" t="s">
        <v>434</v>
      </c>
      <c r="C98" s="25">
        <v>4155.13</v>
      </c>
      <c r="D98" s="25">
        <v>4626.542</v>
      </c>
      <c r="E98" s="25">
        <v>0</v>
      </c>
      <c r="F98" s="25">
        <v>0</v>
      </c>
      <c r="G98" s="25">
        <v>1</v>
      </c>
      <c r="H98" s="19">
        <v>0</v>
      </c>
      <c r="I98" s="19">
        <v>0</v>
      </c>
      <c r="J98" s="19">
        <v>0</v>
      </c>
      <c r="K98" s="22">
        <v>0</v>
      </c>
      <c r="L98" s="22">
        <v>2</v>
      </c>
      <c r="M98" s="22">
        <v>0</v>
      </c>
      <c r="N98" s="22">
        <v>-1</v>
      </c>
      <c r="O98" s="22">
        <v>0</v>
      </c>
      <c r="P98" s="22">
        <v>-16.273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5">
        <v>8</v>
      </c>
      <c r="B99" s="25" t="s">
        <v>435</v>
      </c>
      <c r="C99" s="25">
        <v>3453.709</v>
      </c>
      <c r="D99" s="25">
        <v>3749.064</v>
      </c>
      <c r="E99" s="25">
        <v>0</v>
      </c>
      <c r="F99" s="25">
        <v>0</v>
      </c>
      <c r="G99" s="25">
        <v>1</v>
      </c>
      <c r="H99" s="19">
        <v>0</v>
      </c>
      <c r="I99" s="19">
        <v>0</v>
      </c>
      <c r="J99" s="19">
        <v>0</v>
      </c>
      <c r="K99" s="22">
        <v>1</v>
      </c>
      <c r="L99" s="22">
        <v>2</v>
      </c>
      <c r="M99" s="22">
        <v>0</v>
      </c>
      <c r="N99" s="22">
        <v>-1</v>
      </c>
      <c r="O99" s="22">
        <v>0</v>
      </c>
      <c r="P99" s="22">
        <v>-7.663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5">
        <v>10</v>
      </c>
      <c r="B100" s="25" t="s">
        <v>43</v>
      </c>
      <c r="C100" s="25">
        <v>9676.976</v>
      </c>
      <c r="D100" s="25">
        <v>10534.201</v>
      </c>
      <c r="E100" s="25">
        <v>0</v>
      </c>
      <c r="F100" s="25">
        <v>0</v>
      </c>
      <c r="G100" s="25">
        <v>1</v>
      </c>
      <c r="H100" s="19">
        <v>0</v>
      </c>
      <c r="I100" s="19">
        <v>0</v>
      </c>
      <c r="J100" s="19">
        <v>0</v>
      </c>
      <c r="K100" s="22">
        <v>2</v>
      </c>
      <c r="L100" s="22">
        <v>2</v>
      </c>
      <c r="M100" s="22">
        <v>0</v>
      </c>
      <c r="N100" s="22">
        <v>-1</v>
      </c>
      <c r="O100" s="22">
        <v>0</v>
      </c>
      <c r="P100" s="22">
        <v>-10.302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5">
        <v>11</v>
      </c>
      <c r="B101" s="25" t="s">
        <v>249</v>
      </c>
      <c r="C101" s="25">
        <v>7034.01</v>
      </c>
      <c r="D101" s="25">
        <v>7235.778</v>
      </c>
      <c r="E101" s="25">
        <v>0</v>
      </c>
      <c r="F101" s="25">
        <v>0</v>
      </c>
      <c r="G101" s="25">
        <v>1</v>
      </c>
      <c r="H101" s="19">
        <v>0</v>
      </c>
      <c r="I101" s="19">
        <v>0</v>
      </c>
      <c r="J101" s="19">
        <v>0</v>
      </c>
      <c r="K101" s="22">
        <v>3</v>
      </c>
      <c r="L101" s="22">
        <v>2</v>
      </c>
      <c r="M101" s="22">
        <v>1</v>
      </c>
      <c r="N101" s="22">
        <v>-1</v>
      </c>
      <c r="O101" s="22">
        <v>0</v>
      </c>
      <c r="P101" s="22">
        <v>-3.666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5">
        <v>16</v>
      </c>
      <c r="B102" s="25" t="s">
        <v>5</v>
      </c>
      <c r="C102" s="25">
        <v>2933.613</v>
      </c>
      <c r="D102" s="25">
        <v>3167.767</v>
      </c>
      <c r="E102" s="25">
        <v>0</v>
      </c>
      <c r="F102" s="25">
        <v>0</v>
      </c>
      <c r="G102" s="25">
        <v>1</v>
      </c>
      <c r="H102" s="19">
        <v>0</v>
      </c>
      <c r="I102" s="19">
        <v>0</v>
      </c>
      <c r="J102" s="19">
        <v>0</v>
      </c>
      <c r="K102" s="22">
        <v>3</v>
      </c>
      <c r="L102" s="22">
        <v>1</v>
      </c>
      <c r="M102" s="22">
        <v>0</v>
      </c>
      <c r="N102" s="22">
        <v>-1</v>
      </c>
      <c r="O102" s="22">
        <v>0</v>
      </c>
      <c r="P102" s="22">
        <v>5.07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5">
        <v>18</v>
      </c>
      <c r="B103" s="25" t="s">
        <v>436</v>
      </c>
      <c r="C103" s="25">
        <v>5534.213</v>
      </c>
      <c r="D103" s="25">
        <v>6127.938</v>
      </c>
      <c r="E103" s="25">
        <v>0</v>
      </c>
      <c r="F103" s="25">
        <v>0</v>
      </c>
      <c r="G103" s="25">
        <v>1</v>
      </c>
      <c r="H103" s="19">
        <v>0</v>
      </c>
      <c r="I103" s="19">
        <v>0</v>
      </c>
      <c r="J103" s="19">
        <v>0</v>
      </c>
      <c r="K103" s="22">
        <v>4</v>
      </c>
      <c r="L103" s="22">
        <v>2</v>
      </c>
      <c r="M103" s="22">
        <v>0</v>
      </c>
      <c r="N103" s="22">
        <v>0</v>
      </c>
      <c r="O103" s="22">
        <v>0</v>
      </c>
      <c r="P103" s="22">
        <v>-0.376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5">
        <v>19</v>
      </c>
      <c r="B104" s="25" t="s">
        <v>437</v>
      </c>
      <c r="C104" s="25">
        <v>1203.865</v>
      </c>
      <c r="D104" s="25">
        <v>1290.348</v>
      </c>
      <c r="E104" s="25">
        <v>0</v>
      </c>
      <c r="F104" s="25">
        <v>0</v>
      </c>
      <c r="G104" s="25">
        <v>1</v>
      </c>
      <c r="H104" s="19">
        <v>0</v>
      </c>
      <c r="I104" s="19">
        <v>0</v>
      </c>
      <c r="J104" s="19">
        <v>0</v>
      </c>
      <c r="K104" s="22">
        <v>2</v>
      </c>
      <c r="L104" s="22">
        <v>2</v>
      </c>
      <c r="M104" s="22">
        <v>1</v>
      </c>
      <c r="N104" s="22">
        <v>-1</v>
      </c>
      <c r="O104" s="22">
        <v>0</v>
      </c>
      <c r="P104" s="22">
        <v>-6.167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5">
        <v>21</v>
      </c>
      <c r="B105" s="25" t="s">
        <v>438</v>
      </c>
      <c r="C105" s="25">
        <v>1054.837</v>
      </c>
      <c r="D105" s="25">
        <v>1124.94</v>
      </c>
      <c r="E105" s="25">
        <v>0</v>
      </c>
      <c r="F105" s="25">
        <v>0</v>
      </c>
      <c r="G105" s="25">
        <v>1</v>
      </c>
      <c r="H105" s="19">
        <v>0</v>
      </c>
      <c r="I105" s="19">
        <v>0</v>
      </c>
      <c r="J105" s="19">
        <v>0</v>
      </c>
      <c r="K105" s="22">
        <v>0</v>
      </c>
      <c r="L105" s="22">
        <v>0</v>
      </c>
      <c r="M105" s="22">
        <v>1</v>
      </c>
      <c r="N105" s="22">
        <v>-1</v>
      </c>
      <c r="O105" s="22">
        <v>0</v>
      </c>
      <c r="P105" s="22">
        <v>0.004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5">
        <v>28</v>
      </c>
      <c r="B106" s="25" t="s">
        <v>439</v>
      </c>
      <c r="C106" s="25">
        <v>3709.186</v>
      </c>
      <c r="D106" s="25">
        <v>4263.946</v>
      </c>
      <c r="E106" s="25">
        <v>0</v>
      </c>
      <c r="F106" s="25">
        <v>0</v>
      </c>
      <c r="G106" s="25">
        <v>1</v>
      </c>
      <c r="H106" s="19">
        <v>0</v>
      </c>
      <c r="I106" s="19">
        <v>0</v>
      </c>
      <c r="J106" s="19">
        <v>0</v>
      </c>
      <c r="K106" s="22">
        <v>1</v>
      </c>
      <c r="L106" s="22">
        <v>2</v>
      </c>
      <c r="M106" s="22">
        <v>1</v>
      </c>
      <c r="N106" s="22">
        <v>-1</v>
      </c>
      <c r="O106" s="22">
        <v>0</v>
      </c>
      <c r="P106" s="22">
        <v>-2.154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5">
        <v>29</v>
      </c>
      <c r="B107" s="25" t="s">
        <v>440</v>
      </c>
      <c r="C107" s="25">
        <v>4244.638</v>
      </c>
      <c r="D107" s="25">
        <v>4572.087</v>
      </c>
      <c r="E107" s="25">
        <v>0</v>
      </c>
      <c r="F107" s="25">
        <v>0</v>
      </c>
      <c r="G107" s="25">
        <v>1</v>
      </c>
      <c r="H107" s="19">
        <v>0</v>
      </c>
      <c r="I107" s="19">
        <v>0</v>
      </c>
      <c r="J107" s="19">
        <v>0</v>
      </c>
      <c r="K107" s="22">
        <v>2</v>
      </c>
      <c r="L107" s="22">
        <v>2</v>
      </c>
      <c r="M107" s="22">
        <v>1</v>
      </c>
      <c r="N107" s="22">
        <v>-1</v>
      </c>
      <c r="O107" s="22">
        <v>0</v>
      </c>
      <c r="P107" s="22">
        <v>-1.76</v>
      </c>
      <c r="Q107" s="22">
        <v>-1</v>
      </c>
      <c r="R107" s="22">
        <v>0</v>
      </c>
      <c r="S107" s="23"/>
      <c r="T107" s="23"/>
      <c r="U107" s="23"/>
      <c r="V107" s="23"/>
      <c r="W107" s="23"/>
    </row>
    <row r="108" ht="16.5" spans="1:23">
      <c r="A108" s="25">
        <v>30</v>
      </c>
      <c r="B108" s="25" t="s">
        <v>441</v>
      </c>
      <c r="C108" s="25">
        <v>2454.928</v>
      </c>
      <c r="D108" s="25">
        <v>2773.927</v>
      </c>
      <c r="E108" s="25">
        <v>0</v>
      </c>
      <c r="F108" s="25">
        <v>0</v>
      </c>
      <c r="G108" s="25">
        <v>1</v>
      </c>
      <c r="H108" s="19">
        <v>0</v>
      </c>
      <c r="I108" s="19">
        <v>0</v>
      </c>
      <c r="J108" s="19">
        <v>0</v>
      </c>
      <c r="K108" s="22">
        <v>2</v>
      </c>
      <c r="L108" s="22">
        <v>2</v>
      </c>
      <c r="M108" s="22">
        <v>1</v>
      </c>
      <c r="N108" s="22">
        <v>-1</v>
      </c>
      <c r="O108" s="22">
        <v>0</v>
      </c>
      <c r="P108" s="22">
        <v>-3.909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5">
        <v>31</v>
      </c>
      <c r="B109" s="25" t="s">
        <v>442</v>
      </c>
      <c r="C109" s="25">
        <v>3143.8</v>
      </c>
      <c r="D109" s="25">
        <v>3341.342</v>
      </c>
      <c r="E109" s="25">
        <v>0</v>
      </c>
      <c r="F109" s="25">
        <v>0</v>
      </c>
      <c r="G109" s="25">
        <v>1</v>
      </c>
      <c r="H109" s="19">
        <v>0</v>
      </c>
      <c r="I109" s="19">
        <v>0</v>
      </c>
      <c r="J109" s="19">
        <v>0</v>
      </c>
      <c r="K109" s="22">
        <v>2</v>
      </c>
      <c r="L109" s="22">
        <v>2</v>
      </c>
      <c r="M109" s="22">
        <v>1</v>
      </c>
      <c r="N109" s="22">
        <v>-1</v>
      </c>
      <c r="O109" s="22">
        <v>0</v>
      </c>
      <c r="P109" s="22">
        <v>-3.979</v>
      </c>
      <c r="Q109" s="22">
        <v>-1</v>
      </c>
      <c r="R109" s="22">
        <v>0</v>
      </c>
      <c r="S109" s="23"/>
      <c r="T109" s="23"/>
      <c r="U109" s="23"/>
      <c r="V109" s="23"/>
      <c r="W109" s="23"/>
    </row>
    <row r="110" ht="16.5" spans="1:23">
      <c r="A110" s="25">
        <v>35</v>
      </c>
      <c r="B110" s="25" t="s">
        <v>443</v>
      </c>
      <c r="C110" s="25">
        <v>2804.56</v>
      </c>
      <c r="D110" s="25">
        <v>3096.108</v>
      </c>
      <c r="E110" s="25">
        <v>0</v>
      </c>
      <c r="F110" s="25">
        <v>0</v>
      </c>
      <c r="G110" s="25">
        <v>1</v>
      </c>
      <c r="H110" s="19">
        <v>0</v>
      </c>
      <c r="I110" s="19">
        <v>0</v>
      </c>
      <c r="J110" s="19">
        <v>0</v>
      </c>
      <c r="K110" s="22">
        <v>0</v>
      </c>
      <c r="L110" s="22">
        <v>2</v>
      </c>
      <c r="M110" s="22">
        <v>0</v>
      </c>
      <c r="N110" s="22">
        <v>-1</v>
      </c>
      <c r="O110" s="22">
        <v>0</v>
      </c>
      <c r="P110" s="22">
        <v>-12.5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5">
        <v>36</v>
      </c>
      <c r="B111" s="25" t="s">
        <v>444</v>
      </c>
      <c r="C111" s="25">
        <v>10560.522</v>
      </c>
      <c r="D111" s="25">
        <v>11493.092</v>
      </c>
      <c r="E111" s="25">
        <v>0</v>
      </c>
      <c r="F111" s="25">
        <v>0</v>
      </c>
      <c r="G111" s="25">
        <v>1</v>
      </c>
      <c r="H111" s="19">
        <v>0</v>
      </c>
      <c r="I111" s="19">
        <v>0</v>
      </c>
      <c r="J111" s="19">
        <v>0</v>
      </c>
      <c r="K111" s="22">
        <v>2</v>
      </c>
      <c r="L111" s="22">
        <v>1</v>
      </c>
      <c r="M111" s="22">
        <v>1</v>
      </c>
      <c r="N111" s="22">
        <v>-1</v>
      </c>
      <c r="O111" s="22">
        <v>0</v>
      </c>
      <c r="P111" s="22">
        <v>-8.613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5">
        <v>37</v>
      </c>
      <c r="B112" s="25" t="s">
        <v>445</v>
      </c>
      <c r="C112" s="25">
        <v>6192.703</v>
      </c>
      <c r="D112" s="25">
        <v>7014.056</v>
      </c>
      <c r="E112" s="25">
        <v>0</v>
      </c>
      <c r="F112" s="25">
        <v>0</v>
      </c>
      <c r="G112" s="25">
        <v>1</v>
      </c>
      <c r="H112" s="19">
        <v>0</v>
      </c>
      <c r="I112" s="19">
        <v>0</v>
      </c>
      <c r="J112" s="19">
        <v>0</v>
      </c>
      <c r="K112" s="22">
        <v>1</v>
      </c>
      <c r="L112" s="22">
        <v>2</v>
      </c>
      <c r="M112" s="22">
        <v>1</v>
      </c>
      <c r="N112" s="22">
        <v>-1</v>
      </c>
      <c r="O112" s="22">
        <v>0</v>
      </c>
      <c r="P112" s="22">
        <v>-3.738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5">
        <v>38</v>
      </c>
      <c r="B113" s="25" t="s">
        <v>446</v>
      </c>
      <c r="C113" s="25">
        <v>5508.073</v>
      </c>
      <c r="D113" s="25">
        <v>6126.68</v>
      </c>
      <c r="E113" s="25">
        <v>0</v>
      </c>
      <c r="F113" s="25">
        <v>0</v>
      </c>
      <c r="G113" s="25">
        <v>1</v>
      </c>
      <c r="H113" s="19">
        <v>0</v>
      </c>
      <c r="I113" s="19">
        <v>0</v>
      </c>
      <c r="J113" s="19">
        <v>0</v>
      </c>
      <c r="K113" s="22">
        <v>1</v>
      </c>
      <c r="L113" s="22">
        <v>2</v>
      </c>
      <c r="M113" s="22">
        <v>0</v>
      </c>
      <c r="N113" s="22">
        <v>-1</v>
      </c>
      <c r="O113" s="22">
        <v>0</v>
      </c>
      <c r="P113" s="22">
        <v>-15.005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5">
        <v>42</v>
      </c>
      <c r="B114" s="25" t="s">
        <v>447</v>
      </c>
      <c r="C114" s="25">
        <v>1755.48</v>
      </c>
      <c r="D114" s="25">
        <v>1863.388</v>
      </c>
      <c r="E114" s="25">
        <v>0</v>
      </c>
      <c r="F114" s="25">
        <v>0</v>
      </c>
      <c r="G114" s="25">
        <v>1</v>
      </c>
      <c r="H114" s="19">
        <v>0</v>
      </c>
      <c r="I114" s="19">
        <v>0</v>
      </c>
      <c r="J114" s="19">
        <v>0</v>
      </c>
      <c r="K114" s="22">
        <v>0</v>
      </c>
      <c r="L114" s="22">
        <v>2</v>
      </c>
      <c r="M114" s="22">
        <v>0</v>
      </c>
      <c r="N114" s="22">
        <v>-1</v>
      </c>
      <c r="O114" s="22">
        <v>0</v>
      </c>
      <c r="P114" s="22">
        <v>-20.144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5">
        <v>43</v>
      </c>
      <c r="B115" s="25" t="s">
        <v>328</v>
      </c>
      <c r="C115" s="25">
        <v>2512.287</v>
      </c>
      <c r="D115" s="25">
        <v>2729.135</v>
      </c>
      <c r="E115" s="25">
        <v>0</v>
      </c>
      <c r="F115" s="25">
        <v>0</v>
      </c>
      <c r="G115" s="25">
        <v>1</v>
      </c>
      <c r="H115" s="19">
        <v>0</v>
      </c>
      <c r="I115" s="19">
        <v>0</v>
      </c>
      <c r="J115" s="19">
        <v>0</v>
      </c>
      <c r="K115" s="22">
        <v>2</v>
      </c>
      <c r="L115" s="22">
        <v>2</v>
      </c>
      <c r="M115" s="22">
        <v>1</v>
      </c>
      <c r="N115" s="22">
        <v>-1</v>
      </c>
      <c r="O115" s="22">
        <v>0</v>
      </c>
      <c r="P115" s="22">
        <v>-7.124</v>
      </c>
      <c r="Q115" s="22">
        <v>-1</v>
      </c>
      <c r="R115" s="22">
        <v>0</v>
      </c>
      <c r="S115" s="23"/>
      <c r="T115" s="23"/>
      <c r="U115" s="23"/>
      <c r="V115" s="23"/>
      <c r="W115" s="23"/>
    </row>
    <row r="116" ht="16.5" spans="1:23">
      <c r="A116" s="25">
        <v>48</v>
      </c>
      <c r="B116" s="25" t="s">
        <v>448</v>
      </c>
      <c r="C116" s="25">
        <v>1426.969</v>
      </c>
      <c r="D116" s="25">
        <v>1525.642</v>
      </c>
      <c r="E116" s="25">
        <v>0</v>
      </c>
      <c r="F116" s="25">
        <v>0</v>
      </c>
      <c r="G116" s="25">
        <v>1</v>
      </c>
      <c r="H116" s="19">
        <v>0</v>
      </c>
      <c r="I116" s="19">
        <v>0</v>
      </c>
      <c r="J116" s="19">
        <v>0</v>
      </c>
      <c r="K116" s="22">
        <v>1</v>
      </c>
      <c r="L116" s="22">
        <v>2</v>
      </c>
      <c r="M116" s="22">
        <v>0</v>
      </c>
      <c r="N116" s="22">
        <v>-1</v>
      </c>
      <c r="O116" s="22">
        <v>0</v>
      </c>
      <c r="P116" s="22">
        <v>-20.769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5">
        <v>50</v>
      </c>
      <c r="B117" s="25" t="s">
        <v>449</v>
      </c>
      <c r="C117" s="25">
        <v>2340.614</v>
      </c>
      <c r="D117" s="25">
        <v>2532.498</v>
      </c>
      <c r="E117" s="25">
        <v>0</v>
      </c>
      <c r="F117" s="25">
        <v>0</v>
      </c>
      <c r="G117" s="25">
        <v>1</v>
      </c>
      <c r="H117" s="19">
        <v>0</v>
      </c>
      <c r="I117" s="19">
        <v>0</v>
      </c>
      <c r="J117" s="19">
        <v>0</v>
      </c>
      <c r="K117" s="22">
        <v>2</v>
      </c>
      <c r="L117" s="22">
        <v>2</v>
      </c>
      <c r="M117" s="22">
        <v>0</v>
      </c>
      <c r="N117" s="22">
        <v>-1</v>
      </c>
      <c r="O117" s="22">
        <v>0</v>
      </c>
      <c r="P117" s="22">
        <v>-10.783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5">
        <v>52</v>
      </c>
      <c r="B118" s="25" t="s">
        <v>450</v>
      </c>
      <c r="C118" s="25">
        <v>2901.232</v>
      </c>
      <c r="D118" s="25">
        <v>3110.224</v>
      </c>
      <c r="E118" s="25">
        <v>0</v>
      </c>
      <c r="F118" s="25">
        <v>0</v>
      </c>
      <c r="G118" s="25">
        <v>1</v>
      </c>
      <c r="H118" s="19">
        <v>0</v>
      </c>
      <c r="I118" s="19">
        <v>0</v>
      </c>
      <c r="J118" s="19">
        <v>0</v>
      </c>
      <c r="K118" s="22">
        <v>1</v>
      </c>
      <c r="L118" s="22">
        <v>2</v>
      </c>
      <c r="M118" s="22">
        <v>1</v>
      </c>
      <c r="N118" s="22">
        <v>-1</v>
      </c>
      <c r="O118" s="22">
        <v>0</v>
      </c>
      <c r="P118" s="22">
        <v>-5.062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5">
        <v>53</v>
      </c>
      <c r="B119" s="25" t="s">
        <v>451</v>
      </c>
      <c r="C119" s="25">
        <v>12247.373</v>
      </c>
      <c r="D119" s="25">
        <v>12924.72</v>
      </c>
      <c r="E119" s="25">
        <v>0</v>
      </c>
      <c r="F119" s="25">
        <v>0</v>
      </c>
      <c r="G119" s="25">
        <v>1</v>
      </c>
      <c r="H119" s="19">
        <v>0</v>
      </c>
      <c r="I119" s="19">
        <v>0</v>
      </c>
      <c r="J119" s="19">
        <v>0</v>
      </c>
      <c r="K119" s="22">
        <v>1</v>
      </c>
      <c r="L119" s="22">
        <v>2</v>
      </c>
      <c r="M119" s="22">
        <v>1</v>
      </c>
      <c r="N119" s="22">
        <v>-1</v>
      </c>
      <c r="O119" s="22">
        <v>0</v>
      </c>
      <c r="P119" s="22">
        <v>-4.586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5">
        <v>54</v>
      </c>
      <c r="B120" s="25" t="s">
        <v>452</v>
      </c>
      <c r="C120" s="25">
        <v>1536.687</v>
      </c>
      <c r="D120" s="25">
        <v>1677.359</v>
      </c>
      <c r="E120" s="25">
        <v>0</v>
      </c>
      <c r="F120" s="25">
        <v>0</v>
      </c>
      <c r="G120" s="25">
        <v>1</v>
      </c>
      <c r="H120" s="19">
        <v>0</v>
      </c>
      <c r="I120" s="19">
        <v>0</v>
      </c>
      <c r="J120" s="19">
        <v>0</v>
      </c>
      <c r="K120" s="22">
        <v>2</v>
      </c>
      <c r="L120" s="22">
        <v>2</v>
      </c>
      <c r="M120" s="22">
        <v>1</v>
      </c>
      <c r="N120" s="22">
        <v>-1</v>
      </c>
      <c r="O120" s="22">
        <v>0</v>
      </c>
      <c r="P120" s="22">
        <v>-4.609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5">
        <v>55</v>
      </c>
      <c r="B121" s="25" t="s">
        <v>453</v>
      </c>
      <c r="C121" s="25">
        <v>1510.174</v>
      </c>
      <c r="D121" s="25">
        <v>1677.248</v>
      </c>
      <c r="E121" s="25">
        <v>0</v>
      </c>
      <c r="F121" s="25">
        <v>0</v>
      </c>
      <c r="G121" s="25">
        <v>1</v>
      </c>
      <c r="H121" s="19">
        <v>0</v>
      </c>
      <c r="I121" s="19">
        <v>0</v>
      </c>
      <c r="J121" s="19">
        <v>0</v>
      </c>
      <c r="K121" s="22">
        <v>1</v>
      </c>
      <c r="L121" s="22">
        <v>2</v>
      </c>
      <c r="M121" s="22">
        <v>0</v>
      </c>
      <c r="N121" s="22">
        <v>0</v>
      </c>
      <c r="O121" s="22">
        <v>0</v>
      </c>
      <c r="P121" s="22">
        <v>-1.488</v>
      </c>
      <c r="Q121" s="22">
        <v>0</v>
      </c>
      <c r="R121" s="22">
        <v>-1</v>
      </c>
      <c r="S121" s="23"/>
      <c r="T121" s="23"/>
      <c r="U121" s="23"/>
      <c r="V121" s="23"/>
      <c r="W121" s="23"/>
    </row>
    <row r="122" ht="16.5" spans="1:23">
      <c r="A122" s="25">
        <v>57</v>
      </c>
      <c r="B122" s="25" t="s">
        <v>454</v>
      </c>
      <c r="C122" s="25">
        <v>3664.823</v>
      </c>
      <c r="D122" s="25">
        <v>4165.91</v>
      </c>
      <c r="E122" s="25">
        <v>0</v>
      </c>
      <c r="F122" s="25">
        <v>0</v>
      </c>
      <c r="G122" s="25">
        <v>1</v>
      </c>
      <c r="H122" s="19">
        <v>0</v>
      </c>
      <c r="I122" s="19">
        <v>0</v>
      </c>
      <c r="J122" s="19">
        <v>0</v>
      </c>
      <c r="K122" s="22">
        <v>1</v>
      </c>
      <c r="L122" s="22">
        <v>2</v>
      </c>
      <c r="M122" s="22">
        <v>1</v>
      </c>
      <c r="N122" s="22">
        <v>-1</v>
      </c>
      <c r="O122" s="22">
        <v>0</v>
      </c>
      <c r="P122" s="22">
        <v>-8.17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5">
        <v>58</v>
      </c>
      <c r="B123" s="25" t="s">
        <v>455</v>
      </c>
      <c r="C123" s="25">
        <v>4585.663</v>
      </c>
      <c r="D123" s="25">
        <v>4870.677</v>
      </c>
      <c r="E123" s="25">
        <v>0</v>
      </c>
      <c r="F123" s="25">
        <v>0</v>
      </c>
      <c r="G123" s="25">
        <v>1</v>
      </c>
      <c r="H123" s="19">
        <v>0</v>
      </c>
      <c r="I123" s="19">
        <v>0</v>
      </c>
      <c r="J123" s="19">
        <v>0</v>
      </c>
      <c r="K123" s="22">
        <v>3</v>
      </c>
      <c r="L123" s="22">
        <v>2</v>
      </c>
      <c r="M123" s="22">
        <v>0</v>
      </c>
      <c r="N123" s="22">
        <v>-1</v>
      </c>
      <c r="O123" s="22">
        <v>0</v>
      </c>
      <c r="P123" s="22">
        <v>-13.919</v>
      </c>
      <c r="Q123" s="22">
        <v>0</v>
      </c>
      <c r="R123" s="22">
        <v>-1</v>
      </c>
      <c r="S123" s="23"/>
      <c r="T123" s="23"/>
      <c r="U123" s="23"/>
      <c r="V123" s="23"/>
      <c r="W123" s="23"/>
    </row>
    <row r="124" ht="16.5" spans="1:23">
      <c r="A124" s="25">
        <v>62</v>
      </c>
      <c r="B124" s="25" t="s">
        <v>456</v>
      </c>
      <c r="C124" s="25">
        <v>2012.88</v>
      </c>
      <c r="D124" s="25">
        <v>2230.503</v>
      </c>
      <c r="E124" s="25">
        <v>0</v>
      </c>
      <c r="F124" s="25">
        <v>0</v>
      </c>
      <c r="G124" s="25">
        <v>1</v>
      </c>
      <c r="H124" s="19">
        <v>0</v>
      </c>
      <c r="I124" s="19">
        <v>0</v>
      </c>
      <c r="J124" s="19">
        <v>0</v>
      </c>
      <c r="K124" s="22">
        <v>2</v>
      </c>
      <c r="L124" s="22">
        <v>2</v>
      </c>
      <c r="M124" s="22">
        <v>0</v>
      </c>
      <c r="N124" s="22">
        <v>-1</v>
      </c>
      <c r="O124" s="22">
        <v>0</v>
      </c>
      <c r="P124" s="22">
        <v>-9.36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5">
        <v>63</v>
      </c>
      <c r="B125" s="25" t="s">
        <v>457</v>
      </c>
      <c r="C125" s="25">
        <v>3851.651</v>
      </c>
      <c r="D125" s="25">
        <v>4210.829</v>
      </c>
      <c r="E125" s="25">
        <v>0</v>
      </c>
      <c r="F125" s="25">
        <v>0</v>
      </c>
      <c r="G125" s="25">
        <v>1</v>
      </c>
      <c r="H125" s="19">
        <v>0</v>
      </c>
      <c r="I125" s="19">
        <v>0</v>
      </c>
      <c r="J125" s="19">
        <v>0</v>
      </c>
      <c r="K125" s="22">
        <v>2</v>
      </c>
      <c r="L125" s="22">
        <v>2</v>
      </c>
      <c r="M125" s="22">
        <v>0</v>
      </c>
      <c r="N125" s="22">
        <v>-1</v>
      </c>
      <c r="O125" s="22">
        <v>0</v>
      </c>
      <c r="P125" s="22">
        <v>-6.871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5">
        <v>69</v>
      </c>
      <c r="B126" s="25" t="s">
        <v>458</v>
      </c>
      <c r="C126" s="25">
        <v>4731.095</v>
      </c>
      <c r="D126" s="25">
        <v>5174.675</v>
      </c>
      <c r="E126" s="25">
        <v>0</v>
      </c>
      <c r="F126" s="25">
        <v>0</v>
      </c>
      <c r="G126" s="25">
        <v>1</v>
      </c>
      <c r="H126" s="19">
        <v>0</v>
      </c>
      <c r="I126" s="19">
        <v>0</v>
      </c>
      <c r="J126" s="19">
        <v>0</v>
      </c>
      <c r="K126" s="22">
        <v>1</v>
      </c>
      <c r="L126" s="22">
        <v>2</v>
      </c>
      <c r="M126" s="22">
        <v>0</v>
      </c>
      <c r="N126" s="22">
        <v>-1</v>
      </c>
      <c r="O126" s="22">
        <v>0</v>
      </c>
      <c r="P126" s="22">
        <v>1.165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5">
        <v>73</v>
      </c>
      <c r="B127" s="25" t="s">
        <v>459</v>
      </c>
      <c r="C127" s="25">
        <v>3290.357</v>
      </c>
      <c r="D127" s="25">
        <v>3663.259</v>
      </c>
      <c r="E127" s="25">
        <v>0</v>
      </c>
      <c r="F127" s="25">
        <v>0</v>
      </c>
      <c r="G127" s="25">
        <v>1</v>
      </c>
      <c r="H127" s="19">
        <v>0</v>
      </c>
      <c r="I127" s="19">
        <v>0</v>
      </c>
      <c r="J127" s="19">
        <v>0</v>
      </c>
      <c r="K127" s="22">
        <v>2</v>
      </c>
      <c r="L127" s="22">
        <v>2</v>
      </c>
      <c r="M127" s="22">
        <v>1</v>
      </c>
      <c r="N127" s="22">
        <v>-1</v>
      </c>
      <c r="O127" s="22">
        <v>0</v>
      </c>
      <c r="P127" s="22">
        <v>-3.633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5">
        <v>74</v>
      </c>
      <c r="B128" s="25" t="s">
        <v>460</v>
      </c>
      <c r="C128" s="25">
        <v>6918.659</v>
      </c>
      <c r="D128" s="25">
        <v>7570.194</v>
      </c>
      <c r="E128" s="25">
        <v>0</v>
      </c>
      <c r="F128" s="25">
        <v>0</v>
      </c>
      <c r="G128" s="25">
        <v>1</v>
      </c>
      <c r="H128" s="19">
        <v>0</v>
      </c>
      <c r="I128" s="19">
        <v>0</v>
      </c>
      <c r="J128" s="19">
        <v>0</v>
      </c>
      <c r="K128" s="22">
        <v>2</v>
      </c>
      <c r="L128" s="22">
        <v>2</v>
      </c>
      <c r="M128" s="22">
        <v>1</v>
      </c>
      <c r="N128" s="22">
        <v>-1</v>
      </c>
      <c r="O128" s="22">
        <v>0</v>
      </c>
      <c r="P128" s="22">
        <v>-5.007</v>
      </c>
      <c r="Q128" s="22">
        <v>-1</v>
      </c>
      <c r="R128" s="22">
        <v>0</v>
      </c>
      <c r="S128" s="23"/>
      <c r="T128" s="23"/>
      <c r="U128" s="23"/>
      <c r="V128" s="23"/>
      <c r="W128" s="23"/>
    </row>
    <row r="129" ht="16.5" spans="1:23">
      <c r="A129" s="25">
        <v>75</v>
      </c>
      <c r="B129" s="25" t="s">
        <v>461</v>
      </c>
      <c r="C129" s="25">
        <v>6763.597</v>
      </c>
      <c r="D129" s="25">
        <v>7554.35</v>
      </c>
      <c r="E129" s="25">
        <v>0</v>
      </c>
      <c r="F129" s="25">
        <v>0</v>
      </c>
      <c r="G129" s="25">
        <v>1</v>
      </c>
      <c r="H129" s="19">
        <v>0</v>
      </c>
      <c r="I129" s="19">
        <v>0</v>
      </c>
      <c r="J129" s="19">
        <v>0</v>
      </c>
      <c r="K129" s="22">
        <v>3</v>
      </c>
      <c r="L129" s="22">
        <v>2</v>
      </c>
      <c r="M129" s="22">
        <v>1</v>
      </c>
      <c r="N129" s="22">
        <v>-1</v>
      </c>
      <c r="O129" s="22">
        <v>0</v>
      </c>
      <c r="P129" s="22">
        <v>8.779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5">
        <v>76</v>
      </c>
      <c r="B130" s="25" t="s">
        <v>462</v>
      </c>
      <c r="C130" s="25">
        <v>5434.098</v>
      </c>
      <c r="D130" s="25">
        <v>5934.597</v>
      </c>
      <c r="E130" s="25">
        <v>0</v>
      </c>
      <c r="F130" s="25">
        <v>0</v>
      </c>
      <c r="G130" s="25">
        <v>1</v>
      </c>
      <c r="H130" s="19">
        <v>0</v>
      </c>
      <c r="I130" s="19">
        <v>0</v>
      </c>
      <c r="J130" s="19">
        <v>0</v>
      </c>
      <c r="K130" s="22">
        <v>2</v>
      </c>
      <c r="L130" s="22">
        <v>2</v>
      </c>
      <c r="M130" s="22">
        <v>1</v>
      </c>
      <c r="N130" s="22">
        <v>-1</v>
      </c>
      <c r="O130" s="22">
        <v>0</v>
      </c>
      <c r="P130" s="22">
        <v>-2.429</v>
      </c>
      <c r="Q130" s="22">
        <v>-1</v>
      </c>
      <c r="R130" s="22">
        <v>0</v>
      </c>
      <c r="S130" s="23"/>
      <c r="T130" s="23"/>
      <c r="U130" s="23"/>
      <c r="V130" s="23"/>
      <c r="W130" s="23"/>
    </row>
    <row r="131" ht="16.5" spans="1:23">
      <c r="A131" s="25">
        <v>96</v>
      </c>
      <c r="B131" s="25" t="s">
        <v>463</v>
      </c>
      <c r="C131" s="25">
        <v>4106.675</v>
      </c>
      <c r="D131" s="25">
        <v>4470.545</v>
      </c>
      <c r="E131" s="25">
        <v>0</v>
      </c>
      <c r="F131" s="25">
        <v>0</v>
      </c>
      <c r="G131" s="25">
        <v>1</v>
      </c>
      <c r="H131" s="19">
        <v>0</v>
      </c>
      <c r="I131" s="19">
        <v>0</v>
      </c>
      <c r="J131" s="19">
        <v>0</v>
      </c>
      <c r="K131" s="22">
        <v>0</v>
      </c>
      <c r="L131" s="22">
        <v>2</v>
      </c>
      <c r="M131" s="22">
        <v>0</v>
      </c>
      <c r="N131" s="22">
        <v>-1</v>
      </c>
      <c r="O131" s="22">
        <v>0</v>
      </c>
      <c r="P131" s="22">
        <v>-15.13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5">
        <v>98</v>
      </c>
      <c r="B132" s="25" t="s">
        <v>464</v>
      </c>
      <c r="C132" s="25">
        <v>5383.056</v>
      </c>
      <c r="D132" s="25">
        <v>5715.056</v>
      </c>
      <c r="E132" s="25">
        <v>0</v>
      </c>
      <c r="F132" s="25">
        <v>0</v>
      </c>
      <c r="G132" s="25">
        <v>1</v>
      </c>
      <c r="H132" s="19">
        <v>0</v>
      </c>
      <c r="I132" s="19">
        <v>0</v>
      </c>
      <c r="J132" s="19">
        <v>0</v>
      </c>
      <c r="K132" s="22">
        <v>1</v>
      </c>
      <c r="L132" s="22">
        <v>2</v>
      </c>
      <c r="M132" s="22">
        <v>0</v>
      </c>
      <c r="N132" s="22">
        <v>-1</v>
      </c>
      <c r="O132" s="22">
        <v>0</v>
      </c>
      <c r="P132" s="22">
        <v>-13.921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5">
        <v>103</v>
      </c>
      <c r="B133" s="25" t="s">
        <v>465</v>
      </c>
      <c r="C133" s="25">
        <v>7754.787</v>
      </c>
      <c r="D133" s="25">
        <v>8668.447</v>
      </c>
      <c r="E133" s="25">
        <v>0</v>
      </c>
      <c r="F133" s="25">
        <v>0</v>
      </c>
      <c r="G133" s="25">
        <v>1</v>
      </c>
      <c r="H133" s="19">
        <v>0</v>
      </c>
      <c r="I133" s="19">
        <v>0</v>
      </c>
      <c r="J133" s="19">
        <v>0</v>
      </c>
      <c r="K133" s="22">
        <v>4</v>
      </c>
      <c r="L133" s="22">
        <v>2</v>
      </c>
      <c r="M133" s="22">
        <v>0</v>
      </c>
      <c r="N133" s="22">
        <v>0</v>
      </c>
      <c r="O133" s="22">
        <v>0</v>
      </c>
      <c r="P133" s="22">
        <v>-3.222</v>
      </c>
      <c r="Q133" s="22">
        <v>0</v>
      </c>
      <c r="R133" s="22">
        <v>-1</v>
      </c>
      <c r="S133" s="23"/>
      <c r="T133" s="23"/>
      <c r="U133" s="23"/>
      <c r="V133" s="23"/>
      <c r="W133" s="23"/>
    </row>
    <row r="134" ht="16.5" spans="1:23">
      <c r="A134" s="25">
        <v>107</v>
      </c>
      <c r="B134" s="25" t="s">
        <v>466</v>
      </c>
      <c r="C134" s="25">
        <v>5332.386</v>
      </c>
      <c r="D134" s="25">
        <v>5943.072</v>
      </c>
      <c r="E134" s="25">
        <v>0</v>
      </c>
      <c r="F134" s="25">
        <v>0</v>
      </c>
      <c r="G134" s="25">
        <v>1</v>
      </c>
      <c r="H134" s="19">
        <v>0</v>
      </c>
      <c r="I134" s="19">
        <v>0</v>
      </c>
      <c r="J134" s="19">
        <v>0</v>
      </c>
      <c r="K134" s="22">
        <v>3</v>
      </c>
      <c r="L134" s="22">
        <v>2</v>
      </c>
      <c r="M134" s="22">
        <v>1</v>
      </c>
      <c r="N134" s="22">
        <v>-1</v>
      </c>
      <c r="O134" s="22">
        <v>0</v>
      </c>
      <c r="P134" s="22">
        <v>-3.567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5">
        <v>109</v>
      </c>
      <c r="B135" s="25" t="s">
        <v>467</v>
      </c>
      <c r="C135" s="25">
        <v>9672.023</v>
      </c>
      <c r="D135" s="25">
        <v>10777.345</v>
      </c>
      <c r="E135" s="25">
        <v>0</v>
      </c>
      <c r="F135" s="25">
        <v>0</v>
      </c>
      <c r="G135" s="25">
        <v>1</v>
      </c>
      <c r="H135" s="19">
        <v>0</v>
      </c>
      <c r="I135" s="19">
        <v>0</v>
      </c>
      <c r="J135" s="19">
        <v>0</v>
      </c>
      <c r="K135" s="22">
        <v>3</v>
      </c>
      <c r="L135" s="22">
        <v>2</v>
      </c>
      <c r="M135" s="22">
        <v>0</v>
      </c>
      <c r="N135" s="22">
        <v>-1</v>
      </c>
      <c r="O135" s="22">
        <v>0</v>
      </c>
      <c r="P135" s="22">
        <v>-0.062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5">
        <v>110</v>
      </c>
      <c r="B136" s="25" t="s">
        <v>468</v>
      </c>
      <c r="C136" s="25">
        <v>4124.047</v>
      </c>
      <c r="D136" s="25">
        <v>4444.887</v>
      </c>
      <c r="E136" s="25">
        <v>0</v>
      </c>
      <c r="F136" s="25">
        <v>0</v>
      </c>
      <c r="G136" s="25">
        <v>1</v>
      </c>
      <c r="H136" s="19">
        <v>0</v>
      </c>
      <c r="I136" s="19">
        <v>0</v>
      </c>
      <c r="J136" s="19">
        <v>0</v>
      </c>
      <c r="K136" s="22">
        <v>3</v>
      </c>
      <c r="L136" s="22">
        <v>2</v>
      </c>
      <c r="M136" s="22">
        <v>0</v>
      </c>
      <c r="N136" s="22">
        <v>-1</v>
      </c>
      <c r="O136" s="22">
        <v>0</v>
      </c>
      <c r="P136" s="22">
        <v>-2.127</v>
      </c>
      <c r="Q136" s="22">
        <v>0</v>
      </c>
      <c r="R136" s="22">
        <v>-1</v>
      </c>
      <c r="S136" s="23"/>
      <c r="T136" s="23"/>
      <c r="U136" s="23"/>
      <c r="V136" s="23"/>
      <c r="W136" s="23"/>
    </row>
    <row r="137" ht="16.5" spans="1:23">
      <c r="A137" s="25">
        <v>121</v>
      </c>
      <c r="B137" s="25" t="s">
        <v>469</v>
      </c>
      <c r="C137" s="25">
        <v>7803.871</v>
      </c>
      <c r="D137" s="25">
        <v>8796.391</v>
      </c>
      <c r="E137" s="25">
        <v>0</v>
      </c>
      <c r="F137" s="25">
        <v>0</v>
      </c>
      <c r="G137" s="25">
        <v>1</v>
      </c>
      <c r="H137" s="19">
        <v>0</v>
      </c>
      <c r="I137" s="19">
        <v>0</v>
      </c>
      <c r="J137" s="19">
        <v>0</v>
      </c>
      <c r="K137" s="22">
        <v>1</v>
      </c>
      <c r="L137" s="22">
        <v>2</v>
      </c>
      <c r="M137" s="22">
        <v>1</v>
      </c>
      <c r="N137" s="22">
        <v>-1</v>
      </c>
      <c r="O137" s="22">
        <v>0</v>
      </c>
      <c r="P137" s="22">
        <v>-2.895</v>
      </c>
      <c r="Q137" s="22">
        <v>-1</v>
      </c>
      <c r="R137" s="22">
        <v>0</v>
      </c>
      <c r="S137" s="23"/>
      <c r="T137" s="23"/>
      <c r="U137" s="23"/>
      <c r="V137" s="23"/>
      <c r="W137" s="23"/>
    </row>
    <row r="138" ht="16.5" spans="1:23">
      <c r="A138" s="25">
        <v>123</v>
      </c>
      <c r="B138" s="25" t="s">
        <v>470</v>
      </c>
      <c r="C138" s="25">
        <v>6663.837</v>
      </c>
      <c r="D138" s="25">
        <v>7711.779</v>
      </c>
      <c r="E138" s="25">
        <v>0</v>
      </c>
      <c r="F138" s="25">
        <v>0</v>
      </c>
      <c r="G138" s="25">
        <v>1</v>
      </c>
      <c r="H138" s="19">
        <v>0</v>
      </c>
      <c r="I138" s="19">
        <v>0</v>
      </c>
      <c r="J138" s="19">
        <v>0</v>
      </c>
      <c r="K138" s="22">
        <v>1</v>
      </c>
      <c r="L138" s="22">
        <v>2</v>
      </c>
      <c r="M138" s="22">
        <v>0</v>
      </c>
      <c r="N138" s="22">
        <v>-1</v>
      </c>
      <c r="O138" s="22">
        <v>0</v>
      </c>
      <c r="P138" s="22">
        <v>-3.319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5">
        <v>126</v>
      </c>
      <c r="B139" s="25" t="s">
        <v>471</v>
      </c>
      <c r="C139" s="25">
        <v>7920.085</v>
      </c>
      <c r="D139" s="25">
        <v>8534.398</v>
      </c>
      <c r="E139" s="25">
        <v>0</v>
      </c>
      <c r="F139" s="25">
        <v>0</v>
      </c>
      <c r="G139" s="25">
        <v>1</v>
      </c>
      <c r="H139" s="19">
        <v>0</v>
      </c>
      <c r="I139" s="19">
        <v>0</v>
      </c>
      <c r="J139" s="19">
        <v>0</v>
      </c>
      <c r="K139" s="22">
        <v>4</v>
      </c>
      <c r="L139" s="22">
        <v>2</v>
      </c>
      <c r="M139" s="22">
        <v>0</v>
      </c>
      <c r="N139" s="22">
        <v>0</v>
      </c>
      <c r="O139" s="22">
        <v>0</v>
      </c>
      <c r="P139" s="22">
        <v>0.111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5">
        <v>147</v>
      </c>
      <c r="B140" s="25" t="s">
        <v>472</v>
      </c>
      <c r="C140" s="25">
        <v>6525.781</v>
      </c>
      <c r="D140" s="25">
        <v>7170.011</v>
      </c>
      <c r="E140" s="25">
        <v>0</v>
      </c>
      <c r="F140" s="25">
        <v>0</v>
      </c>
      <c r="G140" s="25">
        <v>1</v>
      </c>
      <c r="H140" s="19">
        <v>0</v>
      </c>
      <c r="I140" s="19">
        <v>0</v>
      </c>
      <c r="J140" s="19">
        <v>0</v>
      </c>
      <c r="K140" s="22">
        <v>1</v>
      </c>
      <c r="L140" s="22">
        <v>2</v>
      </c>
      <c r="M140" s="22">
        <v>1</v>
      </c>
      <c r="N140" s="22">
        <v>-1</v>
      </c>
      <c r="O140" s="22">
        <v>0</v>
      </c>
      <c r="P140" s="22">
        <v>-3.268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5">
        <v>148</v>
      </c>
      <c r="B141" s="25" t="s">
        <v>473</v>
      </c>
      <c r="C141" s="25">
        <v>9137.078</v>
      </c>
      <c r="D141" s="25">
        <v>10086.307</v>
      </c>
      <c r="E141" s="25">
        <v>0</v>
      </c>
      <c r="F141" s="25">
        <v>0</v>
      </c>
      <c r="G141" s="25">
        <v>1</v>
      </c>
      <c r="H141" s="19">
        <v>0</v>
      </c>
      <c r="I141" s="19">
        <v>0</v>
      </c>
      <c r="J141" s="19">
        <v>0</v>
      </c>
      <c r="K141" s="22">
        <v>2</v>
      </c>
      <c r="L141" s="22">
        <v>1</v>
      </c>
      <c r="M141" s="22">
        <v>1</v>
      </c>
      <c r="N141" s="22">
        <v>-1</v>
      </c>
      <c r="O141" s="22">
        <v>0</v>
      </c>
      <c r="P141" s="22">
        <v>1.966</v>
      </c>
      <c r="Q141" s="22">
        <v>-1</v>
      </c>
      <c r="R141" s="22">
        <v>0</v>
      </c>
      <c r="S141" s="23"/>
      <c r="T141" s="23"/>
      <c r="U141" s="23"/>
      <c r="V141" s="23"/>
      <c r="W141" s="23"/>
    </row>
    <row r="142" ht="16.5" spans="1:23">
      <c r="A142" s="25">
        <v>155</v>
      </c>
      <c r="B142" s="25" t="s">
        <v>474</v>
      </c>
      <c r="C142" s="25">
        <v>3180.082</v>
      </c>
      <c r="D142" s="25">
        <v>3448.354</v>
      </c>
      <c r="E142" s="25">
        <v>0</v>
      </c>
      <c r="F142" s="25">
        <v>0</v>
      </c>
      <c r="G142" s="25">
        <v>1</v>
      </c>
      <c r="H142" s="19">
        <v>0</v>
      </c>
      <c r="I142" s="19">
        <v>0</v>
      </c>
      <c r="J142" s="19">
        <v>0</v>
      </c>
      <c r="K142" s="22">
        <v>2</v>
      </c>
      <c r="L142" s="22">
        <v>2</v>
      </c>
      <c r="M142" s="22">
        <v>1</v>
      </c>
      <c r="N142" s="22">
        <v>-1</v>
      </c>
      <c r="O142" s="22">
        <v>0</v>
      </c>
      <c r="P142" s="22">
        <v>-1.641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5">
        <v>162</v>
      </c>
      <c r="B143" s="25" t="s">
        <v>475</v>
      </c>
      <c r="C143" s="25">
        <v>3455.781</v>
      </c>
      <c r="D143" s="25">
        <v>4027.274</v>
      </c>
      <c r="E143" s="25">
        <v>0</v>
      </c>
      <c r="F143" s="25">
        <v>0</v>
      </c>
      <c r="G143" s="25">
        <v>1</v>
      </c>
      <c r="H143" s="19">
        <v>0</v>
      </c>
      <c r="I143" s="19">
        <v>0</v>
      </c>
      <c r="J143" s="19">
        <v>0</v>
      </c>
      <c r="K143" s="22">
        <v>1</v>
      </c>
      <c r="L143" s="22">
        <v>2</v>
      </c>
      <c r="M143" s="22">
        <v>1</v>
      </c>
      <c r="N143" s="22">
        <v>-1</v>
      </c>
      <c r="O143" s="22">
        <v>0</v>
      </c>
      <c r="P143" s="22">
        <v>-8.392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5">
        <v>170</v>
      </c>
      <c r="B144" s="25" t="s">
        <v>476</v>
      </c>
      <c r="C144" s="25">
        <v>6018.474</v>
      </c>
      <c r="D144" s="25">
        <v>6550.386</v>
      </c>
      <c r="E144" s="25">
        <v>0</v>
      </c>
      <c r="F144" s="25">
        <v>0</v>
      </c>
      <c r="G144" s="25">
        <v>1</v>
      </c>
      <c r="H144" s="19">
        <v>0</v>
      </c>
      <c r="I144" s="19">
        <v>0</v>
      </c>
      <c r="J144" s="19">
        <v>0</v>
      </c>
      <c r="K144" s="22">
        <v>0</v>
      </c>
      <c r="L144" s="22">
        <v>2</v>
      </c>
      <c r="M144" s="22">
        <v>0</v>
      </c>
      <c r="N144" s="22">
        <v>-1</v>
      </c>
      <c r="O144" s="22">
        <v>0</v>
      </c>
      <c r="P144" s="22">
        <v>-1.564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5">
        <v>683</v>
      </c>
      <c r="B145" s="25" t="s">
        <v>477</v>
      </c>
      <c r="C145" s="25">
        <v>1042.5</v>
      </c>
      <c r="D145" s="25">
        <v>1234.722</v>
      </c>
      <c r="E145" s="25">
        <v>0</v>
      </c>
      <c r="F145" s="25">
        <v>0</v>
      </c>
      <c r="G145" s="25">
        <v>1</v>
      </c>
      <c r="H145" s="19">
        <v>0</v>
      </c>
      <c r="I145" s="19">
        <v>0</v>
      </c>
      <c r="J145" s="19">
        <v>0</v>
      </c>
      <c r="K145" s="22">
        <v>2</v>
      </c>
      <c r="L145" s="22">
        <v>2</v>
      </c>
      <c r="M145" s="22">
        <v>0</v>
      </c>
      <c r="N145" s="22">
        <v>-1</v>
      </c>
      <c r="O145" s="22">
        <v>0</v>
      </c>
      <c r="P145" s="22">
        <v>-0.789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5">
        <v>806</v>
      </c>
      <c r="B146" s="25" t="s">
        <v>478</v>
      </c>
      <c r="C146" s="25">
        <v>8201.037</v>
      </c>
      <c r="D146" s="25">
        <v>9054.008</v>
      </c>
      <c r="E146" s="25">
        <v>0</v>
      </c>
      <c r="F146" s="25">
        <v>0</v>
      </c>
      <c r="G146" s="25">
        <v>1</v>
      </c>
      <c r="H146" s="19">
        <v>0</v>
      </c>
      <c r="I146" s="19">
        <v>0</v>
      </c>
      <c r="J146" s="19">
        <v>0</v>
      </c>
      <c r="K146" s="22">
        <v>1</v>
      </c>
      <c r="L146" s="22">
        <v>2</v>
      </c>
      <c r="M146" s="22">
        <v>0</v>
      </c>
      <c r="N146" s="22">
        <v>-1</v>
      </c>
      <c r="O146" s="22">
        <v>0</v>
      </c>
      <c r="P146" s="22">
        <v>-6.019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5">
        <v>807</v>
      </c>
      <c r="B147" s="25" t="s">
        <v>479</v>
      </c>
      <c r="C147" s="25">
        <v>17666.652</v>
      </c>
      <c r="D147" s="25">
        <v>19657.957</v>
      </c>
      <c r="E147" s="25">
        <v>0</v>
      </c>
      <c r="F147" s="25">
        <v>0</v>
      </c>
      <c r="G147" s="25">
        <v>1</v>
      </c>
      <c r="H147" s="19">
        <v>0</v>
      </c>
      <c r="I147" s="19">
        <v>0</v>
      </c>
      <c r="J147" s="19">
        <v>0</v>
      </c>
      <c r="K147" s="22">
        <v>2</v>
      </c>
      <c r="L147" s="22">
        <v>2</v>
      </c>
      <c r="M147" s="22">
        <v>0</v>
      </c>
      <c r="N147" s="22">
        <v>-1</v>
      </c>
      <c r="O147" s="22">
        <v>0</v>
      </c>
      <c r="P147" s="22">
        <v>-6.796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5">
        <v>808</v>
      </c>
      <c r="B148" s="25" t="s">
        <v>480</v>
      </c>
      <c r="C148" s="25">
        <v>8124.72</v>
      </c>
      <c r="D148" s="25">
        <v>9189.655</v>
      </c>
      <c r="E148" s="25">
        <v>0</v>
      </c>
      <c r="F148" s="25">
        <v>0</v>
      </c>
      <c r="G148" s="25">
        <v>1</v>
      </c>
      <c r="H148" s="19">
        <v>0</v>
      </c>
      <c r="I148" s="19">
        <v>0</v>
      </c>
      <c r="J148" s="19">
        <v>0</v>
      </c>
      <c r="K148" s="22">
        <v>1</v>
      </c>
      <c r="L148" s="22">
        <v>2</v>
      </c>
      <c r="M148" s="22">
        <v>0</v>
      </c>
      <c r="N148" s="22">
        <v>-1</v>
      </c>
      <c r="O148" s="22">
        <v>0</v>
      </c>
      <c r="P148" s="22">
        <v>-0.473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5">
        <v>814</v>
      </c>
      <c r="B149" s="25" t="s">
        <v>481</v>
      </c>
      <c r="C149" s="25">
        <v>8133.497</v>
      </c>
      <c r="D149" s="25">
        <v>9156.029</v>
      </c>
      <c r="E149" s="25">
        <v>0</v>
      </c>
      <c r="F149" s="25">
        <v>0</v>
      </c>
      <c r="G149" s="25">
        <v>1</v>
      </c>
      <c r="H149" s="19">
        <v>0</v>
      </c>
      <c r="I149" s="19">
        <v>0</v>
      </c>
      <c r="J149" s="19">
        <v>0</v>
      </c>
      <c r="K149" s="22">
        <v>1</v>
      </c>
      <c r="L149" s="22">
        <v>2</v>
      </c>
      <c r="M149" s="22">
        <v>0</v>
      </c>
      <c r="N149" s="22">
        <v>-1</v>
      </c>
      <c r="O149" s="22">
        <v>0</v>
      </c>
      <c r="P149" s="22">
        <v>-0.457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5">
        <v>815</v>
      </c>
      <c r="B150" s="25" t="s">
        <v>482</v>
      </c>
      <c r="C150" s="25">
        <v>18111.02</v>
      </c>
      <c r="D150" s="25">
        <v>20154.893</v>
      </c>
      <c r="E150" s="25">
        <v>0</v>
      </c>
      <c r="F150" s="25">
        <v>0</v>
      </c>
      <c r="G150" s="25">
        <v>1</v>
      </c>
      <c r="H150" s="19">
        <v>0</v>
      </c>
      <c r="I150" s="19">
        <v>0</v>
      </c>
      <c r="J150" s="19">
        <v>0</v>
      </c>
      <c r="K150" s="22">
        <v>1</v>
      </c>
      <c r="L150" s="22">
        <v>2</v>
      </c>
      <c r="M150" s="22">
        <v>0</v>
      </c>
      <c r="N150" s="22">
        <v>-1</v>
      </c>
      <c r="O150" s="22">
        <v>0</v>
      </c>
      <c r="P150" s="22">
        <v>-0.799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5">
        <v>841</v>
      </c>
      <c r="B151" s="25" t="s">
        <v>483</v>
      </c>
      <c r="C151" s="25">
        <v>8157.405</v>
      </c>
      <c r="D151" s="25">
        <v>9190.081</v>
      </c>
      <c r="E151" s="25">
        <v>0</v>
      </c>
      <c r="F151" s="25">
        <v>0</v>
      </c>
      <c r="G151" s="25">
        <v>1</v>
      </c>
      <c r="H151" s="19">
        <v>0</v>
      </c>
      <c r="I151" s="19">
        <v>0</v>
      </c>
      <c r="J151" s="19">
        <v>0</v>
      </c>
      <c r="K151" s="22">
        <v>0</v>
      </c>
      <c r="L151" s="22">
        <v>2</v>
      </c>
      <c r="M151" s="22">
        <v>0</v>
      </c>
      <c r="N151" s="22">
        <v>-1</v>
      </c>
      <c r="O151" s="22">
        <v>0</v>
      </c>
      <c r="P151" s="22">
        <v>-1.014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5">
        <v>846</v>
      </c>
      <c r="B152" s="25" t="s">
        <v>484</v>
      </c>
      <c r="C152" s="25">
        <v>1362.166</v>
      </c>
      <c r="D152" s="25">
        <v>1483.318</v>
      </c>
      <c r="E152" s="25">
        <v>0</v>
      </c>
      <c r="F152" s="25">
        <v>0</v>
      </c>
      <c r="G152" s="25">
        <v>1</v>
      </c>
      <c r="H152" s="19">
        <v>0</v>
      </c>
      <c r="I152" s="19">
        <v>0</v>
      </c>
      <c r="J152" s="19">
        <v>0</v>
      </c>
      <c r="K152" s="22">
        <v>1</v>
      </c>
      <c r="L152" s="22">
        <v>2</v>
      </c>
      <c r="M152" s="22">
        <v>0</v>
      </c>
      <c r="N152" s="22">
        <v>-1</v>
      </c>
      <c r="O152" s="22">
        <v>0</v>
      </c>
      <c r="P152" s="22">
        <v>-0.68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5">
        <v>849</v>
      </c>
      <c r="B153" s="25" t="s">
        <v>485</v>
      </c>
      <c r="C153" s="25">
        <v>10128.437</v>
      </c>
      <c r="D153" s="25">
        <v>11979.806</v>
      </c>
      <c r="E153" s="25">
        <v>0</v>
      </c>
      <c r="F153" s="25">
        <v>0</v>
      </c>
      <c r="G153" s="25">
        <v>1</v>
      </c>
      <c r="H153" s="19">
        <v>0</v>
      </c>
      <c r="I153" s="19">
        <v>0</v>
      </c>
      <c r="J153" s="19">
        <v>0</v>
      </c>
      <c r="K153" s="22">
        <v>2</v>
      </c>
      <c r="L153" s="22">
        <v>2</v>
      </c>
      <c r="M153" s="22">
        <v>1</v>
      </c>
      <c r="N153" s="22">
        <v>-1</v>
      </c>
      <c r="O153" s="22">
        <v>0</v>
      </c>
      <c r="P153" s="22">
        <v>-1.216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5">
        <v>857</v>
      </c>
      <c r="B154" s="25" t="s">
        <v>486</v>
      </c>
      <c r="C154" s="25">
        <v>10146.394</v>
      </c>
      <c r="D154" s="25">
        <v>11362.787</v>
      </c>
      <c r="E154" s="25">
        <v>0</v>
      </c>
      <c r="F154" s="25">
        <v>0</v>
      </c>
      <c r="G154" s="25">
        <v>1</v>
      </c>
      <c r="H154" s="19">
        <v>0</v>
      </c>
      <c r="I154" s="19">
        <v>0</v>
      </c>
      <c r="J154" s="19">
        <v>0</v>
      </c>
      <c r="K154" s="22">
        <v>1</v>
      </c>
      <c r="L154" s="22">
        <v>2</v>
      </c>
      <c r="M154" s="22">
        <v>1</v>
      </c>
      <c r="N154" s="22">
        <v>-1</v>
      </c>
      <c r="O154" s="22">
        <v>0</v>
      </c>
      <c r="P154" s="22">
        <v>-0.629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5">
        <v>863</v>
      </c>
      <c r="B155" s="25" t="s">
        <v>487</v>
      </c>
      <c r="C155" s="25">
        <v>2596.796</v>
      </c>
      <c r="D155" s="25">
        <v>3137.856</v>
      </c>
      <c r="E155" s="25">
        <v>0</v>
      </c>
      <c r="F155" s="25">
        <v>0</v>
      </c>
      <c r="G155" s="25">
        <v>1</v>
      </c>
      <c r="H155" s="19">
        <v>0</v>
      </c>
      <c r="I155" s="19">
        <v>0</v>
      </c>
      <c r="J155" s="19">
        <v>0</v>
      </c>
      <c r="K155" s="22">
        <v>2</v>
      </c>
      <c r="L155" s="22">
        <v>2</v>
      </c>
      <c r="M155" s="22">
        <v>1</v>
      </c>
      <c r="N155" s="22">
        <v>-1</v>
      </c>
      <c r="O155" s="22">
        <v>0</v>
      </c>
      <c r="P155" s="22">
        <v>-0.384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5">
        <v>865</v>
      </c>
      <c r="B156" s="25" t="s">
        <v>488</v>
      </c>
      <c r="C156" s="25">
        <v>1451.713</v>
      </c>
      <c r="D156" s="25">
        <v>1622.712</v>
      </c>
      <c r="E156" s="25">
        <v>0</v>
      </c>
      <c r="F156" s="25">
        <v>0</v>
      </c>
      <c r="G156" s="25">
        <v>1</v>
      </c>
      <c r="H156" s="19">
        <v>0</v>
      </c>
      <c r="I156" s="19">
        <v>0</v>
      </c>
      <c r="J156" s="19">
        <v>0</v>
      </c>
      <c r="K156" s="22">
        <v>3</v>
      </c>
      <c r="L156" s="22">
        <v>2</v>
      </c>
      <c r="M156" s="22">
        <v>0</v>
      </c>
      <c r="N156" s="22">
        <v>0</v>
      </c>
      <c r="O156" s="22">
        <v>0</v>
      </c>
      <c r="P156" s="22">
        <v>1.779</v>
      </c>
      <c r="Q156" s="22">
        <v>0</v>
      </c>
      <c r="R156" s="22">
        <v>-1</v>
      </c>
      <c r="S156" s="23"/>
      <c r="T156" s="23"/>
      <c r="U156" s="23"/>
      <c r="V156" s="23"/>
      <c r="W156" s="23"/>
    </row>
    <row r="157" ht="16.5" spans="1:23">
      <c r="A157" s="25">
        <v>867</v>
      </c>
      <c r="B157" s="25" t="s">
        <v>489</v>
      </c>
      <c r="C157" s="25">
        <v>2657.585</v>
      </c>
      <c r="D157" s="25">
        <v>2947.444</v>
      </c>
      <c r="E157" s="25">
        <v>0</v>
      </c>
      <c r="F157" s="25">
        <v>0</v>
      </c>
      <c r="G157" s="25">
        <v>1</v>
      </c>
      <c r="H157" s="19">
        <v>0</v>
      </c>
      <c r="I157" s="19">
        <v>0</v>
      </c>
      <c r="J157" s="19">
        <v>0</v>
      </c>
      <c r="K157" s="22">
        <v>1</v>
      </c>
      <c r="L157" s="22">
        <v>2</v>
      </c>
      <c r="M157" s="22">
        <v>1</v>
      </c>
      <c r="N157" s="22">
        <v>-1</v>
      </c>
      <c r="O157" s="22">
        <v>0</v>
      </c>
      <c r="P157" s="22">
        <v>-1.319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5">
        <v>911</v>
      </c>
      <c r="B158" s="25" t="s">
        <v>490</v>
      </c>
      <c r="C158" s="25">
        <v>6194.951</v>
      </c>
      <c r="D158" s="25">
        <v>6732.677</v>
      </c>
      <c r="E158" s="25">
        <v>0</v>
      </c>
      <c r="F158" s="25">
        <v>0</v>
      </c>
      <c r="G158" s="25">
        <v>1</v>
      </c>
      <c r="H158" s="19">
        <v>0</v>
      </c>
      <c r="I158" s="19">
        <v>0</v>
      </c>
      <c r="J158" s="19">
        <v>0</v>
      </c>
      <c r="K158" s="22">
        <v>3</v>
      </c>
      <c r="L158" s="22">
        <v>2</v>
      </c>
      <c r="M158" s="22">
        <v>0</v>
      </c>
      <c r="N158" s="22">
        <v>-1</v>
      </c>
      <c r="O158" s="22">
        <v>0</v>
      </c>
      <c r="P158" s="22">
        <v>-2.44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5">
        <v>913</v>
      </c>
      <c r="B159" s="25" t="s">
        <v>491</v>
      </c>
      <c r="C159" s="25">
        <v>8015.601</v>
      </c>
      <c r="D159" s="25">
        <v>9115.073</v>
      </c>
      <c r="E159" s="25">
        <v>0</v>
      </c>
      <c r="F159" s="25">
        <v>0</v>
      </c>
      <c r="G159" s="25">
        <v>1</v>
      </c>
      <c r="H159" s="19">
        <v>0</v>
      </c>
      <c r="I159" s="19">
        <v>0</v>
      </c>
      <c r="J159" s="19">
        <v>0</v>
      </c>
      <c r="K159" s="22">
        <v>1</v>
      </c>
      <c r="L159" s="22">
        <v>2</v>
      </c>
      <c r="M159" s="22">
        <v>1</v>
      </c>
      <c r="N159" s="22">
        <v>-1</v>
      </c>
      <c r="O159" s="22">
        <v>0</v>
      </c>
      <c r="P159" s="22">
        <v>-2.276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5">
        <v>914</v>
      </c>
      <c r="B160" s="25" t="s">
        <v>492</v>
      </c>
      <c r="C160" s="25">
        <v>6312.557</v>
      </c>
      <c r="D160" s="25">
        <v>6952.023</v>
      </c>
      <c r="E160" s="25">
        <v>0</v>
      </c>
      <c r="F160" s="25">
        <v>0</v>
      </c>
      <c r="G160" s="25">
        <v>1</v>
      </c>
      <c r="H160" s="19">
        <v>0</v>
      </c>
      <c r="I160" s="19">
        <v>0</v>
      </c>
      <c r="J160" s="19">
        <v>0</v>
      </c>
      <c r="K160" s="22">
        <v>1</v>
      </c>
      <c r="L160" s="22">
        <v>2</v>
      </c>
      <c r="M160" s="22">
        <v>1</v>
      </c>
      <c r="N160" s="22">
        <v>-1</v>
      </c>
      <c r="O160" s="22">
        <v>0</v>
      </c>
      <c r="P160" s="22">
        <v>-0.661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5">
        <v>915</v>
      </c>
      <c r="B161" s="25" t="s">
        <v>493</v>
      </c>
      <c r="C161" s="25">
        <v>3026.643</v>
      </c>
      <c r="D161" s="25">
        <v>3633.059</v>
      </c>
      <c r="E161" s="25">
        <v>0</v>
      </c>
      <c r="F161" s="25">
        <v>0</v>
      </c>
      <c r="G161" s="25">
        <v>1</v>
      </c>
      <c r="H161" s="19">
        <v>0</v>
      </c>
      <c r="I161" s="19">
        <v>0</v>
      </c>
      <c r="J161" s="19">
        <v>0</v>
      </c>
      <c r="K161" s="22">
        <v>1</v>
      </c>
      <c r="L161" s="22">
        <v>2</v>
      </c>
      <c r="M161" s="22">
        <v>0</v>
      </c>
      <c r="N161" s="22">
        <v>-1</v>
      </c>
      <c r="O161" s="22">
        <v>0</v>
      </c>
      <c r="P161" s="22">
        <v>-1.093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5">
        <v>919</v>
      </c>
      <c r="B162" s="25" t="s">
        <v>494</v>
      </c>
      <c r="C162" s="25">
        <v>5147.407</v>
      </c>
      <c r="D162" s="25">
        <v>5467.541</v>
      </c>
      <c r="E162" s="25">
        <v>0</v>
      </c>
      <c r="F162" s="25">
        <v>0</v>
      </c>
      <c r="G162" s="25">
        <v>1</v>
      </c>
      <c r="H162" s="19">
        <v>0</v>
      </c>
      <c r="I162" s="19">
        <v>0</v>
      </c>
      <c r="J162" s="19">
        <v>0</v>
      </c>
      <c r="K162" s="22">
        <v>2</v>
      </c>
      <c r="L162" s="22">
        <v>2</v>
      </c>
      <c r="M162" s="22">
        <v>0</v>
      </c>
      <c r="N162" s="22">
        <v>-1</v>
      </c>
      <c r="O162" s="22">
        <v>0</v>
      </c>
      <c r="P162" s="22">
        <v>-1.144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5">
        <v>925</v>
      </c>
      <c r="B163" s="25" t="s">
        <v>495</v>
      </c>
      <c r="C163" s="25">
        <v>4448.272</v>
      </c>
      <c r="D163" s="25">
        <v>4757.068</v>
      </c>
      <c r="E163" s="25">
        <v>0</v>
      </c>
      <c r="F163" s="25">
        <v>0</v>
      </c>
      <c r="G163" s="25">
        <v>1</v>
      </c>
      <c r="H163" s="19">
        <v>0</v>
      </c>
      <c r="I163" s="19">
        <v>0</v>
      </c>
      <c r="J163" s="19">
        <v>0</v>
      </c>
      <c r="K163" s="22">
        <v>2</v>
      </c>
      <c r="L163" s="22">
        <v>2</v>
      </c>
      <c r="M163" s="22">
        <v>1</v>
      </c>
      <c r="N163" s="22">
        <v>-1</v>
      </c>
      <c r="O163" s="22">
        <v>0</v>
      </c>
      <c r="P163" s="22">
        <v>-0.907</v>
      </c>
      <c r="Q163" s="22">
        <v>-1</v>
      </c>
      <c r="R163" s="22">
        <v>0</v>
      </c>
      <c r="S163" s="23"/>
      <c r="T163" s="23"/>
      <c r="U163" s="23"/>
      <c r="V163" s="23"/>
      <c r="W163" s="23"/>
    </row>
    <row r="164" ht="16.5" spans="1:23">
      <c r="A164" s="25">
        <v>931</v>
      </c>
      <c r="B164" s="25" t="s">
        <v>496</v>
      </c>
      <c r="C164" s="25">
        <v>5811.813</v>
      </c>
      <c r="D164" s="25">
        <v>6365.667</v>
      </c>
      <c r="E164" s="25">
        <v>0</v>
      </c>
      <c r="F164" s="25">
        <v>0</v>
      </c>
      <c r="G164" s="25">
        <v>1</v>
      </c>
      <c r="H164" s="19">
        <v>0</v>
      </c>
      <c r="I164" s="19">
        <v>0</v>
      </c>
      <c r="J164" s="19">
        <v>0</v>
      </c>
      <c r="K164" s="22">
        <v>2</v>
      </c>
      <c r="L164" s="22">
        <v>2</v>
      </c>
      <c r="M164" s="22">
        <v>1</v>
      </c>
      <c r="N164" s="22">
        <v>-1</v>
      </c>
      <c r="O164" s="22">
        <v>0</v>
      </c>
      <c r="P164" s="22">
        <v>-5.291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5">
        <v>932</v>
      </c>
      <c r="B165" s="25" t="s">
        <v>497</v>
      </c>
      <c r="C165" s="25">
        <v>14705.609</v>
      </c>
      <c r="D165" s="25">
        <v>16220.923</v>
      </c>
      <c r="E165" s="25">
        <v>0</v>
      </c>
      <c r="F165" s="25">
        <v>0</v>
      </c>
      <c r="G165" s="25">
        <v>1</v>
      </c>
      <c r="H165" s="19">
        <v>0</v>
      </c>
      <c r="I165" s="19">
        <v>0</v>
      </c>
      <c r="J165" s="19">
        <v>0</v>
      </c>
      <c r="K165" s="22">
        <v>3</v>
      </c>
      <c r="L165" s="22">
        <v>2</v>
      </c>
      <c r="M165" s="22">
        <v>1</v>
      </c>
      <c r="N165" s="22">
        <v>-1</v>
      </c>
      <c r="O165" s="22">
        <v>0</v>
      </c>
      <c r="P165" s="22">
        <v>10.166</v>
      </c>
      <c r="Q165" s="22">
        <v>-1</v>
      </c>
      <c r="R165" s="22">
        <v>0</v>
      </c>
      <c r="S165" s="23"/>
      <c r="T165" s="23"/>
      <c r="U165" s="23"/>
      <c r="V165" s="23"/>
      <c r="W165" s="23"/>
    </row>
    <row r="166" ht="16.5" spans="1:23">
      <c r="A166" s="25">
        <v>933</v>
      </c>
      <c r="B166" s="25" t="s">
        <v>498</v>
      </c>
      <c r="C166" s="25">
        <v>7953.488</v>
      </c>
      <c r="D166" s="25">
        <v>8938.675</v>
      </c>
      <c r="E166" s="25">
        <v>0</v>
      </c>
      <c r="F166" s="25">
        <v>0</v>
      </c>
      <c r="G166" s="25">
        <v>1</v>
      </c>
      <c r="H166" s="19">
        <v>0</v>
      </c>
      <c r="I166" s="19">
        <v>0</v>
      </c>
      <c r="J166" s="19">
        <v>0</v>
      </c>
      <c r="K166" s="22">
        <v>1</v>
      </c>
      <c r="L166" s="22">
        <v>2</v>
      </c>
      <c r="M166" s="22">
        <v>0</v>
      </c>
      <c r="N166" s="22">
        <v>-1</v>
      </c>
      <c r="O166" s="22">
        <v>0</v>
      </c>
      <c r="P166" s="22">
        <v>-12.204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5">
        <v>934</v>
      </c>
      <c r="B167" s="25" t="s">
        <v>499</v>
      </c>
      <c r="C167" s="25">
        <v>5929.646</v>
      </c>
      <c r="D167" s="25">
        <v>6491.826</v>
      </c>
      <c r="E167" s="25">
        <v>0</v>
      </c>
      <c r="F167" s="25">
        <v>0</v>
      </c>
      <c r="G167" s="25">
        <v>1</v>
      </c>
      <c r="H167" s="19">
        <v>0</v>
      </c>
      <c r="I167" s="19">
        <v>0</v>
      </c>
      <c r="J167" s="19">
        <v>0</v>
      </c>
      <c r="K167" s="22">
        <v>0</v>
      </c>
      <c r="L167" s="22">
        <v>2</v>
      </c>
      <c r="M167" s="22">
        <v>0</v>
      </c>
      <c r="N167" s="22">
        <v>-1</v>
      </c>
      <c r="O167" s="22">
        <v>0</v>
      </c>
      <c r="P167" s="22">
        <v>-38.461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5">
        <v>942</v>
      </c>
      <c r="B168" s="25" t="s">
        <v>500</v>
      </c>
      <c r="C168" s="25">
        <v>9787.139</v>
      </c>
      <c r="D168" s="25">
        <v>10566.282</v>
      </c>
      <c r="E168" s="25">
        <v>0</v>
      </c>
      <c r="F168" s="25">
        <v>0</v>
      </c>
      <c r="G168" s="25">
        <v>1</v>
      </c>
      <c r="H168" s="19">
        <v>0</v>
      </c>
      <c r="I168" s="19">
        <v>0</v>
      </c>
      <c r="J168" s="19">
        <v>0</v>
      </c>
      <c r="K168" s="22">
        <v>0</v>
      </c>
      <c r="L168" s="22">
        <v>2</v>
      </c>
      <c r="M168" s="22">
        <v>0</v>
      </c>
      <c r="N168" s="22">
        <v>-1</v>
      </c>
      <c r="O168" s="22">
        <v>0</v>
      </c>
      <c r="P168" s="22">
        <v>-11.8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5">
        <v>948</v>
      </c>
      <c r="B169" s="25" t="s">
        <v>501</v>
      </c>
      <c r="C169" s="25">
        <v>2495.558</v>
      </c>
      <c r="D169" s="25">
        <v>2878.739</v>
      </c>
      <c r="E169" s="25">
        <v>0</v>
      </c>
      <c r="F169" s="25">
        <v>0</v>
      </c>
      <c r="G169" s="25">
        <v>1</v>
      </c>
      <c r="H169" s="19">
        <v>0</v>
      </c>
      <c r="I169" s="19">
        <v>0</v>
      </c>
      <c r="J169" s="19">
        <v>0</v>
      </c>
      <c r="K169" s="22">
        <v>2</v>
      </c>
      <c r="L169" s="22">
        <v>2</v>
      </c>
      <c r="M169" s="22">
        <v>1</v>
      </c>
      <c r="N169" s="22">
        <v>-1</v>
      </c>
      <c r="O169" s="22">
        <v>0</v>
      </c>
      <c r="P169" s="22">
        <v>22.931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5">
        <v>952</v>
      </c>
      <c r="B170" s="25" t="s">
        <v>502</v>
      </c>
      <c r="C170" s="25">
        <v>2394.526</v>
      </c>
      <c r="D170" s="25">
        <v>2846.098</v>
      </c>
      <c r="E170" s="25">
        <v>0</v>
      </c>
      <c r="F170" s="25">
        <v>0</v>
      </c>
      <c r="G170" s="25">
        <v>1</v>
      </c>
      <c r="H170" s="19">
        <v>0</v>
      </c>
      <c r="I170" s="19">
        <v>0</v>
      </c>
      <c r="J170" s="19">
        <v>0</v>
      </c>
      <c r="K170" s="22">
        <v>3</v>
      </c>
      <c r="L170" s="22">
        <v>2</v>
      </c>
      <c r="M170" s="22">
        <v>0</v>
      </c>
      <c r="N170" s="22">
        <v>-1</v>
      </c>
      <c r="O170" s="22">
        <v>0</v>
      </c>
      <c r="P170" s="22">
        <v>-16.477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5">
        <v>959</v>
      </c>
      <c r="B171" s="25" t="s">
        <v>503</v>
      </c>
      <c r="C171" s="25">
        <v>7897.097</v>
      </c>
      <c r="D171" s="25">
        <v>8436.782</v>
      </c>
      <c r="E171" s="25">
        <v>0</v>
      </c>
      <c r="F171" s="25">
        <v>0</v>
      </c>
      <c r="G171" s="25">
        <v>1</v>
      </c>
      <c r="H171" s="19">
        <v>0</v>
      </c>
      <c r="I171" s="19">
        <v>0</v>
      </c>
      <c r="J171" s="19">
        <v>0</v>
      </c>
      <c r="K171" s="22">
        <v>2</v>
      </c>
      <c r="L171" s="22">
        <v>1</v>
      </c>
      <c r="M171" s="22">
        <v>1</v>
      </c>
      <c r="N171" s="22">
        <v>-1</v>
      </c>
      <c r="O171" s="22">
        <v>0</v>
      </c>
      <c r="P171" s="22">
        <v>2.554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5">
        <v>965</v>
      </c>
      <c r="B172" s="25" t="s">
        <v>504</v>
      </c>
      <c r="C172" s="25">
        <v>5439.077</v>
      </c>
      <c r="D172" s="25">
        <v>5734.881</v>
      </c>
      <c r="E172" s="25">
        <v>0</v>
      </c>
      <c r="F172" s="25">
        <v>0</v>
      </c>
      <c r="G172" s="25">
        <v>1</v>
      </c>
      <c r="H172" s="19">
        <v>0</v>
      </c>
      <c r="I172" s="19">
        <v>0</v>
      </c>
      <c r="J172" s="19">
        <v>0</v>
      </c>
      <c r="K172" s="22">
        <v>0</v>
      </c>
      <c r="L172" s="22">
        <v>2</v>
      </c>
      <c r="M172" s="22">
        <v>0</v>
      </c>
      <c r="N172" s="22">
        <v>-1</v>
      </c>
      <c r="O172" s="22">
        <v>0</v>
      </c>
      <c r="P172" s="22">
        <v>-8.152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5">
        <v>971</v>
      </c>
      <c r="B173" s="25" t="s">
        <v>505</v>
      </c>
      <c r="C173" s="25">
        <v>3196.51</v>
      </c>
      <c r="D173" s="25">
        <v>3555.381</v>
      </c>
      <c r="E173" s="25">
        <v>0</v>
      </c>
      <c r="F173" s="25">
        <v>0</v>
      </c>
      <c r="G173" s="25">
        <v>1</v>
      </c>
      <c r="H173" s="19">
        <v>0</v>
      </c>
      <c r="I173" s="19">
        <v>0</v>
      </c>
      <c r="J173" s="19">
        <v>0</v>
      </c>
      <c r="K173" s="22">
        <v>0</v>
      </c>
      <c r="L173" s="22">
        <v>2</v>
      </c>
      <c r="M173" s="22">
        <v>0</v>
      </c>
      <c r="N173" s="22">
        <v>-1</v>
      </c>
      <c r="O173" s="22">
        <v>0</v>
      </c>
      <c r="P173" s="22">
        <v>-41.222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5">
        <v>974</v>
      </c>
      <c r="B174" s="25" t="s">
        <v>506</v>
      </c>
      <c r="C174" s="25">
        <v>6641.79</v>
      </c>
      <c r="D174" s="25">
        <v>7289.317</v>
      </c>
      <c r="E174" s="25">
        <v>0</v>
      </c>
      <c r="F174" s="25">
        <v>0</v>
      </c>
      <c r="G174" s="25">
        <v>1</v>
      </c>
      <c r="H174" s="19">
        <v>0</v>
      </c>
      <c r="I174" s="19">
        <v>0</v>
      </c>
      <c r="J174" s="19">
        <v>0</v>
      </c>
      <c r="K174" s="22">
        <v>2</v>
      </c>
      <c r="L174" s="22">
        <v>2</v>
      </c>
      <c r="M174" s="22">
        <v>1</v>
      </c>
      <c r="N174" s="22">
        <v>-1</v>
      </c>
      <c r="O174" s="22">
        <v>0</v>
      </c>
      <c r="P174" s="22">
        <v>19.364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5">
        <v>978</v>
      </c>
      <c r="B175" s="25" t="s">
        <v>507</v>
      </c>
      <c r="C175" s="25">
        <v>10305.385</v>
      </c>
      <c r="D175" s="25">
        <v>11511.771</v>
      </c>
      <c r="E175" s="25">
        <v>0</v>
      </c>
      <c r="F175" s="25">
        <v>0</v>
      </c>
      <c r="G175" s="25">
        <v>1</v>
      </c>
      <c r="H175" s="19">
        <v>0</v>
      </c>
      <c r="I175" s="19">
        <v>0</v>
      </c>
      <c r="J175" s="19">
        <v>0</v>
      </c>
      <c r="K175" s="22">
        <v>4</v>
      </c>
      <c r="L175" s="22">
        <v>2</v>
      </c>
      <c r="M175" s="22">
        <v>0</v>
      </c>
      <c r="N175" s="22">
        <v>0</v>
      </c>
      <c r="O175" s="22">
        <v>0</v>
      </c>
      <c r="P175" s="22">
        <v>-2.266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5">
        <v>980</v>
      </c>
      <c r="B176" s="25" t="s">
        <v>508</v>
      </c>
      <c r="C176" s="25">
        <v>3260.777</v>
      </c>
      <c r="D176" s="25">
        <v>3478.919</v>
      </c>
      <c r="E176" s="25">
        <v>0</v>
      </c>
      <c r="F176" s="25">
        <v>0</v>
      </c>
      <c r="G176" s="25">
        <v>1</v>
      </c>
      <c r="H176" s="19">
        <v>0</v>
      </c>
      <c r="I176" s="19">
        <v>0</v>
      </c>
      <c r="J176" s="19">
        <v>0</v>
      </c>
      <c r="K176" s="22">
        <v>3</v>
      </c>
      <c r="L176" s="22">
        <v>2</v>
      </c>
      <c r="M176" s="22">
        <v>0</v>
      </c>
      <c r="N176" s="22">
        <v>-1</v>
      </c>
      <c r="O176" s="22">
        <v>0</v>
      </c>
      <c r="P176" s="22">
        <v>-5.577</v>
      </c>
      <c r="Q176" s="22">
        <v>0</v>
      </c>
      <c r="R176" s="22">
        <v>-1</v>
      </c>
      <c r="S176" s="23"/>
      <c r="T176" s="23"/>
      <c r="U176" s="23"/>
      <c r="V176" s="23"/>
      <c r="W176" s="23"/>
    </row>
    <row r="177" ht="16.5" spans="1:23">
      <c r="A177" s="25">
        <v>989</v>
      </c>
      <c r="B177" s="25" t="s">
        <v>509</v>
      </c>
      <c r="C177" s="25">
        <v>5246.914</v>
      </c>
      <c r="D177" s="25">
        <v>5758.021</v>
      </c>
      <c r="E177" s="25">
        <v>0</v>
      </c>
      <c r="F177" s="25">
        <v>0</v>
      </c>
      <c r="G177" s="25">
        <v>1</v>
      </c>
      <c r="H177" s="19">
        <v>0</v>
      </c>
      <c r="I177" s="19">
        <v>0</v>
      </c>
      <c r="J177" s="19">
        <v>0</v>
      </c>
      <c r="K177" s="22">
        <v>2</v>
      </c>
      <c r="L177" s="22">
        <v>2</v>
      </c>
      <c r="M177" s="22">
        <v>1</v>
      </c>
      <c r="N177" s="22">
        <v>-1</v>
      </c>
      <c r="O177" s="22">
        <v>0</v>
      </c>
      <c r="P177" s="22">
        <v>20.795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5">
        <v>990</v>
      </c>
      <c r="B178" s="25" t="s">
        <v>510</v>
      </c>
      <c r="C178" s="25">
        <v>12299.341</v>
      </c>
      <c r="D178" s="25">
        <v>13572.972</v>
      </c>
      <c r="E178" s="25">
        <v>0</v>
      </c>
      <c r="F178" s="25">
        <v>0</v>
      </c>
      <c r="G178" s="25">
        <v>1</v>
      </c>
      <c r="H178" s="19">
        <v>0</v>
      </c>
      <c r="I178" s="19">
        <v>0</v>
      </c>
      <c r="J178" s="19">
        <v>0</v>
      </c>
      <c r="K178" s="22">
        <v>3</v>
      </c>
      <c r="L178" s="22">
        <v>2</v>
      </c>
      <c r="M178" s="22">
        <v>0</v>
      </c>
      <c r="N178" s="22">
        <v>-1</v>
      </c>
      <c r="O178" s="22">
        <v>0</v>
      </c>
      <c r="P178" s="22">
        <v>-1.633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5">
        <v>991</v>
      </c>
      <c r="B179" s="25" t="s">
        <v>511</v>
      </c>
      <c r="C179" s="25">
        <v>8561.079</v>
      </c>
      <c r="D179" s="25">
        <v>9641.141</v>
      </c>
      <c r="E179" s="25">
        <v>0</v>
      </c>
      <c r="F179" s="25">
        <v>0</v>
      </c>
      <c r="G179" s="25">
        <v>1</v>
      </c>
      <c r="H179" s="19">
        <v>0</v>
      </c>
      <c r="I179" s="19">
        <v>0</v>
      </c>
      <c r="J179" s="19">
        <v>0</v>
      </c>
      <c r="K179" s="22">
        <v>3</v>
      </c>
      <c r="L179" s="22">
        <v>2</v>
      </c>
      <c r="M179" s="22">
        <v>0</v>
      </c>
      <c r="N179" s="22">
        <v>-1</v>
      </c>
      <c r="O179" s="22">
        <v>0</v>
      </c>
      <c r="P179" s="22">
        <v>-1.703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5">
        <v>992</v>
      </c>
      <c r="B180" s="25" t="s">
        <v>512</v>
      </c>
      <c r="C180" s="25">
        <v>5677.707</v>
      </c>
      <c r="D180" s="25">
        <v>6198.383</v>
      </c>
      <c r="E180" s="25">
        <v>0</v>
      </c>
      <c r="F180" s="25">
        <v>0</v>
      </c>
      <c r="G180" s="25">
        <v>1</v>
      </c>
      <c r="H180" s="19">
        <v>0</v>
      </c>
      <c r="I180" s="19">
        <v>0</v>
      </c>
      <c r="J180" s="19">
        <v>0</v>
      </c>
      <c r="K180" s="22">
        <v>4</v>
      </c>
      <c r="L180" s="22">
        <v>2</v>
      </c>
      <c r="M180" s="22">
        <v>0</v>
      </c>
      <c r="N180" s="22">
        <v>0</v>
      </c>
      <c r="O180" s="22">
        <v>0</v>
      </c>
      <c r="P180" s="22">
        <v>-2.828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5">
        <v>399003</v>
      </c>
      <c r="B181" s="25" t="s">
        <v>513</v>
      </c>
      <c r="C181" s="25">
        <v>7998.592</v>
      </c>
      <c r="D181" s="25">
        <v>8682.756</v>
      </c>
      <c r="E181" s="25">
        <v>0</v>
      </c>
      <c r="F181" s="25">
        <v>0</v>
      </c>
      <c r="G181" s="25">
        <v>1</v>
      </c>
      <c r="H181" s="19">
        <v>0</v>
      </c>
      <c r="I181" s="19">
        <v>0</v>
      </c>
      <c r="J181" s="19">
        <v>0</v>
      </c>
      <c r="K181" s="22">
        <v>2</v>
      </c>
      <c r="L181" s="22">
        <v>2</v>
      </c>
      <c r="M181" s="22">
        <v>0</v>
      </c>
      <c r="N181" s="22">
        <v>-1</v>
      </c>
      <c r="O181" s="22">
        <v>0</v>
      </c>
      <c r="P181" s="22">
        <v>-5.539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5">
        <v>399103</v>
      </c>
      <c r="B182" s="25" t="s">
        <v>514</v>
      </c>
      <c r="C182" s="25">
        <v>8723.203</v>
      </c>
      <c r="D182" s="25">
        <v>9594.487</v>
      </c>
      <c r="E182" s="25">
        <v>0</v>
      </c>
      <c r="F182" s="25">
        <v>0</v>
      </c>
      <c r="G182" s="25">
        <v>1</v>
      </c>
      <c r="H182" s="19">
        <v>0</v>
      </c>
      <c r="I182" s="19">
        <v>0</v>
      </c>
      <c r="J182" s="19">
        <v>0</v>
      </c>
      <c r="K182" s="22">
        <v>0</v>
      </c>
      <c r="L182" s="22">
        <v>2</v>
      </c>
      <c r="M182" s="22">
        <v>0</v>
      </c>
      <c r="N182" s="22">
        <v>-1</v>
      </c>
      <c r="O182" s="22">
        <v>0</v>
      </c>
      <c r="P182" s="22">
        <v>1.297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5">
        <v>399108</v>
      </c>
      <c r="B183" s="25" t="s">
        <v>225</v>
      </c>
      <c r="C183" s="25">
        <v>1225.316</v>
      </c>
      <c r="D183" s="25">
        <v>1314.709</v>
      </c>
      <c r="E183" s="25">
        <v>0</v>
      </c>
      <c r="F183" s="25">
        <v>0</v>
      </c>
      <c r="G183" s="25">
        <v>1</v>
      </c>
      <c r="H183" s="19">
        <v>0</v>
      </c>
      <c r="I183" s="19">
        <v>0</v>
      </c>
      <c r="J183" s="19">
        <v>0</v>
      </c>
      <c r="K183" s="22">
        <v>0</v>
      </c>
      <c r="L183" s="22">
        <v>2</v>
      </c>
      <c r="M183" s="22">
        <v>0</v>
      </c>
      <c r="N183" s="22">
        <v>-1</v>
      </c>
      <c r="O183" s="22">
        <v>0</v>
      </c>
      <c r="P183" s="22">
        <v>-8.032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5">
        <v>399231</v>
      </c>
      <c r="B184" s="25" t="s">
        <v>515</v>
      </c>
      <c r="C184" s="25">
        <v>1317.222</v>
      </c>
      <c r="D184" s="25">
        <v>1450.971</v>
      </c>
      <c r="E184" s="25">
        <v>0</v>
      </c>
      <c r="F184" s="25">
        <v>0</v>
      </c>
      <c r="G184" s="25">
        <v>1</v>
      </c>
      <c r="H184" s="19">
        <v>0</v>
      </c>
      <c r="I184" s="19">
        <v>0</v>
      </c>
      <c r="J184" s="19">
        <v>0</v>
      </c>
      <c r="K184" s="22">
        <v>1</v>
      </c>
      <c r="L184" s="22">
        <v>2</v>
      </c>
      <c r="M184" s="22">
        <v>1</v>
      </c>
      <c r="N184" s="22">
        <v>-1</v>
      </c>
      <c r="O184" s="22">
        <v>0</v>
      </c>
      <c r="P184" s="22">
        <v>-2.022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5">
        <v>399236</v>
      </c>
      <c r="B185" s="25" t="s">
        <v>516</v>
      </c>
      <c r="C185" s="25">
        <v>1480.75</v>
      </c>
      <c r="D185" s="25">
        <v>1681.582</v>
      </c>
      <c r="E185" s="25">
        <v>0</v>
      </c>
      <c r="F185" s="25">
        <v>0</v>
      </c>
      <c r="G185" s="25">
        <v>1</v>
      </c>
      <c r="H185" s="19">
        <v>0</v>
      </c>
      <c r="I185" s="19">
        <v>0</v>
      </c>
      <c r="J185" s="19">
        <v>0</v>
      </c>
      <c r="K185" s="22">
        <v>1</v>
      </c>
      <c r="L185" s="22">
        <v>2</v>
      </c>
      <c r="M185" s="22">
        <v>1</v>
      </c>
      <c r="N185" s="22">
        <v>-1</v>
      </c>
      <c r="O185" s="22">
        <v>0</v>
      </c>
      <c r="P185" s="22">
        <v>-4.914</v>
      </c>
      <c r="Q185" s="22">
        <v>-1</v>
      </c>
      <c r="R185" s="22">
        <v>0</v>
      </c>
      <c r="S185" s="23"/>
      <c r="T185" s="23"/>
      <c r="U185" s="23"/>
      <c r="V185" s="23"/>
      <c r="W185" s="23"/>
    </row>
    <row r="186" ht="16.5" spans="1:23">
      <c r="A186" s="25">
        <v>399237</v>
      </c>
      <c r="B186" s="25" t="s">
        <v>517</v>
      </c>
      <c r="C186" s="25">
        <v>1080.219</v>
      </c>
      <c r="D186" s="25">
        <v>1150.348</v>
      </c>
      <c r="E186" s="25">
        <v>0</v>
      </c>
      <c r="F186" s="25">
        <v>0</v>
      </c>
      <c r="G186" s="25">
        <v>1</v>
      </c>
      <c r="H186" s="19">
        <v>0</v>
      </c>
      <c r="I186" s="19">
        <v>0</v>
      </c>
      <c r="J186" s="19">
        <v>0</v>
      </c>
      <c r="K186" s="22">
        <v>0</v>
      </c>
      <c r="L186" s="22">
        <v>2</v>
      </c>
      <c r="M186" s="22">
        <v>1</v>
      </c>
      <c r="N186" s="22">
        <v>-1</v>
      </c>
      <c r="O186" s="22">
        <v>0</v>
      </c>
      <c r="P186" s="22">
        <v>-23.761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5">
        <v>399240</v>
      </c>
      <c r="B187" s="25" t="s">
        <v>518</v>
      </c>
      <c r="C187" s="25">
        <v>1531.153</v>
      </c>
      <c r="D187" s="25">
        <v>1725.733</v>
      </c>
      <c r="E187" s="25">
        <v>0</v>
      </c>
      <c r="F187" s="25">
        <v>0</v>
      </c>
      <c r="G187" s="25">
        <v>1</v>
      </c>
      <c r="H187" s="19">
        <v>0</v>
      </c>
      <c r="I187" s="19">
        <v>0</v>
      </c>
      <c r="J187" s="19">
        <v>0</v>
      </c>
      <c r="K187" s="22">
        <v>1</v>
      </c>
      <c r="L187" s="22">
        <v>2</v>
      </c>
      <c r="M187" s="22">
        <v>1</v>
      </c>
      <c r="N187" s="22">
        <v>-1</v>
      </c>
      <c r="O187" s="22">
        <v>0</v>
      </c>
      <c r="P187" s="22">
        <v>-24.711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5">
        <v>399241</v>
      </c>
      <c r="B188" s="25" t="s">
        <v>434</v>
      </c>
      <c r="C188" s="25">
        <v>1163.609</v>
      </c>
      <c r="D188" s="25">
        <v>1356.807</v>
      </c>
      <c r="E188" s="25">
        <v>0</v>
      </c>
      <c r="F188" s="25">
        <v>0</v>
      </c>
      <c r="G188" s="25">
        <v>1</v>
      </c>
      <c r="H188" s="19">
        <v>0</v>
      </c>
      <c r="I188" s="19">
        <v>0</v>
      </c>
      <c r="J188" s="19">
        <v>0</v>
      </c>
      <c r="K188" s="22">
        <v>2</v>
      </c>
      <c r="L188" s="22">
        <v>2</v>
      </c>
      <c r="M188" s="22">
        <v>1</v>
      </c>
      <c r="N188" s="22">
        <v>-1</v>
      </c>
      <c r="O188" s="22">
        <v>0</v>
      </c>
      <c r="P188" s="22">
        <v>-10.507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5">
        <v>399248</v>
      </c>
      <c r="B189" s="25" t="s">
        <v>323</v>
      </c>
      <c r="C189" s="25">
        <v>871.232</v>
      </c>
      <c r="D189" s="25">
        <v>1163.467</v>
      </c>
      <c r="E189" s="25">
        <v>0</v>
      </c>
      <c r="F189" s="25">
        <v>0</v>
      </c>
      <c r="G189" s="25">
        <v>1</v>
      </c>
      <c r="H189" s="19">
        <v>0</v>
      </c>
      <c r="I189" s="19">
        <v>0</v>
      </c>
      <c r="J189" s="19">
        <v>0</v>
      </c>
      <c r="K189" s="22">
        <v>2</v>
      </c>
      <c r="L189" s="22">
        <v>2</v>
      </c>
      <c r="M189" s="22">
        <v>0</v>
      </c>
      <c r="N189" s="22">
        <v>-1</v>
      </c>
      <c r="O189" s="22">
        <v>0</v>
      </c>
      <c r="P189" s="22">
        <v>-2.044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5">
        <v>399265</v>
      </c>
      <c r="B190" s="25" t="s">
        <v>519</v>
      </c>
      <c r="C190" s="25">
        <v>991.771</v>
      </c>
      <c r="D190" s="25">
        <v>1170.538</v>
      </c>
      <c r="E190" s="25">
        <v>0</v>
      </c>
      <c r="F190" s="25">
        <v>0</v>
      </c>
      <c r="G190" s="25">
        <v>1</v>
      </c>
      <c r="H190" s="19">
        <v>0</v>
      </c>
      <c r="I190" s="19">
        <v>0</v>
      </c>
      <c r="J190" s="19">
        <v>0</v>
      </c>
      <c r="K190" s="22">
        <v>2</v>
      </c>
      <c r="L190" s="22">
        <v>2</v>
      </c>
      <c r="M190" s="22">
        <v>1</v>
      </c>
      <c r="N190" s="22">
        <v>-1</v>
      </c>
      <c r="O190" s="22">
        <v>0</v>
      </c>
      <c r="P190" s="22">
        <v>3.984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5">
        <v>399275</v>
      </c>
      <c r="B191" s="25" t="s">
        <v>520</v>
      </c>
      <c r="C191" s="25">
        <v>2537.136</v>
      </c>
      <c r="D191" s="25">
        <v>2976.312</v>
      </c>
      <c r="E191" s="25">
        <v>0</v>
      </c>
      <c r="F191" s="25">
        <v>0</v>
      </c>
      <c r="G191" s="25">
        <v>1</v>
      </c>
      <c r="H191" s="19">
        <v>0</v>
      </c>
      <c r="I191" s="19">
        <v>0</v>
      </c>
      <c r="J191" s="19">
        <v>0</v>
      </c>
      <c r="K191" s="22">
        <v>1</v>
      </c>
      <c r="L191" s="22">
        <v>2</v>
      </c>
      <c r="M191" s="22">
        <v>0</v>
      </c>
      <c r="N191" s="22">
        <v>-1</v>
      </c>
      <c r="O191" s="22">
        <v>0</v>
      </c>
      <c r="P191" s="22">
        <v>-1.901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5">
        <v>399280</v>
      </c>
      <c r="B192" s="25" t="s">
        <v>521</v>
      </c>
      <c r="C192" s="25">
        <v>1992.013</v>
      </c>
      <c r="D192" s="25">
        <v>2275.43</v>
      </c>
      <c r="E192" s="25">
        <v>0</v>
      </c>
      <c r="F192" s="25">
        <v>0</v>
      </c>
      <c r="G192" s="25">
        <v>1</v>
      </c>
      <c r="H192" s="19">
        <v>0</v>
      </c>
      <c r="I192" s="19">
        <v>0</v>
      </c>
      <c r="J192" s="19">
        <v>0</v>
      </c>
      <c r="K192" s="22">
        <v>2</v>
      </c>
      <c r="L192" s="22">
        <v>2</v>
      </c>
      <c r="M192" s="22">
        <v>1</v>
      </c>
      <c r="N192" s="22">
        <v>-1</v>
      </c>
      <c r="O192" s="22">
        <v>0</v>
      </c>
      <c r="P192" s="22">
        <v>-2.887</v>
      </c>
      <c r="Q192" s="22">
        <v>-1</v>
      </c>
      <c r="R192" s="22">
        <v>0</v>
      </c>
      <c r="S192" s="23"/>
      <c r="T192" s="23"/>
      <c r="U192" s="23"/>
      <c r="V192" s="23"/>
      <c r="W192" s="23"/>
    </row>
    <row r="193" ht="16.5" spans="1:23">
      <c r="A193" s="25">
        <v>399286</v>
      </c>
      <c r="B193" s="25" t="s">
        <v>522</v>
      </c>
      <c r="C193" s="25">
        <v>3834.752</v>
      </c>
      <c r="D193" s="25">
        <v>4672.19</v>
      </c>
      <c r="E193" s="25">
        <v>0</v>
      </c>
      <c r="F193" s="25">
        <v>0</v>
      </c>
      <c r="G193" s="25">
        <v>1</v>
      </c>
      <c r="H193" s="19">
        <v>0</v>
      </c>
      <c r="I193" s="19">
        <v>0</v>
      </c>
      <c r="J193" s="19">
        <v>0</v>
      </c>
      <c r="K193" s="22">
        <v>0</v>
      </c>
      <c r="L193" s="22">
        <v>2</v>
      </c>
      <c r="M193" s="22">
        <v>0</v>
      </c>
      <c r="N193" s="22">
        <v>-1</v>
      </c>
      <c r="O193" s="22">
        <v>0</v>
      </c>
      <c r="P193" s="22">
        <v>-21.997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5">
        <v>399306</v>
      </c>
      <c r="B194" s="25" t="s">
        <v>322</v>
      </c>
      <c r="C194" s="25">
        <v>1753.255</v>
      </c>
      <c r="D194" s="25">
        <v>1926.518</v>
      </c>
      <c r="E194" s="25">
        <v>0</v>
      </c>
      <c r="F194" s="25">
        <v>0</v>
      </c>
      <c r="G194" s="25">
        <v>1</v>
      </c>
      <c r="H194" s="19">
        <v>0</v>
      </c>
      <c r="I194" s="19">
        <v>0</v>
      </c>
      <c r="J194" s="19">
        <v>0</v>
      </c>
      <c r="K194" s="22">
        <v>1</v>
      </c>
      <c r="L194" s="22">
        <v>2</v>
      </c>
      <c r="M194" s="22">
        <v>1</v>
      </c>
      <c r="N194" s="22">
        <v>-1</v>
      </c>
      <c r="O194" s="22">
        <v>0</v>
      </c>
      <c r="P194" s="22">
        <v>-27.032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5">
        <v>399310</v>
      </c>
      <c r="B195" s="25" t="s">
        <v>523</v>
      </c>
      <c r="C195" s="25">
        <v>7637.783</v>
      </c>
      <c r="D195" s="25">
        <v>8354.594</v>
      </c>
      <c r="E195" s="25">
        <v>0</v>
      </c>
      <c r="F195" s="25">
        <v>0</v>
      </c>
      <c r="G195" s="25">
        <v>1</v>
      </c>
      <c r="H195" s="19">
        <v>0</v>
      </c>
      <c r="I195" s="19">
        <v>0</v>
      </c>
      <c r="J195" s="19">
        <v>0</v>
      </c>
      <c r="K195" s="22">
        <v>3</v>
      </c>
      <c r="L195" s="22">
        <v>2</v>
      </c>
      <c r="M195" s="22">
        <v>1</v>
      </c>
      <c r="N195" s="22">
        <v>-1</v>
      </c>
      <c r="O195" s="22">
        <v>0</v>
      </c>
      <c r="P195" s="22">
        <v>0.931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5">
        <v>399313</v>
      </c>
      <c r="B196" s="25" t="s">
        <v>524</v>
      </c>
      <c r="C196" s="25">
        <v>5224.327</v>
      </c>
      <c r="D196" s="25">
        <v>5619.47</v>
      </c>
      <c r="E196" s="25">
        <v>0</v>
      </c>
      <c r="F196" s="25">
        <v>0</v>
      </c>
      <c r="G196" s="25">
        <v>1</v>
      </c>
      <c r="H196" s="19">
        <v>0</v>
      </c>
      <c r="I196" s="19">
        <v>0</v>
      </c>
      <c r="J196" s="19">
        <v>0</v>
      </c>
      <c r="K196" s="22">
        <v>2</v>
      </c>
      <c r="L196" s="22">
        <v>2</v>
      </c>
      <c r="M196" s="22">
        <v>1</v>
      </c>
      <c r="N196" s="22">
        <v>-1</v>
      </c>
      <c r="O196" s="22">
        <v>0</v>
      </c>
      <c r="P196" s="22">
        <v>-1.369</v>
      </c>
      <c r="Q196" s="22">
        <v>-1</v>
      </c>
      <c r="R196" s="22">
        <v>0</v>
      </c>
      <c r="S196" s="23"/>
      <c r="T196" s="23"/>
      <c r="U196" s="23"/>
      <c r="V196" s="23"/>
      <c r="W196" s="23"/>
    </row>
    <row r="197" ht="16.5" spans="1:23">
      <c r="A197" s="25">
        <v>399314</v>
      </c>
      <c r="B197" s="25" t="s">
        <v>525</v>
      </c>
      <c r="C197" s="25">
        <v>4931.941</v>
      </c>
      <c r="D197" s="25">
        <v>5318.588</v>
      </c>
      <c r="E197" s="25">
        <v>0</v>
      </c>
      <c r="F197" s="25">
        <v>0</v>
      </c>
      <c r="G197" s="25">
        <v>1</v>
      </c>
      <c r="H197" s="19">
        <v>0</v>
      </c>
      <c r="I197" s="19">
        <v>0</v>
      </c>
      <c r="J197" s="19">
        <v>0</v>
      </c>
      <c r="K197" s="22">
        <v>2</v>
      </c>
      <c r="L197" s="22">
        <v>1</v>
      </c>
      <c r="M197" s="22">
        <v>1</v>
      </c>
      <c r="N197" s="22">
        <v>-1</v>
      </c>
      <c r="O197" s="22">
        <v>0</v>
      </c>
      <c r="P197" s="22">
        <v>-2.221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5">
        <v>399321</v>
      </c>
      <c r="B198" s="25" t="s">
        <v>246</v>
      </c>
      <c r="C198" s="25">
        <v>7496.515</v>
      </c>
      <c r="D198" s="25">
        <v>7956.619</v>
      </c>
      <c r="E198" s="25">
        <v>0</v>
      </c>
      <c r="F198" s="25">
        <v>0</v>
      </c>
      <c r="G198" s="25">
        <v>1</v>
      </c>
      <c r="H198" s="19">
        <v>0</v>
      </c>
      <c r="I198" s="19">
        <v>0</v>
      </c>
      <c r="J198" s="19">
        <v>0</v>
      </c>
      <c r="K198" s="22">
        <v>0</v>
      </c>
      <c r="L198" s="22">
        <v>2</v>
      </c>
      <c r="M198" s="22">
        <v>0</v>
      </c>
      <c r="N198" s="22">
        <v>-1</v>
      </c>
      <c r="O198" s="22">
        <v>0</v>
      </c>
      <c r="P198" s="22">
        <v>-1.341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5">
        <v>399322</v>
      </c>
      <c r="B199" s="25" t="s">
        <v>321</v>
      </c>
      <c r="C199" s="25">
        <v>10122.826</v>
      </c>
      <c r="D199" s="25">
        <v>10817.564</v>
      </c>
      <c r="E199" s="25">
        <v>0</v>
      </c>
      <c r="F199" s="25">
        <v>0</v>
      </c>
      <c r="G199" s="25">
        <v>1</v>
      </c>
      <c r="H199" s="19">
        <v>0</v>
      </c>
      <c r="I199" s="19">
        <v>0</v>
      </c>
      <c r="J199" s="19">
        <v>0</v>
      </c>
      <c r="K199" s="22">
        <v>1</v>
      </c>
      <c r="L199" s="22">
        <v>2</v>
      </c>
      <c r="M199" s="22">
        <v>0</v>
      </c>
      <c r="N199" s="22">
        <v>-1</v>
      </c>
      <c r="O199" s="22">
        <v>0</v>
      </c>
      <c r="P199" s="22">
        <v>-2.871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5">
        <v>399324</v>
      </c>
      <c r="B200" s="25" t="s">
        <v>243</v>
      </c>
      <c r="C200" s="25">
        <v>8948.063</v>
      </c>
      <c r="D200" s="25">
        <v>9687.595</v>
      </c>
      <c r="E200" s="25">
        <v>0</v>
      </c>
      <c r="F200" s="25">
        <v>0</v>
      </c>
      <c r="G200" s="25">
        <v>1</v>
      </c>
      <c r="H200" s="19">
        <v>0</v>
      </c>
      <c r="I200" s="19">
        <v>0</v>
      </c>
      <c r="J200" s="19">
        <v>0</v>
      </c>
      <c r="K200" s="22">
        <v>0</v>
      </c>
      <c r="L200" s="22">
        <v>2</v>
      </c>
      <c r="M200" s="22">
        <v>1</v>
      </c>
      <c r="N200" s="22">
        <v>-1</v>
      </c>
      <c r="O200" s="22">
        <v>0</v>
      </c>
      <c r="P200" s="22">
        <v>1.382</v>
      </c>
      <c r="Q200" s="22">
        <v>0</v>
      </c>
      <c r="R200" s="22">
        <v>0</v>
      </c>
      <c r="S200" s="23"/>
      <c r="T200" s="23"/>
      <c r="U200" s="23"/>
      <c r="V200" s="23"/>
      <c r="W200" s="23"/>
    </row>
    <row r="201" ht="16.5" spans="1:23">
      <c r="A201" s="25">
        <v>399341</v>
      </c>
      <c r="B201" s="25" t="s">
        <v>526</v>
      </c>
      <c r="C201" s="25">
        <v>1609.284</v>
      </c>
      <c r="D201" s="25">
        <v>1727.251</v>
      </c>
      <c r="E201" s="25">
        <v>0</v>
      </c>
      <c r="F201" s="25">
        <v>0</v>
      </c>
      <c r="G201" s="25">
        <v>1</v>
      </c>
      <c r="H201" s="19">
        <v>0</v>
      </c>
      <c r="I201" s="19">
        <v>0</v>
      </c>
      <c r="J201" s="19">
        <v>0</v>
      </c>
      <c r="K201" s="22">
        <v>0</v>
      </c>
      <c r="L201" s="22">
        <v>2</v>
      </c>
      <c r="M201" s="22">
        <v>0</v>
      </c>
      <c r="N201" s="22">
        <v>0</v>
      </c>
      <c r="O201" s="22">
        <v>0</v>
      </c>
      <c r="P201" s="22">
        <v>-2.19</v>
      </c>
      <c r="Q201" s="22">
        <v>0</v>
      </c>
      <c r="R201" s="22">
        <v>-1</v>
      </c>
      <c r="S201" s="23"/>
      <c r="T201" s="23"/>
      <c r="U201" s="23"/>
      <c r="V201" s="23"/>
      <c r="W201" s="23"/>
    </row>
    <row r="202" ht="16.5" spans="1:23">
      <c r="A202" s="25">
        <v>399351</v>
      </c>
      <c r="B202" s="25" t="s">
        <v>527</v>
      </c>
      <c r="C202" s="25">
        <v>10041.292</v>
      </c>
      <c r="D202" s="25">
        <v>11182.07</v>
      </c>
      <c r="E202" s="25">
        <v>0</v>
      </c>
      <c r="F202" s="25">
        <v>0</v>
      </c>
      <c r="G202" s="25">
        <v>1</v>
      </c>
      <c r="H202" s="19">
        <v>0</v>
      </c>
      <c r="I202" s="19">
        <v>0</v>
      </c>
      <c r="J202" s="19">
        <v>0</v>
      </c>
      <c r="K202" s="22">
        <v>2</v>
      </c>
      <c r="L202" s="22">
        <v>2</v>
      </c>
      <c r="M202" s="22">
        <v>0</v>
      </c>
      <c r="N202" s="22">
        <v>-1</v>
      </c>
      <c r="O202" s="22">
        <v>0</v>
      </c>
      <c r="P202" s="22">
        <v>-4.497</v>
      </c>
      <c r="Q202" s="22">
        <v>-1</v>
      </c>
      <c r="R202" s="22">
        <v>0</v>
      </c>
      <c r="S202" s="23"/>
      <c r="T202" s="23"/>
      <c r="U202" s="23"/>
      <c r="V202" s="23"/>
      <c r="W202" s="23"/>
    </row>
    <row r="203" ht="16.5" spans="1:23">
      <c r="A203" s="25">
        <v>399354</v>
      </c>
      <c r="B203" s="25" t="s">
        <v>319</v>
      </c>
      <c r="C203" s="25">
        <v>8165.927</v>
      </c>
      <c r="D203" s="25">
        <v>8691.322</v>
      </c>
      <c r="E203" s="25">
        <v>0</v>
      </c>
      <c r="F203" s="25">
        <v>0</v>
      </c>
      <c r="G203" s="25">
        <v>1</v>
      </c>
      <c r="H203" s="19">
        <v>0</v>
      </c>
      <c r="I203" s="19">
        <v>0</v>
      </c>
      <c r="J203" s="19">
        <v>0</v>
      </c>
      <c r="K203" s="22">
        <v>2</v>
      </c>
      <c r="L203" s="22">
        <v>2</v>
      </c>
      <c r="M203" s="22">
        <v>0</v>
      </c>
      <c r="N203" s="22">
        <v>-1</v>
      </c>
      <c r="O203" s="22">
        <v>0</v>
      </c>
      <c r="P203" s="22">
        <v>-2.565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5">
        <v>399355</v>
      </c>
      <c r="B204" s="25" t="s">
        <v>240</v>
      </c>
      <c r="C204" s="25">
        <v>3531.722</v>
      </c>
      <c r="D204" s="25">
        <v>3904.42</v>
      </c>
      <c r="E204" s="25">
        <v>0</v>
      </c>
      <c r="F204" s="25">
        <v>0</v>
      </c>
      <c r="G204" s="25">
        <v>1</v>
      </c>
      <c r="H204" s="19">
        <v>0</v>
      </c>
      <c r="I204" s="19">
        <v>0</v>
      </c>
      <c r="J204" s="19">
        <v>0</v>
      </c>
      <c r="K204" s="22">
        <v>2</v>
      </c>
      <c r="L204" s="22">
        <v>2</v>
      </c>
      <c r="M204" s="22">
        <v>1</v>
      </c>
      <c r="N204" s="22">
        <v>-1</v>
      </c>
      <c r="O204" s="22">
        <v>0</v>
      </c>
      <c r="P204" s="22">
        <v>-7.293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5">
        <v>399356</v>
      </c>
      <c r="B205" s="25" t="s">
        <v>528</v>
      </c>
      <c r="C205" s="25">
        <v>9771.482</v>
      </c>
      <c r="D205" s="25">
        <v>10814.577</v>
      </c>
      <c r="E205" s="25">
        <v>0</v>
      </c>
      <c r="F205" s="25">
        <v>0</v>
      </c>
      <c r="G205" s="25">
        <v>1</v>
      </c>
      <c r="H205" s="19">
        <v>0</v>
      </c>
      <c r="I205" s="19">
        <v>0</v>
      </c>
      <c r="J205" s="19">
        <v>0</v>
      </c>
      <c r="K205" s="22">
        <v>2</v>
      </c>
      <c r="L205" s="22">
        <v>2</v>
      </c>
      <c r="M205" s="22">
        <v>0</v>
      </c>
      <c r="N205" s="22">
        <v>-1</v>
      </c>
      <c r="O205" s="22">
        <v>0</v>
      </c>
      <c r="P205" s="22">
        <v>-7.688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5">
        <v>399367</v>
      </c>
      <c r="B206" s="25" t="s">
        <v>529</v>
      </c>
      <c r="C206" s="25">
        <v>2462.718</v>
      </c>
      <c r="D206" s="25">
        <v>2862.38</v>
      </c>
      <c r="E206" s="25">
        <v>0</v>
      </c>
      <c r="F206" s="25">
        <v>0</v>
      </c>
      <c r="G206" s="25">
        <v>1</v>
      </c>
      <c r="H206" s="19">
        <v>0</v>
      </c>
      <c r="I206" s="19">
        <v>0</v>
      </c>
      <c r="J206" s="19">
        <v>0</v>
      </c>
      <c r="K206" s="22">
        <v>1</v>
      </c>
      <c r="L206" s="22">
        <v>2</v>
      </c>
      <c r="M206" s="22">
        <v>0</v>
      </c>
      <c r="N206" s="22">
        <v>-1</v>
      </c>
      <c r="O206" s="22">
        <v>0</v>
      </c>
      <c r="P206" s="22">
        <v>-6.375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5">
        <v>399369</v>
      </c>
      <c r="B207" s="25" t="s">
        <v>530</v>
      </c>
      <c r="C207" s="25">
        <v>1498.294</v>
      </c>
      <c r="D207" s="25">
        <v>1580.299</v>
      </c>
      <c r="E207" s="25">
        <v>0</v>
      </c>
      <c r="F207" s="25">
        <v>0</v>
      </c>
      <c r="G207" s="25">
        <v>1</v>
      </c>
      <c r="H207" s="19">
        <v>0</v>
      </c>
      <c r="I207" s="19">
        <v>0</v>
      </c>
      <c r="J207" s="19">
        <v>0</v>
      </c>
      <c r="K207" s="22">
        <v>2</v>
      </c>
      <c r="L207" s="22">
        <v>2</v>
      </c>
      <c r="M207" s="22">
        <v>1</v>
      </c>
      <c r="N207" s="22">
        <v>-1</v>
      </c>
      <c r="O207" s="22">
        <v>0</v>
      </c>
      <c r="P207" s="22">
        <v>-5.582</v>
      </c>
      <c r="Q207" s="22">
        <v>-1</v>
      </c>
      <c r="R207" s="22">
        <v>0</v>
      </c>
      <c r="S207" s="23"/>
      <c r="T207" s="23"/>
      <c r="U207" s="23"/>
      <c r="V207" s="23"/>
      <c r="W207" s="23"/>
    </row>
    <row r="208" ht="16.5" spans="1:23">
      <c r="A208" s="25">
        <v>399373</v>
      </c>
      <c r="B208" s="25" t="s">
        <v>258</v>
      </c>
      <c r="C208" s="25">
        <v>8224.756</v>
      </c>
      <c r="D208" s="25">
        <v>8785.697</v>
      </c>
      <c r="E208" s="25">
        <v>0</v>
      </c>
      <c r="F208" s="25">
        <v>0</v>
      </c>
      <c r="G208" s="25">
        <v>1</v>
      </c>
      <c r="H208" s="19">
        <v>0</v>
      </c>
      <c r="I208" s="19">
        <v>0</v>
      </c>
      <c r="J208" s="19">
        <v>0</v>
      </c>
      <c r="K208" s="22">
        <v>2</v>
      </c>
      <c r="L208" s="22">
        <v>2</v>
      </c>
      <c r="M208" s="22">
        <v>1</v>
      </c>
      <c r="N208" s="22">
        <v>-1</v>
      </c>
      <c r="O208" s="22">
        <v>0</v>
      </c>
      <c r="P208" s="22">
        <v>-6.95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5">
        <v>399379</v>
      </c>
      <c r="B209" s="25" t="s">
        <v>531</v>
      </c>
      <c r="C209" s="25">
        <v>8904.223</v>
      </c>
      <c r="D209" s="25">
        <v>9751.755</v>
      </c>
      <c r="E209" s="25">
        <v>0</v>
      </c>
      <c r="F209" s="25">
        <v>0</v>
      </c>
      <c r="G209" s="25">
        <v>1</v>
      </c>
      <c r="H209" s="19">
        <v>0</v>
      </c>
      <c r="I209" s="19">
        <v>0</v>
      </c>
      <c r="J209" s="19">
        <v>0</v>
      </c>
      <c r="K209" s="22">
        <v>1</v>
      </c>
      <c r="L209" s="22">
        <v>2</v>
      </c>
      <c r="M209" s="22">
        <v>0</v>
      </c>
      <c r="N209" s="22">
        <v>-1</v>
      </c>
      <c r="O209" s="22">
        <v>0</v>
      </c>
      <c r="P209" s="22">
        <v>-6.12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5">
        <v>399380</v>
      </c>
      <c r="B210" s="25" t="s">
        <v>532</v>
      </c>
      <c r="C210" s="25">
        <v>1762.023</v>
      </c>
      <c r="D210" s="25">
        <v>1932.591</v>
      </c>
      <c r="E210" s="25">
        <v>0</v>
      </c>
      <c r="F210" s="25">
        <v>0</v>
      </c>
      <c r="G210" s="25">
        <v>1</v>
      </c>
      <c r="H210" s="19">
        <v>0</v>
      </c>
      <c r="I210" s="19">
        <v>0</v>
      </c>
      <c r="J210" s="19">
        <v>0</v>
      </c>
      <c r="K210" s="22">
        <v>2</v>
      </c>
      <c r="L210" s="22">
        <v>2</v>
      </c>
      <c r="M210" s="22">
        <v>1</v>
      </c>
      <c r="N210" s="22">
        <v>-1</v>
      </c>
      <c r="O210" s="22">
        <v>0</v>
      </c>
      <c r="P210" s="22">
        <v>-6.203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5">
        <v>399384</v>
      </c>
      <c r="B211" s="25" t="s">
        <v>533</v>
      </c>
      <c r="C211" s="25">
        <v>3978.658</v>
      </c>
      <c r="D211" s="25">
        <v>4401.726</v>
      </c>
      <c r="E211" s="25">
        <v>0</v>
      </c>
      <c r="F211" s="25">
        <v>0</v>
      </c>
      <c r="G211" s="25">
        <v>1</v>
      </c>
      <c r="H211" s="19">
        <v>0</v>
      </c>
      <c r="I211" s="19">
        <v>0</v>
      </c>
      <c r="J211" s="19">
        <v>0</v>
      </c>
      <c r="K211" s="22">
        <v>4</v>
      </c>
      <c r="L211" s="22">
        <v>2</v>
      </c>
      <c r="M211" s="22">
        <v>0</v>
      </c>
      <c r="N211" s="22">
        <v>0</v>
      </c>
      <c r="O211" s="22">
        <v>0</v>
      </c>
      <c r="P211" s="22">
        <v>0.897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5">
        <v>399385</v>
      </c>
      <c r="B212" s="25" t="s">
        <v>534</v>
      </c>
      <c r="C212" s="25">
        <v>9008.452</v>
      </c>
      <c r="D212" s="25">
        <v>9903.783</v>
      </c>
      <c r="E212" s="25">
        <v>0</v>
      </c>
      <c r="F212" s="25">
        <v>0</v>
      </c>
      <c r="G212" s="25">
        <v>1</v>
      </c>
      <c r="H212" s="19">
        <v>0</v>
      </c>
      <c r="I212" s="19">
        <v>0</v>
      </c>
      <c r="J212" s="19">
        <v>0</v>
      </c>
      <c r="K212" s="22">
        <v>2</v>
      </c>
      <c r="L212" s="22">
        <v>2</v>
      </c>
      <c r="M212" s="22">
        <v>1</v>
      </c>
      <c r="N212" s="22">
        <v>-1</v>
      </c>
      <c r="O212" s="22">
        <v>0</v>
      </c>
      <c r="P212" s="22">
        <v>9.719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5">
        <v>399386</v>
      </c>
      <c r="B213" s="25" t="s">
        <v>535</v>
      </c>
      <c r="C213" s="25">
        <v>5556.946</v>
      </c>
      <c r="D213" s="25">
        <v>6279.829</v>
      </c>
      <c r="E213" s="25">
        <v>0</v>
      </c>
      <c r="F213" s="25">
        <v>0</v>
      </c>
      <c r="G213" s="25">
        <v>1</v>
      </c>
      <c r="H213" s="19">
        <v>0</v>
      </c>
      <c r="I213" s="19">
        <v>0</v>
      </c>
      <c r="J213" s="19">
        <v>0</v>
      </c>
      <c r="K213" s="22">
        <v>1</v>
      </c>
      <c r="L213" s="22">
        <v>2</v>
      </c>
      <c r="M213" s="22">
        <v>0</v>
      </c>
      <c r="N213" s="22">
        <v>-1</v>
      </c>
      <c r="O213" s="22">
        <v>0</v>
      </c>
      <c r="P213" s="22">
        <v>-6.098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5">
        <v>399387</v>
      </c>
      <c r="B214" s="25" t="s">
        <v>536</v>
      </c>
      <c r="C214" s="25">
        <v>5337.572</v>
      </c>
      <c r="D214" s="25">
        <v>5851.254</v>
      </c>
      <c r="E214" s="25">
        <v>0</v>
      </c>
      <c r="F214" s="25">
        <v>0</v>
      </c>
      <c r="G214" s="25">
        <v>1</v>
      </c>
      <c r="H214" s="19">
        <v>0</v>
      </c>
      <c r="I214" s="19">
        <v>0</v>
      </c>
      <c r="J214" s="19">
        <v>0</v>
      </c>
      <c r="K214" s="22">
        <v>1</v>
      </c>
      <c r="L214" s="22">
        <v>2</v>
      </c>
      <c r="M214" s="22">
        <v>0</v>
      </c>
      <c r="N214" s="22">
        <v>-1</v>
      </c>
      <c r="O214" s="22">
        <v>0</v>
      </c>
      <c r="P214" s="22">
        <v>-11.541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5">
        <v>399391</v>
      </c>
      <c r="B215" s="25" t="s">
        <v>255</v>
      </c>
      <c r="C215" s="25">
        <v>3278.149</v>
      </c>
      <c r="D215" s="25">
        <v>3533.027</v>
      </c>
      <c r="E215" s="25">
        <v>0</v>
      </c>
      <c r="F215" s="25">
        <v>0</v>
      </c>
      <c r="G215" s="25">
        <v>1</v>
      </c>
      <c r="H215" s="19">
        <v>0</v>
      </c>
      <c r="I215" s="19">
        <v>0</v>
      </c>
      <c r="J215" s="19">
        <v>0</v>
      </c>
      <c r="K215" s="22">
        <v>0</v>
      </c>
      <c r="L215" s="22">
        <v>2</v>
      </c>
      <c r="M215" s="22">
        <v>0</v>
      </c>
      <c r="N215" s="22">
        <v>-1</v>
      </c>
      <c r="O215" s="22">
        <v>0</v>
      </c>
      <c r="P215" s="22">
        <v>-67.842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5">
        <v>399393</v>
      </c>
      <c r="B216" s="25" t="s">
        <v>537</v>
      </c>
      <c r="C216" s="25">
        <v>3021.308</v>
      </c>
      <c r="D216" s="25">
        <v>3468.738</v>
      </c>
      <c r="E216" s="25">
        <v>0</v>
      </c>
      <c r="F216" s="25">
        <v>0</v>
      </c>
      <c r="G216" s="25">
        <v>1</v>
      </c>
      <c r="H216" s="19">
        <v>0</v>
      </c>
      <c r="I216" s="19">
        <v>0</v>
      </c>
      <c r="J216" s="19">
        <v>0</v>
      </c>
      <c r="K216" s="22">
        <v>0</v>
      </c>
      <c r="L216" s="22">
        <v>2</v>
      </c>
      <c r="M216" s="22">
        <v>0</v>
      </c>
      <c r="N216" s="22">
        <v>-1</v>
      </c>
      <c r="O216" s="22">
        <v>0</v>
      </c>
      <c r="P216" s="22">
        <v>-7.089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5">
        <v>399394</v>
      </c>
      <c r="B217" s="25" t="s">
        <v>538</v>
      </c>
      <c r="C217" s="25">
        <v>8275.304</v>
      </c>
      <c r="D217" s="25">
        <v>9381.406</v>
      </c>
      <c r="E217" s="25">
        <v>0</v>
      </c>
      <c r="F217" s="25">
        <v>0</v>
      </c>
      <c r="G217" s="25">
        <v>1</v>
      </c>
      <c r="H217" s="19">
        <v>0</v>
      </c>
      <c r="I217" s="19">
        <v>0</v>
      </c>
      <c r="J217" s="19">
        <v>0</v>
      </c>
      <c r="K217" s="22">
        <v>0</v>
      </c>
      <c r="L217" s="22">
        <v>2</v>
      </c>
      <c r="M217" s="22">
        <v>0</v>
      </c>
      <c r="N217" s="22">
        <v>-1</v>
      </c>
      <c r="O217" s="22">
        <v>0</v>
      </c>
      <c r="P217" s="22">
        <v>-11.216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5">
        <v>399396</v>
      </c>
      <c r="B218" s="25" t="s">
        <v>539</v>
      </c>
      <c r="C218" s="25">
        <v>16900.393</v>
      </c>
      <c r="D218" s="25">
        <v>18801.818</v>
      </c>
      <c r="E218" s="25">
        <v>0</v>
      </c>
      <c r="F218" s="25">
        <v>0</v>
      </c>
      <c r="G218" s="25">
        <v>1</v>
      </c>
      <c r="H218" s="19">
        <v>0</v>
      </c>
      <c r="I218" s="19">
        <v>0</v>
      </c>
      <c r="J218" s="19">
        <v>0</v>
      </c>
      <c r="K218" s="22">
        <v>1</v>
      </c>
      <c r="L218" s="22">
        <v>2</v>
      </c>
      <c r="M218" s="22">
        <v>0</v>
      </c>
      <c r="N218" s="22">
        <v>-1</v>
      </c>
      <c r="O218" s="22">
        <v>0</v>
      </c>
      <c r="P218" s="22">
        <v>-6.854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5">
        <v>399399</v>
      </c>
      <c r="B219" s="25" t="s">
        <v>540</v>
      </c>
      <c r="C219" s="25">
        <v>7965.034</v>
      </c>
      <c r="D219" s="25">
        <v>8621.72</v>
      </c>
      <c r="E219" s="25">
        <v>0</v>
      </c>
      <c r="F219" s="25">
        <v>0</v>
      </c>
      <c r="G219" s="25">
        <v>1</v>
      </c>
      <c r="H219" s="19">
        <v>0</v>
      </c>
      <c r="I219" s="19">
        <v>0</v>
      </c>
      <c r="J219" s="19">
        <v>0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3.557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5">
        <v>399420</v>
      </c>
      <c r="B220" s="25" t="s">
        <v>541</v>
      </c>
      <c r="C220" s="25">
        <v>1450.68</v>
      </c>
      <c r="D220" s="25">
        <v>1690.656</v>
      </c>
      <c r="E220" s="25">
        <v>0</v>
      </c>
      <c r="F220" s="25">
        <v>0</v>
      </c>
      <c r="G220" s="25">
        <v>1</v>
      </c>
      <c r="H220" s="19">
        <v>0</v>
      </c>
      <c r="I220" s="19">
        <v>0</v>
      </c>
      <c r="J220" s="19">
        <v>0</v>
      </c>
      <c r="K220" s="22">
        <v>3</v>
      </c>
      <c r="L220" s="22">
        <v>2</v>
      </c>
      <c r="M220" s="22">
        <v>0</v>
      </c>
      <c r="N220" s="22">
        <v>0</v>
      </c>
      <c r="O220" s="22">
        <v>0</v>
      </c>
      <c r="P220" s="22">
        <v>-0.623</v>
      </c>
      <c r="Q220" s="22">
        <v>0</v>
      </c>
      <c r="R220" s="22">
        <v>-1</v>
      </c>
      <c r="S220" s="23"/>
      <c r="T220" s="23"/>
      <c r="U220" s="23"/>
      <c r="V220" s="23"/>
      <c r="W220" s="23"/>
    </row>
    <row r="221" ht="16.5" spans="1:23">
      <c r="A221" s="25">
        <v>399435</v>
      </c>
      <c r="B221" s="25" t="s">
        <v>542</v>
      </c>
      <c r="C221" s="25">
        <v>3898.192</v>
      </c>
      <c r="D221" s="25">
        <v>4204.418</v>
      </c>
      <c r="E221" s="25">
        <v>0</v>
      </c>
      <c r="F221" s="25">
        <v>0</v>
      </c>
      <c r="G221" s="25">
        <v>1</v>
      </c>
      <c r="H221" s="19">
        <v>0</v>
      </c>
      <c r="I221" s="19">
        <v>0</v>
      </c>
      <c r="J221" s="19">
        <v>0</v>
      </c>
      <c r="K221" s="22">
        <v>1</v>
      </c>
      <c r="L221" s="22">
        <v>2</v>
      </c>
      <c r="M221" s="22">
        <v>0</v>
      </c>
      <c r="N221" s="22">
        <v>-1</v>
      </c>
      <c r="O221" s="22">
        <v>0</v>
      </c>
      <c r="P221" s="22">
        <v>-7.36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5">
        <v>399437</v>
      </c>
      <c r="B222" s="25" t="s">
        <v>543</v>
      </c>
      <c r="C222" s="25">
        <v>6353.809</v>
      </c>
      <c r="D222" s="25">
        <v>7251.686</v>
      </c>
      <c r="E222" s="25">
        <v>0</v>
      </c>
      <c r="F222" s="25">
        <v>0</v>
      </c>
      <c r="G222" s="25">
        <v>1</v>
      </c>
      <c r="H222" s="19">
        <v>0</v>
      </c>
      <c r="I222" s="19">
        <v>0</v>
      </c>
      <c r="J222" s="19">
        <v>0</v>
      </c>
      <c r="K222" s="22">
        <v>1</v>
      </c>
      <c r="L222" s="22">
        <v>2</v>
      </c>
      <c r="M222" s="22">
        <v>0</v>
      </c>
      <c r="N222" s="22">
        <v>-1</v>
      </c>
      <c r="O222" s="22">
        <v>0</v>
      </c>
      <c r="P222" s="22">
        <v>-6.572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5">
        <v>399441</v>
      </c>
      <c r="B223" s="25" t="s">
        <v>544</v>
      </c>
      <c r="C223" s="25">
        <v>2096.31</v>
      </c>
      <c r="D223" s="25">
        <v>2404.761</v>
      </c>
      <c r="E223" s="25">
        <v>0</v>
      </c>
      <c r="F223" s="25">
        <v>0</v>
      </c>
      <c r="G223" s="25">
        <v>1</v>
      </c>
      <c r="H223" s="19">
        <v>0</v>
      </c>
      <c r="I223" s="19">
        <v>0</v>
      </c>
      <c r="J223" s="19">
        <v>0</v>
      </c>
      <c r="K223" s="22">
        <v>3</v>
      </c>
      <c r="L223" s="22">
        <v>2</v>
      </c>
      <c r="M223" s="22">
        <v>0</v>
      </c>
      <c r="N223" s="22">
        <v>-1</v>
      </c>
      <c r="O223" s="22">
        <v>0</v>
      </c>
      <c r="P223" s="22">
        <v>-2.345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5">
        <v>399552</v>
      </c>
      <c r="B224" s="25" t="s">
        <v>545</v>
      </c>
      <c r="C224" s="25">
        <v>8091.464</v>
      </c>
      <c r="D224" s="25">
        <v>8502.22</v>
      </c>
      <c r="E224" s="25">
        <v>0</v>
      </c>
      <c r="F224" s="25">
        <v>0</v>
      </c>
      <c r="G224" s="25">
        <v>1</v>
      </c>
      <c r="H224" s="19">
        <v>0</v>
      </c>
      <c r="I224" s="19">
        <v>0</v>
      </c>
      <c r="J224" s="19">
        <v>0</v>
      </c>
      <c r="K224" s="22">
        <v>2</v>
      </c>
      <c r="L224" s="22">
        <v>2</v>
      </c>
      <c r="M224" s="22">
        <v>-1</v>
      </c>
      <c r="N224" s="22">
        <v>1</v>
      </c>
      <c r="O224" s="22">
        <v>0</v>
      </c>
      <c r="P224" s="22">
        <v>-0.001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5">
        <v>399555</v>
      </c>
      <c r="B225" s="25" t="s">
        <v>546</v>
      </c>
      <c r="C225" s="25">
        <v>5206.089</v>
      </c>
      <c r="D225" s="25">
        <v>5529.378</v>
      </c>
      <c r="E225" s="25">
        <v>0</v>
      </c>
      <c r="F225" s="25">
        <v>0</v>
      </c>
      <c r="G225" s="25">
        <v>1</v>
      </c>
      <c r="H225" s="19">
        <v>0</v>
      </c>
      <c r="I225" s="19">
        <v>0</v>
      </c>
      <c r="J225" s="19">
        <v>0</v>
      </c>
      <c r="K225" s="22">
        <v>0</v>
      </c>
      <c r="L225" s="22">
        <v>2</v>
      </c>
      <c r="M225" s="22">
        <v>0</v>
      </c>
      <c r="N225" s="22">
        <v>-1</v>
      </c>
      <c r="O225" s="22">
        <v>0</v>
      </c>
      <c r="P225" s="22">
        <v>-7.787</v>
      </c>
      <c r="Q225" s="22">
        <v>-1</v>
      </c>
      <c r="R225" s="22">
        <v>0</v>
      </c>
      <c r="S225" s="23"/>
      <c r="T225" s="23"/>
      <c r="U225" s="23"/>
      <c r="V225" s="23"/>
      <c r="W225" s="23"/>
    </row>
    <row r="226" ht="16.5" spans="1:23">
      <c r="A226" s="25">
        <v>399617</v>
      </c>
      <c r="B226" s="25" t="s">
        <v>547</v>
      </c>
      <c r="C226" s="25">
        <v>8831.406</v>
      </c>
      <c r="D226" s="25">
        <v>9888.898</v>
      </c>
      <c r="E226" s="25">
        <v>0</v>
      </c>
      <c r="F226" s="25">
        <v>0</v>
      </c>
      <c r="G226" s="25">
        <v>1</v>
      </c>
      <c r="H226" s="19">
        <v>0</v>
      </c>
      <c r="I226" s="19">
        <v>0</v>
      </c>
      <c r="J226" s="19">
        <v>0</v>
      </c>
      <c r="K226" s="22">
        <v>2</v>
      </c>
      <c r="L226" s="22">
        <v>2</v>
      </c>
      <c r="M226" s="22">
        <v>1</v>
      </c>
      <c r="N226" s="22">
        <v>-1</v>
      </c>
      <c r="O226" s="22">
        <v>0</v>
      </c>
      <c r="P226" s="22">
        <v>-1.967</v>
      </c>
      <c r="Q226" s="22">
        <v>-1</v>
      </c>
      <c r="R226" s="22">
        <v>0</v>
      </c>
      <c r="S226" s="23"/>
      <c r="T226" s="23"/>
      <c r="U226" s="23"/>
      <c r="V226" s="23"/>
      <c r="W226" s="23"/>
    </row>
    <row r="227" ht="16.5" spans="1:23">
      <c r="A227" s="25">
        <v>399618</v>
      </c>
      <c r="B227" s="25" t="s">
        <v>548</v>
      </c>
      <c r="C227" s="25">
        <v>7800.096</v>
      </c>
      <c r="D227" s="25">
        <v>8790.166</v>
      </c>
      <c r="E227" s="25">
        <v>0</v>
      </c>
      <c r="F227" s="25">
        <v>0</v>
      </c>
      <c r="G227" s="25">
        <v>1</v>
      </c>
      <c r="H227" s="19">
        <v>0</v>
      </c>
      <c r="I227" s="19">
        <v>0</v>
      </c>
      <c r="J227" s="19">
        <v>0</v>
      </c>
      <c r="K227" s="22">
        <v>2</v>
      </c>
      <c r="L227" s="22">
        <v>2</v>
      </c>
      <c r="M227" s="22">
        <v>0</v>
      </c>
      <c r="N227" s="22">
        <v>-1</v>
      </c>
      <c r="O227" s="22">
        <v>0</v>
      </c>
      <c r="P227" s="22">
        <v>-2.301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5">
        <v>399619</v>
      </c>
      <c r="B228" s="25" t="s">
        <v>549</v>
      </c>
      <c r="C228" s="25">
        <v>6928.016</v>
      </c>
      <c r="D228" s="25">
        <v>7558.621</v>
      </c>
      <c r="E228" s="25">
        <v>0</v>
      </c>
      <c r="F228" s="25">
        <v>0</v>
      </c>
      <c r="G228" s="25">
        <v>1</v>
      </c>
      <c r="H228" s="19">
        <v>0</v>
      </c>
      <c r="I228" s="19">
        <v>0</v>
      </c>
      <c r="J228" s="19">
        <v>0</v>
      </c>
      <c r="K228" s="22">
        <v>3</v>
      </c>
      <c r="L228" s="22">
        <v>2</v>
      </c>
      <c r="M228" s="22">
        <v>0</v>
      </c>
      <c r="N228" s="22">
        <v>0</v>
      </c>
      <c r="O228" s="22">
        <v>0</v>
      </c>
      <c r="P228" s="22">
        <v>3.783</v>
      </c>
      <c r="Q228" s="22">
        <v>0</v>
      </c>
      <c r="R228" s="22">
        <v>-1</v>
      </c>
      <c r="S228" s="23"/>
      <c r="T228" s="23"/>
      <c r="U228" s="23"/>
      <c r="V228" s="23"/>
      <c r="W228" s="23"/>
    </row>
    <row r="229" ht="16.5" spans="1:23">
      <c r="A229" s="25">
        <v>399637</v>
      </c>
      <c r="B229" s="25" t="s">
        <v>550</v>
      </c>
      <c r="C229" s="25">
        <v>1692.249</v>
      </c>
      <c r="D229" s="25">
        <v>1984.561</v>
      </c>
      <c r="E229" s="25">
        <v>0</v>
      </c>
      <c r="F229" s="25">
        <v>0</v>
      </c>
      <c r="G229" s="25">
        <v>1</v>
      </c>
      <c r="H229" s="19">
        <v>0</v>
      </c>
      <c r="I229" s="19">
        <v>0</v>
      </c>
      <c r="J229" s="19">
        <v>0</v>
      </c>
      <c r="K229" s="22">
        <v>2</v>
      </c>
      <c r="L229" s="22">
        <v>2</v>
      </c>
      <c r="M229" s="22">
        <v>1</v>
      </c>
      <c r="N229" s="22">
        <v>-1</v>
      </c>
      <c r="O229" s="22">
        <v>0</v>
      </c>
      <c r="P229" s="22">
        <v>7.641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5">
        <v>399645</v>
      </c>
      <c r="B230" s="25" t="s">
        <v>551</v>
      </c>
      <c r="C230" s="25">
        <v>9239.494</v>
      </c>
      <c r="D230" s="25">
        <v>9824.231</v>
      </c>
      <c r="E230" s="25">
        <v>0</v>
      </c>
      <c r="F230" s="25">
        <v>0</v>
      </c>
      <c r="G230" s="25">
        <v>1</v>
      </c>
      <c r="H230" s="19">
        <v>0</v>
      </c>
      <c r="I230" s="19">
        <v>0</v>
      </c>
      <c r="J230" s="19">
        <v>0</v>
      </c>
      <c r="K230" s="22">
        <v>2</v>
      </c>
      <c r="L230" s="22">
        <v>2</v>
      </c>
      <c r="M230" s="22">
        <v>0</v>
      </c>
      <c r="N230" s="22">
        <v>-1</v>
      </c>
      <c r="O230" s="22">
        <v>0</v>
      </c>
      <c r="P230" s="22">
        <v>-6</v>
      </c>
      <c r="Q230" s="22">
        <v>-1</v>
      </c>
      <c r="R230" s="22">
        <v>0</v>
      </c>
      <c r="S230" s="23"/>
      <c r="T230" s="23"/>
      <c r="U230" s="23"/>
      <c r="V230" s="23"/>
      <c r="W230" s="23"/>
    </row>
    <row r="231" ht="16.5" spans="1:23">
      <c r="A231" s="25">
        <v>399646</v>
      </c>
      <c r="B231" s="25" t="s">
        <v>552</v>
      </c>
      <c r="C231" s="25">
        <v>7764.977</v>
      </c>
      <c r="D231" s="25">
        <v>8480.143</v>
      </c>
      <c r="E231" s="25">
        <v>0</v>
      </c>
      <c r="F231" s="25">
        <v>0</v>
      </c>
      <c r="G231" s="25">
        <v>1</v>
      </c>
      <c r="H231" s="19">
        <v>0</v>
      </c>
      <c r="I231" s="19">
        <v>0</v>
      </c>
      <c r="J231" s="19">
        <v>0</v>
      </c>
      <c r="K231" s="22">
        <v>1</v>
      </c>
      <c r="L231" s="22">
        <v>2</v>
      </c>
      <c r="M231" s="22">
        <v>0</v>
      </c>
      <c r="N231" s="22">
        <v>-1</v>
      </c>
      <c r="O231" s="22">
        <v>0</v>
      </c>
      <c r="P231" s="22">
        <v>-11.897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5">
        <v>399647</v>
      </c>
      <c r="B232" s="25" t="s">
        <v>553</v>
      </c>
      <c r="C232" s="25">
        <v>7682.892</v>
      </c>
      <c r="D232" s="25">
        <v>8623.27</v>
      </c>
      <c r="E232" s="25">
        <v>0</v>
      </c>
      <c r="F232" s="25">
        <v>0</v>
      </c>
      <c r="G232" s="25">
        <v>1</v>
      </c>
      <c r="H232" s="19">
        <v>0</v>
      </c>
      <c r="I232" s="19">
        <v>0</v>
      </c>
      <c r="J232" s="19">
        <v>0</v>
      </c>
      <c r="K232" s="22">
        <v>0</v>
      </c>
      <c r="L232" s="22">
        <v>2</v>
      </c>
      <c r="M232" s="22">
        <v>0</v>
      </c>
      <c r="N232" s="22">
        <v>-1</v>
      </c>
      <c r="O232" s="22">
        <v>0</v>
      </c>
      <c r="P232" s="22">
        <v>-52.211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5">
        <v>399651</v>
      </c>
      <c r="B233" s="25" t="s">
        <v>554</v>
      </c>
      <c r="C233" s="25">
        <v>1661.345</v>
      </c>
      <c r="D233" s="25">
        <v>1849.516</v>
      </c>
      <c r="E233" s="25">
        <v>0</v>
      </c>
      <c r="F233" s="25">
        <v>0</v>
      </c>
      <c r="G233" s="25">
        <v>1</v>
      </c>
      <c r="H233" s="19">
        <v>0</v>
      </c>
      <c r="I233" s="19">
        <v>0</v>
      </c>
      <c r="J233" s="19">
        <v>0</v>
      </c>
      <c r="K233" s="22">
        <v>0</v>
      </c>
      <c r="L233" s="22">
        <v>2</v>
      </c>
      <c r="M233" s="22">
        <v>0</v>
      </c>
      <c r="N233" s="22">
        <v>-1</v>
      </c>
      <c r="O233" s="22">
        <v>0</v>
      </c>
      <c r="P233" s="22">
        <v>-11.126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5">
        <v>399655</v>
      </c>
      <c r="B234" s="25" t="s">
        <v>555</v>
      </c>
      <c r="C234" s="25">
        <v>10489.587</v>
      </c>
      <c r="D234" s="25">
        <v>11467.182</v>
      </c>
      <c r="E234" s="25">
        <v>0</v>
      </c>
      <c r="F234" s="25">
        <v>0</v>
      </c>
      <c r="G234" s="25">
        <v>1</v>
      </c>
      <c r="H234" s="19">
        <v>0</v>
      </c>
      <c r="I234" s="19">
        <v>0</v>
      </c>
      <c r="J234" s="19">
        <v>0</v>
      </c>
      <c r="K234" s="22">
        <v>1</v>
      </c>
      <c r="L234" s="22">
        <v>2</v>
      </c>
      <c r="M234" s="22">
        <v>0</v>
      </c>
      <c r="N234" s="22">
        <v>-1</v>
      </c>
      <c r="O234" s="22">
        <v>0</v>
      </c>
      <c r="P234" s="22">
        <v>-10.303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5">
        <v>399669</v>
      </c>
      <c r="B235" s="25" t="s">
        <v>556</v>
      </c>
      <c r="C235" s="25">
        <v>8237.9</v>
      </c>
      <c r="D235" s="25">
        <v>8910.997</v>
      </c>
      <c r="E235" s="25">
        <v>0</v>
      </c>
      <c r="F235" s="25">
        <v>0</v>
      </c>
      <c r="G235" s="25">
        <v>1</v>
      </c>
      <c r="H235" s="19">
        <v>0</v>
      </c>
      <c r="I235" s="19">
        <v>0</v>
      </c>
      <c r="J235" s="19">
        <v>0</v>
      </c>
      <c r="K235" s="22">
        <v>1</v>
      </c>
      <c r="L235" s="22">
        <v>2</v>
      </c>
      <c r="M235" s="22">
        <v>0</v>
      </c>
      <c r="N235" s="22">
        <v>-1</v>
      </c>
      <c r="O235" s="22">
        <v>0</v>
      </c>
      <c r="P235" s="22">
        <v>-14.459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5">
        <v>399674</v>
      </c>
      <c r="B236" s="25" t="s">
        <v>557</v>
      </c>
      <c r="C236" s="25">
        <v>1879.035</v>
      </c>
      <c r="D236" s="25">
        <v>2142.797</v>
      </c>
      <c r="E236" s="25">
        <v>0</v>
      </c>
      <c r="F236" s="25">
        <v>0</v>
      </c>
      <c r="G236" s="25">
        <v>1</v>
      </c>
      <c r="H236" s="19">
        <v>0</v>
      </c>
      <c r="I236" s="19">
        <v>0</v>
      </c>
      <c r="J236" s="19">
        <v>0</v>
      </c>
      <c r="K236" s="22">
        <v>3</v>
      </c>
      <c r="L236" s="22">
        <v>2</v>
      </c>
      <c r="M236" s="22">
        <v>0</v>
      </c>
      <c r="N236" s="22">
        <v>-1</v>
      </c>
      <c r="O236" s="22">
        <v>0</v>
      </c>
      <c r="P236" s="22">
        <v>-0.807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5">
        <v>399684</v>
      </c>
      <c r="B237" s="25" t="s">
        <v>558</v>
      </c>
      <c r="C237" s="25">
        <v>1723.59</v>
      </c>
      <c r="D237" s="25">
        <v>1926.51</v>
      </c>
      <c r="E237" s="25">
        <v>0</v>
      </c>
      <c r="F237" s="25">
        <v>0</v>
      </c>
      <c r="G237" s="25">
        <v>1</v>
      </c>
      <c r="H237" s="19">
        <v>0</v>
      </c>
      <c r="I237" s="19">
        <v>0</v>
      </c>
      <c r="J237" s="19">
        <v>0</v>
      </c>
      <c r="K237" s="22">
        <v>4</v>
      </c>
      <c r="L237" s="22">
        <v>2</v>
      </c>
      <c r="M237" s="22">
        <v>0</v>
      </c>
      <c r="N237" s="22">
        <v>0</v>
      </c>
      <c r="O237" s="22">
        <v>0</v>
      </c>
      <c r="P237" s="22">
        <v>2.524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5">
        <v>399685</v>
      </c>
      <c r="B238" s="25" t="s">
        <v>559</v>
      </c>
      <c r="C238" s="25">
        <v>1586.74</v>
      </c>
      <c r="D238" s="25">
        <v>1783.446</v>
      </c>
      <c r="E238" s="25">
        <v>0</v>
      </c>
      <c r="F238" s="25">
        <v>0</v>
      </c>
      <c r="G238" s="25">
        <v>1</v>
      </c>
      <c r="H238" s="19">
        <v>0</v>
      </c>
      <c r="I238" s="19">
        <v>0</v>
      </c>
      <c r="J238" s="19">
        <v>0</v>
      </c>
      <c r="K238" s="22">
        <v>4</v>
      </c>
      <c r="L238" s="22">
        <v>2</v>
      </c>
      <c r="M238" s="22">
        <v>0</v>
      </c>
      <c r="N238" s="22">
        <v>0</v>
      </c>
      <c r="O238" s="22">
        <v>0</v>
      </c>
      <c r="P238" s="22">
        <v>-7.103</v>
      </c>
      <c r="Q238" s="22">
        <v>0</v>
      </c>
      <c r="R238" s="22">
        <v>-1</v>
      </c>
      <c r="S238" s="23"/>
      <c r="T238" s="23"/>
      <c r="U238" s="23"/>
      <c r="V238" s="23"/>
      <c r="W238" s="23"/>
    </row>
    <row r="239" ht="16.5" spans="1:23">
      <c r="A239" s="25">
        <v>399686</v>
      </c>
      <c r="B239" s="25" t="s">
        <v>560</v>
      </c>
      <c r="C239" s="25">
        <v>2070.537</v>
      </c>
      <c r="D239" s="25">
        <v>2292.488</v>
      </c>
      <c r="E239" s="25">
        <v>0</v>
      </c>
      <c r="F239" s="25">
        <v>0</v>
      </c>
      <c r="G239" s="25">
        <v>1</v>
      </c>
      <c r="H239" s="19">
        <v>0</v>
      </c>
      <c r="I239" s="19">
        <v>0</v>
      </c>
      <c r="J239" s="19">
        <v>0</v>
      </c>
      <c r="K239" s="22">
        <v>0</v>
      </c>
      <c r="L239" s="22">
        <v>2</v>
      </c>
      <c r="M239" s="22">
        <v>0</v>
      </c>
      <c r="N239" s="22">
        <v>-1</v>
      </c>
      <c r="O239" s="22">
        <v>0</v>
      </c>
      <c r="P239" s="22">
        <v>-25.061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5">
        <v>399699</v>
      </c>
      <c r="B240" s="25" t="s">
        <v>561</v>
      </c>
      <c r="C240" s="25">
        <v>4115.71</v>
      </c>
      <c r="D240" s="25">
        <v>5055.563</v>
      </c>
      <c r="E240" s="25">
        <v>0</v>
      </c>
      <c r="F240" s="25">
        <v>0</v>
      </c>
      <c r="G240" s="25">
        <v>1</v>
      </c>
      <c r="H240" s="19">
        <v>0</v>
      </c>
      <c r="I240" s="19">
        <v>0</v>
      </c>
      <c r="J240" s="19">
        <v>0</v>
      </c>
      <c r="K240" s="22">
        <v>3</v>
      </c>
      <c r="L240" s="22">
        <v>2</v>
      </c>
      <c r="M240" s="22">
        <v>1</v>
      </c>
      <c r="N240" s="22">
        <v>-1</v>
      </c>
      <c r="O240" s="22">
        <v>0</v>
      </c>
      <c r="P240" s="22">
        <v>9.271</v>
      </c>
      <c r="Q240" s="22">
        <v>-1</v>
      </c>
      <c r="R240" s="22">
        <v>0</v>
      </c>
      <c r="S240" s="23"/>
      <c r="T240" s="23"/>
      <c r="U240" s="23"/>
      <c r="V240" s="23"/>
      <c r="W240" s="23"/>
    </row>
    <row r="241" ht="16.5" spans="1:23">
      <c r="A241" s="25">
        <v>399701</v>
      </c>
      <c r="B241" s="25" t="s">
        <v>562</v>
      </c>
      <c r="C241" s="25">
        <v>7808.157</v>
      </c>
      <c r="D241" s="25">
        <v>8319.311</v>
      </c>
      <c r="E241" s="25">
        <v>0</v>
      </c>
      <c r="F241" s="25">
        <v>0</v>
      </c>
      <c r="G241" s="25">
        <v>1</v>
      </c>
      <c r="H241" s="19">
        <v>0</v>
      </c>
      <c r="I241" s="19">
        <v>0</v>
      </c>
      <c r="J241" s="19">
        <v>0</v>
      </c>
      <c r="K241" s="22">
        <v>1</v>
      </c>
      <c r="L241" s="22">
        <v>2</v>
      </c>
      <c r="M241" s="22">
        <v>0</v>
      </c>
      <c r="N241" s="22">
        <v>-1</v>
      </c>
      <c r="O241" s="22">
        <v>0</v>
      </c>
      <c r="P241" s="22">
        <v>-2.039</v>
      </c>
      <c r="Q241" s="22">
        <v>-1</v>
      </c>
      <c r="R241" s="22">
        <v>0</v>
      </c>
      <c r="S241" s="23"/>
      <c r="T241" s="23"/>
      <c r="U241" s="23"/>
      <c r="V241" s="23"/>
      <c r="W241" s="23"/>
    </row>
    <row r="242" ht="16.5" spans="1:23">
      <c r="A242" s="25">
        <v>399706</v>
      </c>
      <c r="B242" s="25" t="s">
        <v>563</v>
      </c>
      <c r="C242" s="25">
        <v>5488.915</v>
      </c>
      <c r="D242" s="25">
        <v>6165.353</v>
      </c>
      <c r="E242" s="25">
        <v>0</v>
      </c>
      <c r="F242" s="25">
        <v>0</v>
      </c>
      <c r="G242" s="25">
        <v>1</v>
      </c>
      <c r="H242" s="19">
        <v>0</v>
      </c>
      <c r="I242" s="19">
        <v>0</v>
      </c>
      <c r="J242" s="19">
        <v>0</v>
      </c>
      <c r="K242" s="22">
        <v>1</v>
      </c>
      <c r="L242" s="22">
        <v>2</v>
      </c>
      <c r="M242" s="22">
        <v>1</v>
      </c>
      <c r="N242" s="22">
        <v>-1</v>
      </c>
      <c r="O242" s="22">
        <v>0</v>
      </c>
      <c r="P242" s="22">
        <v>-3.452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5">
        <v>399707</v>
      </c>
      <c r="B243" s="25" t="s">
        <v>564</v>
      </c>
      <c r="C243" s="25">
        <v>6152.202</v>
      </c>
      <c r="D243" s="25">
        <v>6963.373</v>
      </c>
      <c r="E243" s="25">
        <v>0</v>
      </c>
      <c r="F243" s="25">
        <v>0</v>
      </c>
      <c r="G243" s="25">
        <v>1</v>
      </c>
      <c r="H243" s="19">
        <v>0</v>
      </c>
      <c r="I243" s="19">
        <v>0</v>
      </c>
      <c r="J243" s="19">
        <v>0</v>
      </c>
      <c r="K243" s="22">
        <v>2</v>
      </c>
      <c r="L243" s="22">
        <v>2</v>
      </c>
      <c r="M243" s="22">
        <v>1</v>
      </c>
      <c r="N243" s="22">
        <v>-1</v>
      </c>
      <c r="O243" s="22">
        <v>0</v>
      </c>
      <c r="P243" s="22">
        <v>-25.26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5">
        <v>399750</v>
      </c>
      <c r="B244" s="25" t="s">
        <v>565</v>
      </c>
      <c r="C244" s="25">
        <v>8700.953</v>
      </c>
      <c r="D244" s="25">
        <v>9289.556</v>
      </c>
      <c r="E244" s="25">
        <v>0</v>
      </c>
      <c r="F244" s="25">
        <v>0</v>
      </c>
      <c r="G244" s="25">
        <v>1</v>
      </c>
      <c r="H244" s="19">
        <v>0</v>
      </c>
      <c r="I244" s="19">
        <v>0</v>
      </c>
      <c r="J244" s="19">
        <v>0</v>
      </c>
      <c r="K244" s="22">
        <v>0</v>
      </c>
      <c r="L244" s="22">
        <v>2</v>
      </c>
      <c r="M244" s="22">
        <v>1</v>
      </c>
      <c r="N244" s="22">
        <v>-1</v>
      </c>
      <c r="O244" s="22">
        <v>0</v>
      </c>
      <c r="P244" s="22">
        <v>-5.034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5">
        <v>399805</v>
      </c>
      <c r="B245" s="25" t="s">
        <v>45</v>
      </c>
      <c r="C245" s="25">
        <v>3542.901</v>
      </c>
      <c r="D245" s="25">
        <v>4353.551</v>
      </c>
      <c r="E245" s="25">
        <v>0</v>
      </c>
      <c r="F245" s="25">
        <v>0</v>
      </c>
      <c r="G245" s="25">
        <v>1</v>
      </c>
      <c r="H245" s="19">
        <v>0</v>
      </c>
      <c r="I245" s="19">
        <v>0</v>
      </c>
      <c r="J245" s="19">
        <v>0</v>
      </c>
      <c r="K245" s="22">
        <v>1</v>
      </c>
      <c r="L245" s="22">
        <v>2</v>
      </c>
      <c r="M245" s="22">
        <v>0</v>
      </c>
      <c r="N245" s="22">
        <v>-1</v>
      </c>
      <c r="O245" s="22">
        <v>0</v>
      </c>
      <c r="P245" s="22">
        <v>-12.108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5">
        <v>399807</v>
      </c>
      <c r="B246" s="25" t="s">
        <v>252</v>
      </c>
      <c r="C246" s="25">
        <v>1219.6</v>
      </c>
      <c r="D246" s="25">
        <v>1319.545</v>
      </c>
      <c r="E246" s="25">
        <v>0</v>
      </c>
      <c r="F246" s="25">
        <v>0</v>
      </c>
      <c r="G246" s="25">
        <v>1</v>
      </c>
      <c r="H246" s="19">
        <v>0</v>
      </c>
      <c r="I246" s="19">
        <v>0</v>
      </c>
      <c r="J246" s="19">
        <v>0</v>
      </c>
      <c r="K246" s="22">
        <v>3</v>
      </c>
      <c r="L246" s="22">
        <v>2</v>
      </c>
      <c r="M246" s="22">
        <v>1</v>
      </c>
      <c r="N246" s="22">
        <v>-1</v>
      </c>
      <c r="O246" s="22">
        <v>0</v>
      </c>
      <c r="P246" s="22">
        <v>9.977</v>
      </c>
      <c r="Q246" s="22">
        <v>-1</v>
      </c>
      <c r="R246" s="22">
        <v>0</v>
      </c>
      <c r="S246" s="23"/>
      <c r="T246" s="23"/>
      <c r="U246" s="23"/>
      <c r="V246" s="23"/>
      <c r="W246" s="23"/>
    </row>
    <row r="247" ht="16.5" spans="1:23">
      <c r="A247" s="25">
        <v>399809</v>
      </c>
      <c r="B247" s="25" t="s">
        <v>566</v>
      </c>
      <c r="C247" s="25">
        <v>2396.374</v>
      </c>
      <c r="D247" s="25">
        <v>2924.393</v>
      </c>
      <c r="E247" s="25">
        <v>0</v>
      </c>
      <c r="F247" s="25">
        <v>0</v>
      </c>
      <c r="G247" s="25">
        <v>1</v>
      </c>
      <c r="H247" s="19">
        <v>0</v>
      </c>
      <c r="I247" s="19">
        <v>0</v>
      </c>
      <c r="J247" s="19">
        <v>0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5">
        <v>399812</v>
      </c>
      <c r="B248" s="25" t="s">
        <v>567</v>
      </c>
      <c r="C248" s="25">
        <v>6189.809</v>
      </c>
      <c r="D248" s="25">
        <v>6741.641</v>
      </c>
      <c r="E248" s="25">
        <v>0</v>
      </c>
      <c r="F248" s="25">
        <v>0</v>
      </c>
      <c r="G248" s="25">
        <v>1</v>
      </c>
      <c r="H248" s="19">
        <v>0</v>
      </c>
      <c r="I248" s="19">
        <v>0</v>
      </c>
      <c r="J248" s="19">
        <v>0</v>
      </c>
      <c r="K248" s="22">
        <v>1</v>
      </c>
      <c r="L248" s="22">
        <v>2</v>
      </c>
      <c r="M248" s="22">
        <v>0</v>
      </c>
      <c r="N248" s="22">
        <v>-1</v>
      </c>
      <c r="O248" s="22">
        <v>0</v>
      </c>
      <c r="P248" s="22">
        <v>-17.081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5">
        <v>399913</v>
      </c>
      <c r="B249" s="25" t="s">
        <v>568</v>
      </c>
      <c r="C249" s="25">
        <v>8015.6</v>
      </c>
      <c r="D249" s="25">
        <v>9115.072</v>
      </c>
      <c r="E249" s="25">
        <v>0</v>
      </c>
      <c r="F249" s="25">
        <v>0</v>
      </c>
      <c r="G249" s="25">
        <v>1</v>
      </c>
      <c r="H249" s="19">
        <v>0</v>
      </c>
      <c r="I249" s="19">
        <v>0</v>
      </c>
      <c r="J249" s="19">
        <v>0</v>
      </c>
      <c r="K249" s="22">
        <v>1</v>
      </c>
      <c r="L249" s="22">
        <v>2</v>
      </c>
      <c r="M249" s="22">
        <v>1</v>
      </c>
      <c r="N249" s="22">
        <v>-1</v>
      </c>
      <c r="O249" s="22">
        <v>0</v>
      </c>
      <c r="P249" s="22">
        <v>-6.38</v>
      </c>
      <c r="Q249" s="22">
        <v>-1</v>
      </c>
      <c r="R249" s="22">
        <v>0</v>
      </c>
      <c r="S249" s="23"/>
      <c r="T249" s="23"/>
      <c r="U249" s="23"/>
      <c r="V249" s="23"/>
      <c r="W249" s="23"/>
    </row>
    <row r="250" ht="16.5" spans="1:23">
      <c r="A250" s="25">
        <v>399914</v>
      </c>
      <c r="B250" s="25" t="s">
        <v>569</v>
      </c>
      <c r="C250" s="25">
        <v>6312.557</v>
      </c>
      <c r="D250" s="25">
        <v>6952.022</v>
      </c>
      <c r="E250" s="25">
        <v>0</v>
      </c>
      <c r="F250" s="25">
        <v>0</v>
      </c>
      <c r="G250" s="25">
        <v>1</v>
      </c>
      <c r="H250" s="19">
        <v>0</v>
      </c>
      <c r="I250" s="19">
        <v>0</v>
      </c>
      <c r="J250" s="19">
        <v>0</v>
      </c>
      <c r="K250" s="22">
        <v>2</v>
      </c>
      <c r="L250" s="22">
        <v>2</v>
      </c>
      <c r="M250" s="22">
        <v>1</v>
      </c>
      <c r="N250" s="22">
        <v>-1</v>
      </c>
      <c r="O250" s="22">
        <v>0</v>
      </c>
      <c r="P250" s="22">
        <v>-5.931</v>
      </c>
      <c r="Q250" s="22">
        <v>-1</v>
      </c>
      <c r="R250" s="22">
        <v>0</v>
      </c>
      <c r="S250" s="23"/>
      <c r="T250" s="23"/>
      <c r="U250" s="23"/>
      <c r="V250" s="23"/>
      <c r="W250" s="23"/>
    </row>
    <row r="251" ht="16.5" spans="1:23">
      <c r="A251" s="25">
        <v>399932</v>
      </c>
      <c r="B251" s="25" t="s">
        <v>497</v>
      </c>
      <c r="C251" s="25">
        <v>14705.608</v>
      </c>
      <c r="D251" s="25">
        <v>16220.923</v>
      </c>
      <c r="E251" s="25">
        <v>0</v>
      </c>
      <c r="F251" s="25">
        <v>0</v>
      </c>
      <c r="G251" s="25">
        <v>1</v>
      </c>
      <c r="H251" s="19">
        <v>0</v>
      </c>
      <c r="I251" s="19">
        <v>0</v>
      </c>
      <c r="J251" s="19">
        <v>0</v>
      </c>
      <c r="K251" s="22">
        <v>1</v>
      </c>
      <c r="L251" s="22">
        <v>2</v>
      </c>
      <c r="M251" s="22">
        <v>1</v>
      </c>
      <c r="N251" s="22">
        <v>-1</v>
      </c>
      <c r="O251" s="22">
        <v>0</v>
      </c>
      <c r="P251" s="22">
        <v>-6.596</v>
      </c>
      <c r="Q251" s="22">
        <v>-1</v>
      </c>
      <c r="R251" s="22">
        <v>0</v>
      </c>
      <c r="S251" s="23"/>
      <c r="T251" s="23"/>
      <c r="U251" s="23"/>
      <c r="V251" s="23"/>
      <c r="W251" s="23"/>
    </row>
    <row r="252" ht="16.5" spans="1:23">
      <c r="A252" s="25">
        <v>399933</v>
      </c>
      <c r="B252" s="25" t="s">
        <v>498</v>
      </c>
      <c r="C252" s="25">
        <v>7953.488</v>
      </c>
      <c r="D252" s="25">
        <v>8938.675</v>
      </c>
      <c r="E252" s="25">
        <v>0</v>
      </c>
      <c r="F252" s="25">
        <v>0</v>
      </c>
      <c r="G252" s="25">
        <v>1</v>
      </c>
      <c r="H252" s="19">
        <v>0</v>
      </c>
      <c r="I252" s="19">
        <v>0</v>
      </c>
      <c r="J252" s="19">
        <v>0</v>
      </c>
      <c r="K252" s="22">
        <v>1</v>
      </c>
      <c r="L252" s="22">
        <v>2</v>
      </c>
      <c r="M252" s="22">
        <v>0</v>
      </c>
      <c r="N252" s="22">
        <v>-1</v>
      </c>
      <c r="O252" s="22">
        <v>0</v>
      </c>
      <c r="P252" s="22">
        <v>-8.866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5">
        <v>399934</v>
      </c>
      <c r="B253" s="25" t="s">
        <v>499</v>
      </c>
      <c r="C253" s="25">
        <v>5929.645</v>
      </c>
      <c r="D253" s="25">
        <v>6491.825</v>
      </c>
      <c r="E253" s="25">
        <v>0</v>
      </c>
      <c r="F253" s="25">
        <v>0</v>
      </c>
      <c r="G253" s="25">
        <v>1</v>
      </c>
      <c r="H253" s="19">
        <v>0</v>
      </c>
      <c r="I253" s="19">
        <v>0</v>
      </c>
      <c r="J253" s="19">
        <v>0</v>
      </c>
      <c r="K253" s="22">
        <v>2</v>
      </c>
      <c r="L253" s="22">
        <v>2</v>
      </c>
      <c r="M253" s="22">
        <v>1</v>
      </c>
      <c r="N253" s="22">
        <v>-1</v>
      </c>
      <c r="O253" s="22">
        <v>0</v>
      </c>
      <c r="P253" s="22">
        <v>-2.366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5">
        <v>399965</v>
      </c>
      <c r="B254" s="25" t="s">
        <v>570</v>
      </c>
      <c r="C254" s="25">
        <v>2550.511</v>
      </c>
      <c r="D254" s="25">
        <v>2941.763</v>
      </c>
      <c r="E254" s="25">
        <v>0</v>
      </c>
      <c r="F254" s="25">
        <v>0</v>
      </c>
      <c r="G254" s="25">
        <v>1</v>
      </c>
      <c r="H254" s="19">
        <v>0</v>
      </c>
      <c r="I254" s="19">
        <v>0</v>
      </c>
      <c r="J254" s="19">
        <v>0</v>
      </c>
      <c r="K254" s="22">
        <v>1</v>
      </c>
      <c r="L254" s="22">
        <v>2</v>
      </c>
      <c r="M254" s="22">
        <v>0</v>
      </c>
      <c r="N254" s="22">
        <v>-1</v>
      </c>
      <c r="O254" s="22">
        <v>0</v>
      </c>
      <c r="P254" s="22">
        <v>-5.734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5">
        <v>399966</v>
      </c>
      <c r="B255" s="25" t="s">
        <v>571</v>
      </c>
      <c r="C255" s="25">
        <v>6096.914</v>
      </c>
      <c r="D255" s="25">
        <v>7073.548</v>
      </c>
      <c r="E255" s="25">
        <v>0</v>
      </c>
      <c r="F255" s="25">
        <v>0</v>
      </c>
      <c r="G255" s="25">
        <v>1</v>
      </c>
      <c r="H255" s="19">
        <v>0</v>
      </c>
      <c r="I255" s="19">
        <v>0</v>
      </c>
      <c r="J255" s="19">
        <v>0</v>
      </c>
      <c r="K255" s="22">
        <v>0</v>
      </c>
      <c r="L255" s="22">
        <v>2</v>
      </c>
      <c r="M255" s="22">
        <v>0</v>
      </c>
      <c r="N255" s="22">
        <v>-1</v>
      </c>
      <c r="O255" s="22">
        <v>0</v>
      </c>
      <c r="P255" s="22">
        <v>-11.619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5">
        <v>399975</v>
      </c>
      <c r="B256" s="25" t="s">
        <v>572</v>
      </c>
      <c r="C256" s="25">
        <v>801.667</v>
      </c>
      <c r="D256" s="25">
        <v>907.403</v>
      </c>
      <c r="E256" s="25">
        <v>0</v>
      </c>
      <c r="F256" s="25">
        <v>0</v>
      </c>
      <c r="G256" s="25">
        <v>1</v>
      </c>
      <c r="H256" s="19">
        <v>0</v>
      </c>
      <c r="I256" s="19">
        <v>0</v>
      </c>
      <c r="J256" s="19">
        <v>0</v>
      </c>
      <c r="K256" s="22">
        <v>4</v>
      </c>
      <c r="L256" s="22">
        <v>2</v>
      </c>
      <c r="M256" s="22">
        <v>0</v>
      </c>
      <c r="N256" s="22">
        <v>0</v>
      </c>
      <c r="O256" s="22">
        <v>0</v>
      </c>
      <c r="P256" s="22">
        <v>-4.883</v>
      </c>
      <c r="Q256" s="22">
        <v>0</v>
      </c>
      <c r="R256" s="22">
        <v>-1</v>
      </c>
      <c r="S256" s="23"/>
      <c r="T256" s="23"/>
      <c r="U256" s="23"/>
      <c r="V256" s="23"/>
      <c r="W256" s="23"/>
    </row>
    <row r="257" ht="16.5" spans="1:23">
      <c r="A257" s="25">
        <v>399983</v>
      </c>
      <c r="B257" s="25" t="s">
        <v>573</v>
      </c>
      <c r="C257" s="25">
        <v>1955.685</v>
      </c>
      <c r="D257" s="25">
        <v>2315.364</v>
      </c>
      <c r="E257" s="25">
        <v>0</v>
      </c>
      <c r="F257" s="25">
        <v>0</v>
      </c>
      <c r="G257" s="25">
        <v>1</v>
      </c>
      <c r="H257" s="19">
        <v>0</v>
      </c>
      <c r="I257" s="19">
        <v>0</v>
      </c>
      <c r="J257" s="19">
        <v>0</v>
      </c>
      <c r="K257" s="22">
        <v>0</v>
      </c>
      <c r="L257" s="22">
        <v>2</v>
      </c>
      <c r="M257" s="22">
        <v>0</v>
      </c>
      <c r="N257" s="22">
        <v>-1</v>
      </c>
      <c r="O257" s="22">
        <v>0</v>
      </c>
      <c r="P257" s="22">
        <v>-22.914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5">
        <v>399987</v>
      </c>
      <c r="B258" s="25" t="s">
        <v>574</v>
      </c>
      <c r="C258" s="25">
        <v>4814.876</v>
      </c>
      <c r="D258" s="25">
        <v>5581.131</v>
      </c>
      <c r="E258" s="25">
        <v>0</v>
      </c>
      <c r="F258" s="25">
        <v>0</v>
      </c>
      <c r="G258" s="25">
        <v>1</v>
      </c>
      <c r="H258" s="19">
        <v>0</v>
      </c>
      <c r="I258" s="19">
        <v>0</v>
      </c>
      <c r="J258" s="19">
        <v>0</v>
      </c>
      <c r="K258" s="22">
        <v>2</v>
      </c>
      <c r="L258" s="22">
        <v>2</v>
      </c>
      <c r="M258" s="22">
        <v>1</v>
      </c>
      <c r="N258" s="22">
        <v>-1</v>
      </c>
      <c r="O258" s="22">
        <v>0</v>
      </c>
      <c r="P258" s="22">
        <v>2.605</v>
      </c>
      <c r="Q258" s="22">
        <v>-1</v>
      </c>
      <c r="R258" s="22">
        <v>0</v>
      </c>
      <c r="S258" s="23"/>
      <c r="T258" s="23"/>
      <c r="U258" s="23"/>
      <c r="V258" s="23"/>
      <c r="W258" s="23"/>
    </row>
    <row r="259" ht="16.5" spans="1:23">
      <c r="A259" s="25">
        <v>399989</v>
      </c>
      <c r="B259" s="25" t="s">
        <v>575</v>
      </c>
      <c r="C259" s="25">
        <v>6666.583</v>
      </c>
      <c r="D259" s="25">
        <v>7896.751</v>
      </c>
      <c r="E259" s="25">
        <v>0</v>
      </c>
      <c r="F259" s="25">
        <v>0</v>
      </c>
      <c r="G259" s="25">
        <v>1</v>
      </c>
      <c r="H259" s="19">
        <v>0</v>
      </c>
      <c r="I259" s="19">
        <v>0</v>
      </c>
      <c r="J259" s="19">
        <v>0</v>
      </c>
      <c r="K259" s="22">
        <v>1</v>
      </c>
      <c r="L259" s="22">
        <v>2</v>
      </c>
      <c r="M259" s="22">
        <v>0</v>
      </c>
      <c r="N259" s="22">
        <v>-1</v>
      </c>
      <c r="O259" s="22">
        <v>0</v>
      </c>
      <c r="P259" s="22">
        <v>-5.81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5">
        <v>399993</v>
      </c>
      <c r="B260" s="25" t="s">
        <v>576</v>
      </c>
      <c r="C260" s="25">
        <v>2540.155</v>
      </c>
      <c r="D260" s="25">
        <v>2971.151</v>
      </c>
      <c r="E260" s="25">
        <v>0</v>
      </c>
      <c r="F260" s="25">
        <v>0</v>
      </c>
      <c r="G260" s="25">
        <v>1</v>
      </c>
      <c r="H260" s="19">
        <v>0</v>
      </c>
      <c r="I260" s="19">
        <v>0</v>
      </c>
      <c r="J260" s="19">
        <v>0</v>
      </c>
      <c r="K260" s="22">
        <v>2</v>
      </c>
      <c r="L260" s="22">
        <v>2</v>
      </c>
      <c r="M260" s="22">
        <v>1</v>
      </c>
      <c r="N260" s="22">
        <v>-1</v>
      </c>
      <c r="O260" s="22">
        <v>0</v>
      </c>
      <c r="P260" s="22">
        <v>-5.852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5">
        <v>399997</v>
      </c>
      <c r="B261" s="25" t="s">
        <v>577</v>
      </c>
      <c r="C261" s="25">
        <v>8345.82</v>
      </c>
      <c r="D261" s="25">
        <v>9839.73</v>
      </c>
      <c r="E261" s="25">
        <v>0</v>
      </c>
      <c r="F261" s="25">
        <v>0</v>
      </c>
      <c r="G261" s="25">
        <v>1</v>
      </c>
      <c r="H261" s="19">
        <v>0</v>
      </c>
      <c r="I261" s="19">
        <v>0</v>
      </c>
      <c r="J261" s="19">
        <v>0</v>
      </c>
      <c r="K261" s="22">
        <v>2</v>
      </c>
      <c r="L261" s="22">
        <v>2</v>
      </c>
      <c r="M261" s="22">
        <v>1</v>
      </c>
      <c r="N261" s="22">
        <v>-1</v>
      </c>
      <c r="O261" s="22">
        <v>0</v>
      </c>
      <c r="P261" s="22">
        <v>-4.964</v>
      </c>
      <c r="Q261" s="22">
        <v>-1</v>
      </c>
      <c r="R261" s="22">
        <v>0</v>
      </c>
      <c r="S261" s="23"/>
      <c r="T261" s="23"/>
      <c r="U261" s="23"/>
      <c r="V261" s="23"/>
      <c r="W261" s="23"/>
    </row>
    <row r="262" ht="16.5" spans="1:23">
      <c r="A262" s="25">
        <v>980001</v>
      </c>
      <c r="B262" s="25" t="s">
        <v>578</v>
      </c>
      <c r="C262" s="25">
        <v>1449.109</v>
      </c>
      <c r="D262" s="25">
        <v>1586.184</v>
      </c>
      <c r="E262" s="25">
        <v>0</v>
      </c>
      <c r="F262" s="25">
        <v>0</v>
      </c>
      <c r="G262" s="25">
        <v>1</v>
      </c>
      <c r="H262" s="19">
        <v>0</v>
      </c>
      <c r="I262" s="19">
        <v>0</v>
      </c>
      <c r="J262" s="19">
        <v>0</v>
      </c>
      <c r="K262" s="22">
        <v>2</v>
      </c>
      <c r="L262" s="22">
        <v>2</v>
      </c>
      <c r="M262" s="22">
        <v>0</v>
      </c>
      <c r="N262" s="22">
        <v>-1</v>
      </c>
      <c r="O262" s="22">
        <v>0</v>
      </c>
      <c r="P262" s="22">
        <v>-7.292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5">
        <v>980015</v>
      </c>
      <c r="B263" s="25" t="s">
        <v>579</v>
      </c>
      <c r="C263" s="25">
        <v>6149.807</v>
      </c>
      <c r="D263" s="25">
        <v>7054.549</v>
      </c>
      <c r="E263" s="25">
        <v>0</v>
      </c>
      <c r="F263" s="25">
        <v>0</v>
      </c>
      <c r="G263" s="25">
        <v>1</v>
      </c>
      <c r="H263" s="19">
        <v>0</v>
      </c>
      <c r="I263" s="19">
        <v>0</v>
      </c>
      <c r="J263" s="19">
        <v>0</v>
      </c>
      <c r="K263" s="22">
        <v>3</v>
      </c>
      <c r="L263" s="22">
        <v>2</v>
      </c>
      <c r="M263" s="22">
        <v>0</v>
      </c>
      <c r="N263" s="22">
        <v>0</v>
      </c>
      <c r="O263" s="22">
        <v>0</v>
      </c>
      <c r="P263" s="22">
        <v>3.839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5">
        <v>980016</v>
      </c>
      <c r="B264" s="25" t="s">
        <v>580</v>
      </c>
      <c r="C264" s="25">
        <v>5927.872</v>
      </c>
      <c r="D264" s="25">
        <v>6713.08</v>
      </c>
      <c r="E264" s="25">
        <v>0</v>
      </c>
      <c r="F264" s="25">
        <v>0</v>
      </c>
      <c r="G264" s="25">
        <v>1</v>
      </c>
      <c r="H264" s="19">
        <v>0</v>
      </c>
      <c r="I264" s="19">
        <v>0</v>
      </c>
      <c r="J264" s="19">
        <v>0</v>
      </c>
      <c r="K264" s="22">
        <v>2</v>
      </c>
      <c r="L264" s="22">
        <v>2</v>
      </c>
      <c r="M264" s="22">
        <v>1</v>
      </c>
      <c r="N264" s="22">
        <v>-1</v>
      </c>
      <c r="O264" s="22">
        <v>0</v>
      </c>
      <c r="P264" s="22">
        <v>7.305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5">
        <v>980022</v>
      </c>
      <c r="B265" s="25" t="s">
        <v>581</v>
      </c>
      <c r="C265" s="25">
        <v>2305.208</v>
      </c>
      <c r="D265" s="25">
        <v>2854.858</v>
      </c>
      <c r="E265" s="25">
        <v>0</v>
      </c>
      <c r="F265" s="25">
        <v>0</v>
      </c>
      <c r="G265" s="25">
        <v>1</v>
      </c>
      <c r="H265" s="19">
        <v>0</v>
      </c>
      <c r="I265" s="19">
        <v>0</v>
      </c>
      <c r="J265" s="19">
        <v>0</v>
      </c>
      <c r="K265" s="22">
        <v>2</v>
      </c>
      <c r="L265" s="22">
        <v>2</v>
      </c>
      <c r="M265" s="22">
        <v>0</v>
      </c>
      <c r="N265" s="22">
        <v>-1</v>
      </c>
      <c r="O265" s="22">
        <v>0</v>
      </c>
      <c r="P265" s="22">
        <v>-6.819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5">
        <v>980023</v>
      </c>
      <c r="B266" s="25" t="s">
        <v>582</v>
      </c>
      <c r="C266" s="25">
        <v>2308.304</v>
      </c>
      <c r="D266" s="25">
        <v>2639.382</v>
      </c>
      <c r="E266" s="25">
        <v>0</v>
      </c>
      <c r="F266" s="25">
        <v>0</v>
      </c>
      <c r="G266" s="25">
        <v>1</v>
      </c>
      <c r="H266" s="19">
        <v>0</v>
      </c>
      <c r="I266" s="19">
        <v>0</v>
      </c>
      <c r="J266" s="19">
        <v>0</v>
      </c>
      <c r="K266" s="22">
        <v>1</v>
      </c>
      <c r="L266" s="22">
        <v>2</v>
      </c>
      <c r="M266" s="22">
        <v>0</v>
      </c>
      <c r="N266" s="22">
        <v>-1</v>
      </c>
      <c r="O266" s="22">
        <v>0</v>
      </c>
      <c r="P266" s="22">
        <v>-10.805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5">
        <v>980028</v>
      </c>
      <c r="B267" s="25" t="s">
        <v>583</v>
      </c>
      <c r="C267" s="25">
        <v>11971.625</v>
      </c>
      <c r="D267" s="25">
        <v>12947.265</v>
      </c>
      <c r="E267" s="25">
        <v>0</v>
      </c>
      <c r="F267" s="25">
        <v>0</v>
      </c>
      <c r="G267" s="25">
        <v>1</v>
      </c>
      <c r="H267" s="19">
        <v>0</v>
      </c>
      <c r="I267" s="19">
        <v>0</v>
      </c>
      <c r="J267" s="19">
        <v>0</v>
      </c>
      <c r="K267" s="22">
        <v>0</v>
      </c>
      <c r="L267" s="22">
        <v>2</v>
      </c>
      <c r="M267" s="22">
        <v>0</v>
      </c>
      <c r="N267" s="22">
        <v>-1</v>
      </c>
      <c r="O267" s="22">
        <v>0</v>
      </c>
      <c r="P267" s="22">
        <v>-41.565</v>
      </c>
      <c r="Q267" s="22">
        <v>-1</v>
      </c>
      <c r="R267" s="22">
        <v>0</v>
      </c>
      <c r="S267" s="23"/>
      <c r="T267" s="23"/>
      <c r="U267" s="23"/>
      <c r="V267" s="23"/>
      <c r="W267" s="23"/>
    </row>
    <row r="268" ht="16.5" spans="1:23">
      <c r="A268" s="25">
        <v>988201</v>
      </c>
      <c r="B268" s="25" t="s">
        <v>584</v>
      </c>
      <c r="C268" s="25">
        <v>1778.911</v>
      </c>
      <c r="D268" s="25">
        <v>1945.24</v>
      </c>
      <c r="E268" s="25">
        <v>0</v>
      </c>
      <c r="F268" s="25">
        <v>0</v>
      </c>
      <c r="G268" s="25">
        <v>1</v>
      </c>
      <c r="H268" s="19">
        <v>0</v>
      </c>
      <c r="I268" s="19">
        <v>0</v>
      </c>
      <c r="J268" s="19">
        <v>0</v>
      </c>
      <c r="K268" s="22">
        <v>0</v>
      </c>
      <c r="L268" s="22">
        <v>2</v>
      </c>
      <c r="M268" s="22">
        <v>0</v>
      </c>
      <c r="N268" s="22">
        <v>-1</v>
      </c>
      <c r="O268" s="22">
        <v>0</v>
      </c>
      <c r="P268" s="22">
        <v>-13.328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  <c r="S269" s="23"/>
      <c r="T269" s="23"/>
      <c r="U269" s="23"/>
      <c r="V269" s="23"/>
      <c r="W269" s="23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  <c r="S270" s="23"/>
      <c r="T270" s="23"/>
      <c r="U270" s="23"/>
      <c r="V270" s="23"/>
      <c r="W270" s="23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  <c r="S271" s="23"/>
      <c r="T271" s="23"/>
      <c r="U271" s="23"/>
      <c r="V271" s="23"/>
      <c r="W271" s="23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  <c r="S272" s="23"/>
      <c r="T272" s="23"/>
      <c r="U272" s="23"/>
      <c r="V272" s="23"/>
      <c r="W272" s="23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  <c r="S273" s="23"/>
      <c r="T273" s="23"/>
      <c r="U273" s="23"/>
      <c r="V273" s="23"/>
      <c r="W273" s="23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  <c r="S274" s="23"/>
      <c r="T274" s="23"/>
      <c r="U274" s="23"/>
      <c r="V274" s="23"/>
      <c r="W274" s="23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  <c r="S275" s="23"/>
      <c r="T275" s="23"/>
      <c r="U275" s="23"/>
      <c r="V275" s="23"/>
      <c r="W275" s="23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  <c r="S276" s="23"/>
      <c r="T276" s="23"/>
      <c r="U276" s="23"/>
      <c r="V276" s="23"/>
      <c r="W276" s="23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  <c r="S277" s="23"/>
      <c r="T277" s="23"/>
      <c r="U277" s="23"/>
      <c r="V277" s="23"/>
      <c r="W277" s="23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  <c r="S278" s="23"/>
      <c r="T278" s="23"/>
      <c r="U278" s="23"/>
      <c r="V278" s="23"/>
      <c r="W278" s="23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  <c r="S279" s="23"/>
      <c r="T279" s="23"/>
      <c r="U279" s="23"/>
      <c r="V279" s="23"/>
      <c r="W279" s="23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  <c r="S280" s="23"/>
      <c r="T280" s="23"/>
      <c r="U280" s="23"/>
      <c r="V280" s="23"/>
      <c r="W280" s="23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  <c r="S281" s="23"/>
      <c r="T281" s="23"/>
      <c r="U281" s="23"/>
      <c r="V281" s="23"/>
      <c r="W281" s="23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  <c r="S282" s="23"/>
      <c r="T282" s="23"/>
      <c r="U282" s="23"/>
      <c r="V282" s="23"/>
      <c r="W282" s="23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  <c r="S283" s="23"/>
      <c r="T283" s="23"/>
      <c r="U283" s="23"/>
      <c r="V283" s="23"/>
      <c r="W283" s="23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  <c r="S284" s="23"/>
      <c r="T284" s="23"/>
      <c r="U284" s="23"/>
      <c r="V284" s="23"/>
      <c r="W284" s="23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  <c r="S285" s="23"/>
      <c r="T285" s="23"/>
      <c r="U285" s="23"/>
      <c r="V285" s="23"/>
      <c r="W285" s="23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  <c r="S286" s="23"/>
      <c r="T286" s="23"/>
      <c r="U286" s="23"/>
      <c r="V286" s="23"/>
      <c r="W286" s="23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  <c r="S287" s="23"/>
      <c r="T287" s="23"/>
      <c r="U287" s="23"/>
      <c r="V287" s="23"/>
      <c r="W287" s="23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  <c r="S288" s="23"/>
      <c r="T288" s="23"/>
      <c r="U288" s="23"/>
      <c r="V288" s="23"/>
      <c r="W288" s="23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  <c r="S289" s="23"/>
      <c r="T289" s="23"/>
      <c r="U289" s="23"/>
      <c r="V289" s="23"/>
      <c r="W289" s="23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3"/>
      <c r="T290" s="23"/>
      <c r="U290" s="23"/>
      <c r="V290" s="23"/>
      <c r="W290" s="23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3"/>
      <c r="T291" s="23"/>
      <c r="U291" s="23"/>
      <c r="V291" s="23"/>
      <c r="W291" s="23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3"/>
      <c r="T292" s="23"/>
      <c r="U292" s="23"/>
      <c r="V292" s="23"/>
      <c r="W292" s="23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3"/>
      <c r="T293" s="23"/>
      <c r="U293" s="23"/>
      <c r="V293" s="23"/>
      <c r="W293" s="23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3"/>
      <c r="T294" s="23"/>
      <c r="U294" s="23"/>
      <c r="V294" s="23"/>
      <c r="W294" s="23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3"/>
      <c r="T295" s="23"/>
      <c r="U295" s="23"/>
      <c r="V295" s="23"/>
      <c r="W295" s="23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3"/>
      <c r="T296" s="23"/>
      <c r="U296" s="23"/>
      <c r="V296" s="23"/>
      <c r="W296" s="23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3"/>
      <c r="T297" s="23"/>
      <c r="U297" s="23"/>
      <c r="V297" s="23"/>
      <c r="W297" s="23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3"/>
      <c r="T298" s="23"/>
      <c r="U298" s="23"/>
      <c r="V298" s="23"/>
      <c r="W298" s="23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3"/>
      <c r="T299" s="23"/>
      <c r="U299" s="23"/>
      <c r="V299" s="23"/>
      <c r="W299" s="23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3"/>
      <c r="T300" s="23"/>
      <c r="U300" s="23"/>
      <c r="V300" s="23"/>
      <c r="W300" s="23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3"/>
      <c r="T301" s="23"/>
      <c r="U301" s="23"/>
      <c r="V301" s="23"/>
      <c r="W301" s="23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3"/>
      <c r="T302" s="23"/>
      <c r="U302" s="23"/>
      <c r="V302" s="23"/>
      <c r="W302" s="23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3"/>
      <c r="T303" s="23"/>
      <c r="U303" s="23"/>
      <c r="V303" s="23"/>
      <c r="W303" s="23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3"/>
      <c r="T304" s="23"/>
      <c r="U304" s="23"/>
      <c r="V304" s="23"/>
      <c r="W304" s="23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3"/>
      <c r="T305" s="23"/>
      <c r="U305" s="23"/>
      <c r="V305" s="23"/>
      <c r="W305" s="23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3"/>
      <c r="T306" s="23"/>
      <c r="U306" s="23"/>
      <c r="V306" s="23"/>
      <c r="W306" s="23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3"/>
      <c r="T307" s="23"/>
      <c r="U307" s="23"/>
      <c r="V307" s="23"/>
      <c r="W307" s="23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3"/>
      <c r="T308" s="23"/>
      <c r="U308" s="23"/>
      <c r="V308" s="23"/>
      <c r="W308" s="23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3"/>
      <c r="T309" s="23"/>
      <c r="U309" s="23"/>
      <c r="V309" s="23"/>
      <c r="W309" s="23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3"/>
      <c r="T310" s="23"/>
      <c r="U310" s="23"/>
      <c r="V310" s="23"/>
      <c r="W310" s="23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3"/>
      <c r="T311" s="23"/>
      <c r="U311" s="23"/>
      <c r="V311" s="23"/>
      <c r="W311" s="23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3"/>
      <c r="T312" s="23"/>
      <c r="U312" s="23"/>
      <c r="V312" s="23"/>
      <c r="W312" s="23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3"/>
      <c r="T313" s="23"/>
      <c r="U313" s="23"/>
      <c r="V313" s="23"/>
      <c r="W313" s="23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3"/>
      <c r="T314" s="23"/>
      <c r="U314" s="23"/>
      <c r="V314" s="23"/>
      <c r="W314" s="23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3"/>
      <c r="T315" s="23"/>
      <c r="U315" s="23"/>
      <c r="V315" s="23"/>
      <c r="W315" s="23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3"/>
      <c r="T316" s="23"/>
      <c r="U316" s="23"/>
      <c r="V316" s="23"/>
      <c r="W316" s="23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3"/>
      <c r="T317" s="23"/>
      <c r="U317" s="23"/>
      <c r="V317" s="23"/>
      <c r="W317" s="23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3"/>
      <c r="T318" s="23"/>
      <c r="U318" s="23"/>
      <c r="V318" s="23"/>
      <c r="W318" s="23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3"/>
      <c r="T319" s="23"/>
      <c r="U319" s="23"/>
      <c r="V319" s="23"/>
      <c r="W319" s="23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3"/>
      <c r="T320" s="23"/>
      <c r="U320" s="23"/>
      <c r="V320" s="23"/>
      <c r="W320" s="23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3"/>
      <c r="T321" s="23"/>
      <c r="U321" s="23"/>
      <c r="V321" s="23"/>
      <c r="W321" s="23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3"/>
      <c r="T322" s="23"/>
      <c r="U322" s="23"/>
      <c r="V322" s="23"/>
      <c r="W322" s="23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3"/>
      <c r="T323" s="23"/>
      <c r="U323" s="23"/>
      <c r="V323" s="23"/>
      <c r="W323" s="23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3"/>
      <c r="T324" s="23"/>
      <c r="U324" s="23"/>
      <c r="V324" s="23"/>
      <c r="W324" s="23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3"/>
      <c r="T325" s="23"/>
      <c r="U325" s="23"/>
      <c r="V325" s="23"/>
      <c r="W325" s="23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3"/>
      <c r="T326" s="23"/>
      <c r="U326" s="23"/>
      <c r="V326" s="23"/>
      <c r="W326" s="23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3"/>
      <c r="T327" s="23"/>
      <c r="U327" s="23"/>
      <c r="V327" s="23"/>
      <c r="W327" s="23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3"/>
      <c r="T328" s="23"/>
      <c r="U328" s="23"/>
      <c r="V328" s="23"/>
      <c r="W328" s="23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3"/>
      <c r="T329" s="23"/>
      <c r="U329" s="23"/>
      <c r="V329" s="23"/>
      <c r="W329" s="23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3"/>
      <c r="T330" s="23"/>
      <c r="U330" s="23"/>
      <c r="V330" s="23"/>
      <c r="W330" s="23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3"/>
      <c r="T331" s="23"/>
      <c r="U331" s="23"/>
      <c r="V331" s="23"/>
      <c r="W331" s="23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3"/>
      <c r="T332" s="23"/>
      <c r="U332" s="23"/>
      <c r="V332" s="23"/>
      <c r="W332" s="23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3"/>
      <c r="T333" s="23"/>
      <c r="U333" s="23"/>
      <c r="V333" s="23"/>
      <c r="W333" s="23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3"/>
      <c r="T334" s="23"/>
      <c r="U334" s="23"/>
      <c r="V334" s="23"/>
      <c r="W334" s="23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3"/>
      <c r="T335" s="23"/>
      <c r="U335" s="23"/>
      <c r="V335" s="23"/>
      <c r="W335" s="23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3"/>
      <c r="T336" s="23"/>
      <c r="U336" s="23"/>
      <c r="V336" s="23"/>
      <c r="W336" s="23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3"/>
      <c r="T337" s="23"/>
      <c r="U337" s="23"/>
      <c r="V337" s="23"/>
      <c r="W337" s="23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3"/>
      <c r="T338" s="23"/>
      <c r="U338" s="23"/>
      <c r="V338" s="23"/>
      <c r="W338" s="23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3"/>
      <c r="T339" s="23"/>
      <c r="U339" s="23"/>
      <c r="V339" s="23"/>
      <c r="W339" s="23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3"/>
      <c r="T340" s="23"/>
      <c r="U340" s="23"/>
      <c r="V340" s="23"/>
      <c r="W340" s="23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3"/>
      <c r="T341" s="23"/>
      <c r="U341" s="23"/>
      <c r="V341" s="23"/>
      <c r="W341" s="23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3"/>
      <c r="T342" s="23"/>
      <c r="U342" s="23"/>
      <c r="V342" s="23"/>
      <c r="W342" s="23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3"/>
      <c r="T343" s="23"/>
      <c r="U343" s="23"/>
      <c r="V343" s="23"/>
      <c r="W343" s="23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3"/>
      <c r="T344" s="23"/>
      <c r="U344" s="23"/>
      <c r="V344" s="23"/>
      <c r="W344" s="23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3"/>
      <c r="T345" s="23"/>
      <c r="U345" s="23"/>
      <c r="V345" s="23"/>
      <c r="W345" s="23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3"/>
      <c r="T346" s="23"/>
      <c r="U346" s="23"/>
      <c r="V346" s="23"/>
      <c r="W346" s="23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3"/>
      <c r="T347" s="23"/>
      <c r="U347" s="23"/>
      <c r="V347" s="23"/>
      <c r="W347" s="23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3"/>
      <c r="T348" s="23"/>
      <c r="U348" s="23"/>
      <c r="V348" s="23"/>
      <c r="W348" s="23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3"/>
      <c r="T349" s="23"/>
      <c r="U349" s="23"/>
      <c r="V349" s="23"/>
      <c r="W349" s="23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3"/>
      <c r="T350" s="23"/>
      <c r="U350" s="23"/>
      <c r="V350" s="23"/>
      <c r="W350" s="23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3"/>
      <c r="T351" s="23"/>
      <c r="U351" s="23"/>
      <c r="V351" s="23"/>
      <c r="W351" s="23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3"/>
      <c r="T352" s="23"/>
      <c r="U352" s="23"/>
      <c r="V352" s="23"/>
      <c r="W352" s="23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3"/>
      <c r="T353" s="23"/>
      <c r="U353" s="23"/>
      <c r="V353" s="23"/>
      <c r="W353" s="23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3"/>
      <c r="T354" s="23"/>
      <c r="U354" s="23"/>
      <c r="V354" s="23"/>
      <c r="W354" s="23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3"/>
      <c r="T355" s="23"/>
      <c r="U355" s="23"/>
      <c r="V355" s="23"/>
      <c r="W355" s="23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3"/>
      <c r="T356" s="23"/>
      <c r="U356" s="23"/>
      <c r="V356" s="23"/>
      <c r="W356" s="23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3"/>
      <c r="T357" s="23"/>
      <c r="U357" s="23"/>
      <c r="V357" s="23"/>
      <c r="W357" s="23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3"/>
      <c r="T358" s="23"/>
      <c r="U358" s="23"/>
      <c r="V358" s="23"/>
      <c r="W358" s="23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3"/>
      <c r="T359" s="23"/>
      <c r="U359" s="23"/>
      <c r="V359" s="23"/>
      <c r="W359" s="23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3"/>
      <c r="T360" s="23"/>
      <c r="U360" s="23"/>
      <c r="V360" s="23"/>
      <c r="W360" s="23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3"/>
      <c r="T361" s="23"/>
      <c r="U361" s="23"/>
      <c r="V361" s="23"/>
      <c r="W361" s="23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3"/>
      <c r="T362" s="23"/>
      <c r="U362" s="23"/>
      <c r="V362" s="23"/>
      <c r="W362" s="23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3"/>
      <c r="T363" s="23"/>
      <c r="U363" s="23"/>
      <c r="V363" s="23"/>
      <c r="W363" s="23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3"/>
      <c r="T364" s="23"/>
      <c r="U364" s="23"/>
      <c r="V364" s="23"/>
      <c r="W364" s="23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3"/>
      <c r="T365" s="23"/>
      <c r="U365" s="23"/>
      <c r="V365" s="23"/>
      <c r="W365" s="23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3"/>
      <c r="T366" s="23"/>
      <c r="U366" s="23"/>
      <c r="V366" s="23"/>
      <c r="W366" s="23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3"/>
      <c r="T367" s="23"/>
      <c r="U367" s="23"/>
      <c r="V367" s="23"/>
      <c r="W367" s="23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3"/>
      <c r="T368" s="23"/>
      <c r="U368" s="23"/>
      <c r="V368" s="23"/>
      <c r="W368" s="23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3"/>
      <c r="T369" s="23"/>
      <c r="U369" s="23"/>
      <c r="V369" s="23"/>
      <c r="W369" s="23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3"/>
      <c r="T370" s="23"/>
      <c r="U370" s="23"/>
      <c r="V370" s="23"/>
      <c r="W370" s="23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3"/>
      <c r="T371" s="23"/>
      <c r="U371" s="23"/>
      <c r="V371" s="23"/>
      <c r="W371" s="23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3"/>
      <c r="T372" s="23"/>
      <c r="U372" s="23"/>
      <c r="V372" s="23"/>
      <c r="W372" s="23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3"/>
      <c r="T373" s="23"/>
      <c r="U373" s="23"/>
      <c r="V373" s="23"/>
      <c r="W373" s="23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3"/>
      <c r="T374" s="23"/>
      <c r="U374" s="23"/>
      <c r="V374" s="23"/>
      <c r="W374" s="23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3"/>
      <c r="T375" s="23"/>
      <c r="U375" s="23"/>
      <c r="V375" s="23"/>
      <c r="W375" s="23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3"/>
      <c r="T376" s="23"/>
      <c r="U376" s="23"/>
      <c r="V376" s="23"/>
      <c r="W376" s="23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3"/>
      <c r="T377" s="23"/>
      <c r="U377" s="23"/>
      <c r="V377" s="23"/>
      <c r="W377" s="23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3"/>
      <c r="T378" s="23"/>
      <c r="U378" s="23"/>
      <c r="V378" s="23"/>
      <c r="W378" s="23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3"/>
      <c r="T379" s="23"/>
      <c r="U379" s="23"/>
      <c r="V379" s="23"/>
      <c r="W379" s="23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3"/>
      <c r="T380" s="23"/>
      <c r="U380" s="23"/>
      <c r="V380" s="23"/>
      <c r="W380" s="23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3"/>
      <c r="T381" s="23"/>
      <c r="U381" s="23"/>
      <c r="V381" s="23"/>
      <c r="W381" s="23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3"/>
      <c r="T382" s="23"/>
      <c r="U382" s="23"/>
      <c r="V382" s="23"/>
      <c r="W382" s="23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3"/>
      <c r="T383" s="23"/>
      <c r="U383" s="23"/>
      <c r="V383" s="23"/>
      <c r="W383" s="23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3"/>
      <c r="T384" s="23"/>
      <c r="U384" s="23"/>
      <c r="V384" s="23"/>
      <c r="W384" s="23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3"/>
      <c r="T385" s="23"/>
      <c r="U385" s="23"/>
      <c r="V385" s="23"/>
      <c r="W385" s="23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3"/>
      <c r="T386" s="23"/>
      <c r="U386" s="23"/>
      <c r="V386" s="23"/>
      <c r="W386" s="23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3"/>
      <c r="T387" s="23"/>
      <c r="U387" s="23"/>
      <c r="V387" s="23"/>
      <c r="W387" s="23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3"/>
      <c r="T388" s="23"/>
      <c r="U388" s="23"/>
      <c r="V388" s="23"/>
      <c r="W388" s="23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3"/>
      <c r="T389" s="23"/>
      <c r="U389" s="23"/>
      <c r="V389" s="23"/>
      <c r="W389" s="23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3"/>
      <c r="T390" s="23"/>
      <c r="U390" s="23"/>
      <c r="V390" s="23"/>
      <c r="W390" s="23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3"/>
      <c r="T391" s="23"/>
      <c r="U391" s="23"/>
      <c r="V391" s="23"/>
      <c r="W391" s="23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3"/>
      <c r="T392" s="23"/>
      <c r="U392" s="23"/>
      <c r="V392" s="23"/>
      <c r="W392" s="23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3"/>
      <c r="T393" s="23"/>
      <c r="U393" s="23"/>
      <c r="V393" s="23"/>
      <c r="W393" s="23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3"/>
      <c r="T394" s="23"/>
      <c r="U394" s="23"/>
      <c r="V394" s="23"/>
      <c r="W394" s="23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3"/>
      <c r="T395" s="23"/>
      <c r="U395" s="23"/>
      <c r="V395" s="23"/>
      <c r="W395" s="23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3"/>
      <c r="T396" s="23"/>
      <c r="U396" s="23"/>
      <c r="V396" s="23"/>
      <c r="W396" s="23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3"/>
      <c r="T397" s="23"/>
      <c r="U397" s="23"/>
      <c r="V397" s="23"/>
      <c r="W397" s="23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3"/>
      <c r="T398" s="23"/>
      <c r="U398" s="23"/>
      <c r="V398" s="23"/>
      <c r="W398" s="23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3"/>
      <c r="T399" s="23"/>
      <c r="U399" s="23"/>
      <c r="V399" s="23"/>
      <c r="W399" s="23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3"/>
      <c r="T400" s="23"/>
      <c r="U400" s="23"/>
      <c r="V400" s="23"/>
      <c r="W400" s="23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3"/>
      <c r="T401" s="23"/>
      <c r="U401" s="23"/>
      <c r="V401" s="23"/>
      <c r="W401" s="23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3"/>
      <c r="T402" s="23"/>
      <c r="U402" s="23"/>
      <c r="V402" s="23"/>
      <c r="W402" s="23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3"/>
      <c r="T403" s="23"/>
      <c r="U403" s="23"/>
      <c r="V403" s="23"/>
      <c r="W403" s="23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3"/>
      <c r="T404" s="23"/>
      <c r="U404" s="23"/>
      <c r="V404" s="23"/>
      <c r="W404" s="23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3"/>
      <c r="T405" s="23"/>
      <c r="U405" s="23"/>
      <c r="V405" s="23"/>
      <c r="W405" s="23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3"/>
      <c r="T406" s="23"/>
      <c r="U406" s="23"/>
      <c r="V406" s="23"/>
      <c r="W406" s="23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3"/>
      <c r="T407" s="23"/>
      <c r="U407" s="23"/>
      <c r="V407" s="23"/>
      <c r="W407" s="23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3"/>
      <c r="T408" s="23"/>
      <c r="U408" s="23"/>
      <c r="V408" s="23"/>
      <c r="W408" s="23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3"/>
      <c r="T409" s="23"/>
      <c r="U409" s="23"/>
      <c r="V409" s="23"/>
      <c r="W409" s="23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3"/>
      <c r="T410" s="23"/>
      <c r="U410" s="23"/>
      <c r="V410" s="23"/>
      <c r="W410" s="23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3"/>
      <c r="T411" s="23"/>
      <c r="U411" s="23"/>
      <c r="V411" s="23"/>
      <c r="W411" s="23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3"/>
      <c r="T412" s="23"/>
      <c r="U412" s="23"/>
      <c r="V412" s="23"/>
      <c r="W412" s="23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3"/>
      <c r="T413" s="23"/>
      <c r="U413" s="23"/>
      <c r="V413" s="23"/>
      <c r="W413" s="23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3"/>
      <c r="T414" s="23"/>
      <c r="U414" s="23"/>
      <c r="V414" s="23"/>
      <c r="W414" s="23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3"/>
      <c r="T415" s="23"/>
      <c r="U415" s="23"/>
      <c r="V415" s="23"/>
      <c r="W415" s="23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3"/>
      <c r="T416" s="23"/>
      <c r="U416" s="23"/>
      <c r="V416" s="23"/>
      <c r="W416" s="23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3"/>
      <c r="T417" s="23"/>
      <c r="U417" s="23"/>
      <c r="V417" s="23"/>
      <c r="W417" s="23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3"/>
      <c r="T418" s="23"/>
      <c r="U418" s="23"/>
      <c r="V418" s="23"/>
      <c r="W418" s="23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3"/>
      <c r="T419" s="23"/>
      <c r="U419" s="23"/>
      <c r="V419" s="23"/>
      <c r="W419" s="23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3"/>
      <c r="T420" s="23"/>
      <c r="U420" s="23"/>
      <c r="V420" s="23"/>
      <c r="W420" s="23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3"/>
      <c r="T421" s="23"/>
      <c r="U421" s="23"/>
      <c r="V421" s="23"/>
      <c r="W421" s="23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3"/>
      <c r="T422" s="23"/>
      <c r="U422" s="23"/>
      <c r="V422" s="23"/>
      <c r="W422" s="23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3"/>
      <c r="T423" s="23"/>
      <c r="U423" s="23"/>
      <c r="V423" s="23"/>
      <c r="W423" s="23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3"/>
      <c r="T424" s="23"/>
      <c r="U424" s="23"/>
      <c r="V424" s="23"/>
      <c r="W424" s="23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3"/>
      <c r="T425" s="23"/>
      <c r="U425" s="23"/>
      <c r="V425" s="23"/>
      <c r="W425" s="23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3"/>
      <c r="T426" s="23"/>
      <c r="U426" s="23"/>
      <c r="V426" s="23"/>
      <c r="W426" s="23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3"/>
      <c r="T427" s="23"/>
      <c r="U427" s="23"/>
      <c r="V427" s="23"/>
      <c r="W427" s="23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3"/>
      <c r="T428" s="23"/>
      <c r="U428" s="23"/>
      <c r="V428" s="23"/>
      <c r="W428" s="23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3"/>
      <c r="T429" s="23"/>
      <c r="U429" s="23"/>
      <c r="V429" s="23"/>
      <c r="W429" s="23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3"/>
      <c r="T430" s="23"/>
      <c r="U430" s="23"/>
      <c r="V430" s="23"/>
      <c r="W430" s="23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3"/>
      <c r="T431" s="23"/>
      <c r="U431" s="23"/>
      <c r="V431" s="23"/>
      <c r="W431" s="23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3"/>
      <c r="T432" s="23"/>
      <c r="U432" s="23"/>
      <c r="V432" s="23"/>
      <c r="W432" s="23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3"/>
      <c r="T433" s="23"/>
      <c r="U433" s="23"/>
      <c r="V433" s="23"/>
      <c r="W433" s="23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3"/>
      <c r="T434" s="23"/>
      <c r="U434" s="23"/>
      <c r="V434" s="23"/>
      <c r="W434" s="23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3"/>
      <c r="T435" s="23"/>
      <c r="U435" s="23"/>
      <c r="V435" s="23"/>
      <c r="W435" s="23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3"/>
      <c r="T436" s="23"/>
      <c r="U436" s="23"/>
      <c r="V436" s="23"/>
      <c r="W436" s="23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3"/>
      <c r="T437" s="23"/>
      <c r="U437" s="23"/>
      <c r="V437" s="23"/>
      <c r="W437" s="23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3"/>
      <c r="T438" s="23"/>
      <c r="U438" s="23"/>
      <c r="V438" s="23"/>
      <c r="W438" s="23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3"/>
      <c r="T439" s="23"/>
      <c r="U439" s="23"/>
      <c r="V439" s="23"/>
      <c r="W439" s="23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3"/>
      <c r="T440" s="23"/>
      <c r="U440" s="23"/>
      <c r="V440" s="23"/>
      <c r="W440" s="23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3"/>
      <c r="T441" s="23"/>
      <c r="U441" s="23"/>
      <c r="V441" s="23"/>
      <c r="W441" s="23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3"/>
      <c r="T442" s="23"/>
      <c r="U442" s="23"/>
      <c r="V442" s="23"/>
      <c r="W442" s="23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3"/>
      <c r="T443" s="23"/>
      <c r="U443" s="23"/>
      <c r="V443" s="23"/>
      <c r="W443" s="23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3"/>
      <c r="T444" s="23"/>
      <c r="U444" s="23"/>
      <c r="V444" s="23"/>
      <c r="W444" s="23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3"/>
      <c r="T445" s="23"/>
      <c r="U445" s="23"/>
      <c r="V445" s="23"/>
      <c r="W445" s="23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3"/>
      <c r="T446" s="23"/>
      <c r="U446" s="23"/>
      <c r="V446" s="23"/>
      <c r="W446" s="23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3"/>
      <c r="T447" s="23"/>
      <c r="U447" s="23"/>
      <c r="V447" s="23"/>
      <c r="W447" s="23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3"/>
      <c r="T448" s="23"/>
      <c r="U448" s="23"/>
      <c r="V448" s="23"/>
      <c r="W448" s="23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3"/>
      <c r="T449" s="23"/>
      <c r="U449" s="23"/>
      <c r="V449" s="23"/>
      <c r="W449" s="23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3"/>
      <c r="T450" s="23"/>
      <c r="U450" s="23"/>
      <c r="V450" s="23"/>
      <c r="W450" s="23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3"/>
      <c r="T451" s="23"/>
      <c r="U451" s="23"/>
      <c r="V451" s="23"/>
      <c r="W451" s="23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3"/>
      <c r="T452" s="23"/>
      <c r="U452" s="23"/>
      <c r="V452" s="23"/>
      <c r="W452" s="23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3"/>
      <c r="T453" s="23"/>
      <c r="U453" s="23"/>
      <c r="V453" s="23"/>
      <c r="W453" s="23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3"/>
      <c r="T454" s="23"/>
      <c r="U454" s="23"/>
      <c r="V454" s="23"/>
      <c r="W454" s="23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3"/>
      <c r="T455" s="23"/>
      <c r="U455" s="23"/>
      <c r="V455" s="23"/>
      <c r="W455" s="23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3"/>
      <c r="T456" s="23"/>
      <c r="U456" s="23"/>
      <c r="V456" s="23"/>
      <c r="W456" s="23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3"/>
      <c r="T457" s="23"/>
      <c r="U457" s="23"/>
      <c r="V457" s="23"/>
      <c r="W457" s="23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3"/>
      <c r="T458" s="23"/>
      <c r="U458" s="23"/>
      <c r="V458" s="23"/>
      <c r="W458" s="23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3"/>
      <c r="T459" s="23"/>
      <c r="U459" s="23"/>
      <c r="V459" s="23"/>
      <c r="W459" s="23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3"/>
      <c r="T460" s="23"/>
      <c r="U460" s="23"/>
      <c r="V460" s="23"/>
      <c r="W460" s="23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3"/>
      <c r="T461" s="23"/>
      <c r="U461" s="23"/>
      <c r="V461" s="23"/>
      <c r="W461" s="23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3"/>
      <c r="T462" s="23"/>
      <c r="U462" s="23"/>
      <c r="V462" s="23"/>
      <c r="W462" s="23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3"/>
      <c r="T463" s="23"/>
      <c r="U463" s="23"/>
      <c r="V463" s="23"/>
      <c r="W463" s="23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3"/>
      <c r="T464" s="23"/>
      <c r="U464" s="23"/>
      <c r="V464" s="23"/>
      <c r="W464" s="23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3"/>
      <c r="T465" s="23"/>
      <c r="U465" s="23"/>
      <c r="V465" s="23"/>
      <c r="W465" s="23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3"/>
      <c r="T466" s="23"/>
      <c r="U466" s="23"/>
      <c r="V466" s="23"/>
      <c r="W466" s="23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3"/>
      <c r="T467" s="23"/>
      <c r="U467" s="23"/>
      <c r="V467" s="23"/>
      <c r="W467" s="23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3"/>
      <c r="T468" s="23"/>
      <c r="U468" s="23"/>
      <c r="V468" s="23"/>
      <c r="W468" s="23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3"/>
      <c r="T469" s="23"/>
      <c r="U469" s="23"/>
      <c r="V469" s="23"/>
      <c r="W469" s="23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3"/>
      <c r="T470" s="23"/>
      <c r="U470" s="23"/>
      <c r="V470" s="23"/>
      <c r="W470" s="23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3"/>
      <c r="T471" s="23"/>
      <c r="U471" s="23"/>
      <c r="V471" s="23"/>
      <c r="W471" s="23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3"/>
      <c r="T472" s="23"/>
      <c r="U472" s="23"/>
      <c r="V472" s="23"/>
      <c r="W472" s="23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3"/>
      <c r="T473" s="23"/>
      <c r="U473" s="23"/>
      <c r="V473" s="23"/>
      <c r="W473" s="23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3"/>
      <c r="T474" s="23"/>
      <c r="U474" s="23"/>
      <c r="V474" s="23"/>
      <c r="W474" s="23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3"/>
      <c r="T475" s="23"/>
      <c r="U475" s="23"/>
      <c r="V475" s="23"/>
      <c r="W475" s="23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3"/>
      <c r="T476" s="23"/>
      <c r="U476" s="23"/>
      <c r="V476" s="23"/>
      <c r="W476" s="23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3"/>
      <c r="T477" s="23"/>
      <c r="U477" s="23"/>
      <c r="V477" s="23"/>
      <c r="W477" s="23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3"/>
      <c r="T478" s="23"/>
      <c r="U478" s="23"/>
      <c r="V478" s="23"/>
      <c r="W478" s="23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3"/>
      <c r="T479" s="23"/>
      <c r="U479" s="23"/>
      <c r="V479" s="23"/>
      <c r="W479" s="23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3"/>
      <c r="T480" s="23"/>
      <c r="U480" s="23"/>
      <c r="V480" s="23"/>
      <c r="W480" s="23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3"/>
      <c r="T481" s="23"/>
      <c r="U481" s="23"/>
      <c r="V481" s="23"/>
      <c r="W481" s="23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3"/>
      <c r="T482" s="23"/>
      <c r="U482" s="23"/>
      <c r="V482" s="23"/>
      <c r="W482" s="23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3"/>
      <c r="T507" s="23"/>
      <c r="U507" s="23"/>
      <c r="V507" s="23"/>
      <c r="W507" s="23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3"/>
      <c r="T508" s="23"/>
      <c r="U508" s="23"/>
      <c r="V508" s="23"/>
      <c r="W508" s="23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3"/>
      <c r="T509" s="23"/>
      <c r="U509" s="23"/>
      <c r="V509" s="23"/>
      <c r="W509" s="23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3"/>
      <c r="T510" s="23"/>
      <c r="U510" s="23"/>
      <c r="V510" s="23"/>
      <c r="W510" s="23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3"/>
      <c r="T511" s="23"/>
      <c r="U511" s="23"/>
      <c r="V511" s="23"/>
      <c r="W511" s="23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3"/>
      <c r="T512" s="23"/>
      <c r="U512" s="23"/>
      <c r="V512" s="23"/>
      <c r="W512" s="23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3"/>
      <c r="T513" s="23"/>
      <c r="U513" s="23"/>
      <c r="V513" s="23"/>
      <c r="W513" s="23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3"/>
      <c r="T514" s="23"/>
      <c r="U514" s="23"/>
      <c r="V514" s="23"/>
      <c r="W514" s="23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3"/>
      <c r="T515" s="23"/>
      <c r="U515" s="23"/>
      <c r="V515" s="23"/>
      <c r="W515" s="23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3"/>
      <c r="T516" s="23"/>
      <c r="U516" s="23"/>
      <c r="V516" s="23"/>
      <c r="W516" s="23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3"/>
      <c r="T517" s="23"/>
      <c r="U517" s="23"/>
      <c r="V517" s="23"/>
      <c r="W517" s="23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3"/>
      <c r="T518" s="23"/>
      <c r="U518" s="23"/>
      <c r="V518" s="23"/>
      <c r="W518" s="23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3"/>
      <c r="T519" s="23"/>
      <c r="U519" s="23"/>
      <c r="V519" s="23"/>
      <c r="W519" s="23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3"/>
      <c r="T520" s="23"/>
      <c r="U520" s="23"/>
      <c r="V520" s="23"/>
      <c r="W520" s="23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3"/>
      <c r="T521" s="23"/>
      <c r="U521" s="23"/>
      <c r="V521" s="23"/>
      <c r="W521" s="23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3"/>
      <c r="T522" s="23"/>
      <c r="U522" s="23"/>
      <c r="V522" s="23"/>
      <c r="W522" s="23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3"/>
      <c r="T523" s="23"/>
      <c r="U523" s="23"/>
      <c r="V523" s="23"/>
      <c r="W523" s="23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3"/>
      <c r="T524" s="23"/>
      <c r="U524" s="23"/>
      <c r="V524" s="23"/>
      <c r="W524" s="23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3"/>
      <c r="T525" s="23"/>
      <c r="U525" s="23"/>
      <c r="V525" s="23"/>
      <c r="W525" s="23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3"/>
      <c r="T526" s="23"/>
      <c r="U526" s="23"/>
      <c r="V526" s="23"/>
      <c r="W526" s="23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3"/>
      <c r="T527" s="23"/>
      <c r="U527" s="23"/>
      <c r="V527" s="23"/>
      <c r="W527" s="23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3"/>
      <c r="T528" s="23"/>
      <c r="U528" s="23"/>
      <c r="V528" s="23"/>
      <c r="W528" s="23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3"/>
      <c r="T529" s="23"/>
      <c r="U529" s="23"/>
      <c r="V529" s="23"/>
      <c r="W529" s="23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3"/>
      <c r="T530" s="23"/>
      <c r="U530" s="23"/>
      <c r="V530" s="23"/>
      <c r="W530" s="23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3"/>
      <c r="T531" s="23"/>
      <c r="U531" s="23"/>
      <c r="V531" s="23"/>
      <c r="W531" s="23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3"/>
      <c r="T532" s="23"/>
      <c r="U532" s="23"/>
      <c r="V532" s="23"/>
      <c r="W532" s="23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3"/>
      <c r="T533" s="23"/>
      <c r="U533" s="23"/>
      <c r="V533" s="23"/>
      <c r="W533" s="23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3"/>
      <c r="T534" s="23"/>
      <c r="U534" s="23"/>
      <c r="V534" s="23"/>
      <c r="W534" s="23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3"/>
      <c r="T535" s="23"/>
      <c r="U535" s="23"/>
      <c r="V535" s="23"/>
      <c r="W535" s="23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3"/>
      <c r="T536" s="23"/>
      <c r="U536" s="23"/>
      <c r="V536" s="23"/>
      <c r="W536" s="23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3"/>
      <c r="T537" s="23"/>
      <c r="U537" s="23"/>
      <c r="V537" s="23"/>
      <c r="W537" s="23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3"/>
      <c r="T538" s="23"/>
      <c r="U538" s="23"/>
      <c r="V538" s="23"/>
      <c r="W538" s="23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3"/>
      <c r="T539" s="23"/>
      <c r="U539" s="23"/>
      <c r="V539" s="23"/>
      <c r="W539" s="23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3"/>
      <c r="T540" s="23"/>
      <c r="U540" s="23"/>
      <c r="V540" s="23"/>
      <c r="W540" s="23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3"/>
      <c r="T541" s="23"/>
      <c r="U541" s="23"/>
      <c r="V541" s="23"/>
      <c r="W541" s="23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3"/>
      <c r="T542" s="23"/>
      <c r="U542" s="23"/>
      <c r="V542" s="23"/>
      <c r="W542" s="23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3"/>
      <c r="T543" s="23"/>
      <c r="U543" s="23"/>
      <c r="V543" s="23"/>
      <c r="W543" s="23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3"/>
      <c r="T544" s="23"/>
      <c r="U544" s="23"/>
      <c r="V544" s="23"/>
      <c r="W544" s="23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3"/>
      <c r="T545" s="23"/>
      <c r="U545" s="23"/>
      <c r="V545" s="23"/>
      <c r="W545" s="23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3"/>
      <c r="T546" s="23"/>
      <c r="U546" s="23"/>
      <c r="V546" s="23"/>
      <c r="W546" s="23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3"/>
      <c r="T547" s="23"/>
      <c r="U547" s="23"/>
      <c r="V547" s="23"/>
      <c r="W547" s="23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3"/>
      <c r="T548" s="23"/>
      <c r="U548" s="23"/>
      <c r="V548" s="23"/>
      <c r="W548" s="23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3"/>
      <c r="T549" s="23"/>
      <c r="U549" s="23"/>
      <c r="V549" s="23"/>
      <c r="W549" s="23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3"/>
      <c r="T550" s="23"/>
      <c r="U550" s="23"/>
      <c r="V550" s="23"/>
      <c r="W550" s="23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3"/>
      <c r="T551" s="23"/>
      <c r="U551" s="23"/>
      <c r="V551" s="23"/>
      <c r="W551" s="23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3"/>
      <c r="T552" s="23"/>
      <c r="U552" s="23"/>
      <c r="V552" s="23"/>
      <c r="W552" s="23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3"/>
      <c r="T553" s="23"/>
      <c r="U553" s="23"/>
      <c r="V553" s="23"/>
      <c r="W553" s="23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3"/>
      <c r="T554" s="23"/>
      <c r="U554" s="23"/>
      <c r="V554" s="23"/>
      <c r="W554" s="23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3"/>
      <c r="T555" s="23"/>
      <c r="U555" s="23"/>
      <c r="V555" s="23"/>
      <c r="W555" s="23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3"/>
      <c r="T556" s="23"/>
      <c r="U556" s="23"/>
      <c r="V556" s="23"/>
      <c r="W556" s="23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3"/>
      <c r="T557" s="23"/>
      <c r="U557" s="23"/>
      <c r="V557" s="23"/>
      <c r="W557" s="23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3"/>
      <c r="T558" s="23"/>
      <c r="U558" s="23"/>
      <c r="V558" s="23"/>
      <c r="W558" s="23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3"/>
      <c r="T559" s="23"/>
      <c r="U559" s="23"/>
      <c r="V559" s="23"/>
      <c r="W559" s="23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3"/>
      <c r="T560" s="23"/>
      <c r="U560" s="23"/>
      <c r="V560" s="23"/>
      <c r="W560" s="23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3"/>
      <c r="T561" s="23"/>
      <c r="U561" s="23"/>
      <c r="V561" s="23"/>
      <c r="W561" s="23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3"/>
      <c r="T562" s="23"/>
      <c r="U562" s="23"/>
      <c r="V562" s="23"/>
      <c r="W562" s="23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3"/>
      <c r="T563" s="23"/>
      <c r="U563" s="23"/>
      <c r="V563" s="23"/>
      <c r="W563" s="23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3"/>
      <c r="T564" s="23"/>
      <c r="U564" s="23"/>
      <c r="V564" s="23"/>
      <c r="W564" s="23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3"/>
      <c r="T565" s="23"/>
      <c r="U565" s="23"/>
      <c r="V565" s="23"/>
      <c r="W565" s="23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3"/>
      <c r="T566" s="23"/>
      <c r="U566" s="23"/>
      <c r="V566" s="23"/>
      <c r="W566" s="23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3"/>
      <c r="T567" s="23"/>
      <c r="U567" s="23"/>
      <c r="V567" s="23"/>
      <c r="W567" s="23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3"/>
      <c r="T568" s="23"/>
      <c r="U568" s="23"/>
      <c r="V568" s="23"/>
      <c r="W568" s="23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3"/>
      <c r="T569" s="23"/>
      <c r="U569" s="23"/>
      <c r="V569" s="23"/>
      <c r="W569" s="23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3"/>
      <c r="T570" s="23"/>
      <c r="U570" s="23"/>
      <c r="V570" s="23"/>
      <c r="W570" s="23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3"/>
      <c r="T571" s="23"/>
      <c r="U571" s="23"/>
      <c r="V571" s="23"/>
      <c r="W571" s="23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3"/>
      <c r="T572" s="23"/>
      <c r="U572" s="23"/>
      <c r="V572" s="23"/>
      <c r="W572" s="23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3"/>
      <c r="T573" s="23"/>
      <c r="U573" s="23"/>
      <c r="V573" s="23"/>
      <c r="W573" s="23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3"/>
      <c r="T574" s="23"/>
      <c r="U574" s="23"/>
      <c r="V574" s="23"/>
      <c r="W574" s="23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3"/>
      <c r="T575" s="23"/>
      <c r="U575" s="23"/>
      <c r="V575" s="23"/>
      <c r="W575" s="23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3"/>
      <c r="T576" s="23"/>
      <c r="U576" s="23"/>
      <c r="V576" s="23"/>
      <c r="W576" s="23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3"/>
      <c r="T577" s="23"/>
      <c r="U577" s="23"/>
      <c r="V577" s="23"/>
      <c r="W577" s="23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3"/>
      <c r="T578" s="23"/>
      <c r="U578" s="23"/>
      <c r="V578" s="23"/>
      <c r="W578" s="23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3"/>
      <c r="T579" s="23"/>
      <c r="U579" s="23"/>
      <c r="V579" s="23"/>
      <c r="W579" s="23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3"/>
      <c r="T580" s="23"/>
      <c r="U580" s="23"/>
      <c r="V580" s="23"/>
      <c r="W580" s="23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3"/>
      <c r="T581" s="23"/>
      <c r="U581" s="23"/>
      <c r="V581" s="23"/>
      <c r="W581" s="23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3"/>
      <c r="T582" s="23"/>
      <c r="U582" s="23"/>
      <c r="V582" s="23"/>
      <c r="W582" s="23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3"/>
      <c r="T583" s="23"/>
      <c r="U583" s="23"/>
      <c r="V583" s="23"/>
      <c r="W583" s="23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3"/>
      <c r="T584" s="23"/>
      <c r="U584" s="23"/>
      <c r="V584" s="23"/>
      <c r="W584" s="23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3"/>
      <c r="T585" s="23"/>
      <c r="U585" s="23"/>
      <c r="V585" s="23"/>
      <c r="W585" s="23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3"/>
      <c r="T586" s="23"/>
      <c r="U586" s="23"/>
      <c r="V586" s="23"/>
      <c r="W586" s="23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3"/>
      <c r="T587" s="23"/>
      <c r="U587" s="23"/>
      <c r="V587" s="23"/>
      <c r="W587" s="23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3"/>
      <c r="T588" s="23"/>
      <c r="U588" s="23"/>
      <c r="V588" s="23"/>
      <c r="W588" s="23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3"/>
      <c r="T589" s="23"/>
      <c r="U589" s="23"/>
      <c r="V589" s="23"/>
      <c r="W589" s="23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3"/>
      <c r="T590" s="23"/>
      <c r="U590" s="23"/>
      <c r="V590" s="23"/>
      <c r="W590" s="23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3"/>
      <c r="T591" s="23"/>
      <c r="U591" s="23"/>
      <c r="V591" s="23"/>
      <c r="W591" s="23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3"/>
      <c r="T592" s="23"/>
      <c r="U592" s="23"/>
      <c r="V592" s="23"/>
      <c r="W592" s="23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3"/>
      <c r="T593" s="23"/>
      <c r="U593" s="23"/>
      <c r="V593" s="23"/>
      <c r="W593" s="23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3"/>
      <c r="T594" s="23"/>
      <c r="U594" s="23"/>
      <c r="V594" s="23"/>
      <c r="W594" s="23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3"/>
      <c r="T595" s="23"/>
      <c r="U595" s="23"/>
      <c r="V595" s="23"/>
      <c r="W595" s="23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3"/>
      <c r="T596" s="23"/>
      <c r="U596" s="23"/>
      <c r="V596" s="23"/>
      <c r="W596" s="23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3"/>
      <c r="T597" s="23"/>
      <c r="U597" s="23"/>
      <c r="V597" s="23"/>
      <c r="W597" s="23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3"/>
      <c r="T598" s="23"/>
      <c r="U598" s="23"/>
      <c r="V598" s="23"/>
      <c r="W598" s="23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3"/>
      <c r="T599" s="23"/>
      <c r="U599" s="23"/>
      <c r="V599" s="23"/>
      <c r="W599" s="23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3"/>
      <c r="T600" s="23"/>
      <c r="U600" s="23"/>
      <c r="V600" s="23"/>
      <c r="W600" s="23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3"/>
      <c r="T601" s="23"/>
      <c r="U601" s="23"/>
      <c r="V601" s="23"/>
      <c r="W601" s="23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3"/>
      <c r="T602" s="23"/>
      <c r="U602" s="23"/>
      <c r="V602" s="23"/>
      <c r="W602" s="23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3"/>
      <c r="T603" s="23"/>
      <c r="U603" s="23"/>
      <c r="V603" s="23"/>
      <c r="W603" s="23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3"/>
      <c r="T604" s="23"/>
      <c r="U604" s="23"/>
      <c r="V604" s="23"/>
      <c r="W604" s="23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3"/>
      <c r="T605" s="23"/>
      <c r="U605" s="23"/>
      <c r="V605" s="23"/>
      <c r="W605" s="23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3"/>
      <c r="T606" s="23"/>
      <c r="U606" s="23"/>
      <c r="V606" s="23"/>
      <c r="W606" s="23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3"/>
      <c r="T607" s="23"/>
      <c r="U607" s="23"/>
      <c r="V607" s="23"/>
      <c r="W607" s="23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3"/>
      <c r="T608" s="23"/>
      <c r="U608" s="23"/>
      <c r="V608" s="23"/>
      <c r="W608" s="23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3"/>
      <c r="T609" s="23"/>
      <c r="U609" s="23"/>
      <c r="V609" s="23"/>
      <c r="W609" s="23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3"/>
      <c r="T610" s="23"/>
      <c r="U610" s="23"/>
      <c r="V610" s="23"/>
      <c r="W610" s="23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3"/>
      <c r="T611" s="23"/>
      <c r="U611" s="23"/>
      <c r="V611" s="23"/>
      <c r="W611" s="23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3"/>
      <c r="T612" s="23"/>
      <c r="U612" s="23"/>
      <c r="V612" s="23"/>
      <c r="W612" s="23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3"/>
      <c r="T613" s="23"/>
      <c r="U613" s="23"/>
      <c r="V613" s="23"/>
      <c r="W613" s="23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3"/>
      <c r="T614" s="23"/>
      <c r="U614" s="23"/>
      <c r="V614" s="23"/>
      <c r="W614" s="23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3"/>
      <c r="T615" s="23"/>
      <c r="U615" s="23"/>
      <c r="V615" s="23"/>
      <c r="W615" s="23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3"/>
      <c r="T616" s="23"/>
      <c r="U616" s="23"/>
      <c r="V616" s="23"/>
      <c r="W616" s="23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3"/>
      <c r="T617" s="23"/>
      <c r="U617" s="23"/>
      <c r="V617" s="23"/>
      <c r="W617" s="23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3"/>
      <c r="T618" s="23"/>
      <c r="U618" s="23"/>
      <c r="V618" s="23"/>
      <c r="W618" s="23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3"/>
      <c r="T619" s="23"/>
      <c r="U619" s="23"/>
      <c r="V619" s="23"/>
      <c r="W619" s="23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3"/>
      <c r="T620" s="23"/>
      <c r="U620" s="23"/>
      <c r="V620" s="23"/>
      <c r="W620" s="23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3"/>
      <c r="T621" s="23"/>
      <c r="U621" s="23"/>
      <c r="V621" s="23"/>
      <c r="W621" s="23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3"/>
      <c r="T622" s="23"/>
      <c r="U622" s="23"/>
      <c r="V622" s="23"/>
      <c r="W622" s="23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3"/>
      <c r="T623" s="23"/>
      <c r="U623" s="23"/>
      <c r="V623" s="23"/>
      <c r="W623" s="23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3"/>
      <c r="T624" s="23"/>
      <c r="U624" s="23"/>
      <c r="V624" s="23"/>
      <c r="W624" s="23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3"/>
      <c r="T625" s="23"/>
      <c r="U625" s="23"/>
      <c r="V625" s="23"/>
      <c r="W625" s="23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3"/>
      <c r="T626" s="23"/>
      <c r="U626" s="23"/>
      <c r="V626" s="23"/>
      <c r="W626" s="23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3"/>
      <c r="T627" s="23"/>
      <c r="U627" s="23"/>
      <c r="V627" s="23"/>
      <c r="W627" s="23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3"/>
      <c r="T628" s="23"/>
      <c r="U628" s="23"/>
      <c r="V628" s="23"/>
      <c r="W628" s="23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3"/>
      <c r="T629" s="23"/>
      <c r="U629" s="23"/>
      <c r="V629" s="23"/>
      <c r="W629" s="23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3"/>
      <c r="T630" s="23"/>
      <c r="U630" s="23"/>
      <c r="V630" s="23"/>
      <c r="W630" s="23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3"/>
      <c r="T631" s="23"/>
      <c r="U631" s="23"/>
      <c r="V631" s="23"/>
      <c r="W631" s="23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3"/>
      <c r="T632" s="23"/>
      <c r="U632" s="23"/>
      <c r="V632" s="23"/>
      <c r="W632" s="23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3"/>
      <c r="T633" s="23"/>
      <c r="U633" s="23"/>
      <c r="V633" s="23"/>
      <c r="W633" s="23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3"/>
      <c r="T634" s="23"/>
      <c r="U634" s="23"/>
      <c r="V634" s="23"/>
      <c r="W634" s="23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3"/>
      <c r="T635" s="23"/>
      <c r="U635" s="23"/>
      <c r="V635" s="23"/>
      <c r="W635" s="23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3"/>
      <c r="T636" s="23"/>
      <c r="U636" s="23"/>
      <c r="V636" s="23"/>
      <c r="W636" s="23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3"/>
      <c r="T637" s="23"/>
      <c r="U637" s="23"/>
      <c r="V637" s="23"/>
      <c r="W637" s="23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3"/>
      <c r="T638" s="23"/>
      <c r="U638" s="23"/>
      <c r="V638" s="23"/>
      <c r="W638" s="23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3"/>
      <c r="T639" s="23"/>
      <c r="U639" s="23"/>
      <c r="V639" s="23"/>
      <c r="W639" s="23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3"/>
      <c r="T640" s="23"/>
      <c r="U640" s="23"/>
      <c r="V640" s="23"/>
      <c r="W640" s="23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3"/>
      <c r="T641" s="23"/>
      <c r="U641" s="23"/>
      <c r="V641" s="23"/>
      <c r="W641" s="23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3"/>
      <c r="T642" s="23"/>
      <c r="U642" s="23"/>
      <c r="V642" s="23"/>
      <c r="W642" s="23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3"/>
      <c r="T643" s="23"/>
      <c r="U643" s="23"/>
      <c r="V643" s="23"/>
      <c r="W643" s="23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3"/>
      <c r="T644" s="23"/>
      <c r="U644" s="23"/>
      <c r="V644" s="23"/>
      <c r="W644" s="23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3"/>
      <c r="T645" s="23"/>
      <c r="U645" s="23"/>
      <c r="V645" s="23"/>
      <c r="W645" s="23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3"/>
      <c r="T646" s="23"/>
      <c r="U646" s="23"/>
      <c r="V646" s="23"/>
      <c r="W646" s="23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3"/>
      <c r="T647" s="23"/>
      <c r="U647" s="23"/>
      <c r="V647" s="23"/>
      <c r="W647" s="23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3"/>
      <c r="T648" s="23"/>
      <c r="U648" s="23"/>
      <c r="V648" s="23"/>
      <c r="W648" s="23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3"/>
      <c r="T649" s="23"/>
      <c r="U649" s="23"/>
      <c r="V649" s="23"/>
      <c r="W649" s="23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3"/>
      <c r="T650" s="23"/>
      <c r="U650" s="23"/>
      <c r="V650" s="23"/>
      <c r="W650" s="23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3"/>
      <c r="T651" s="23"/>
      <c r="U651" s="23"/>
      <c r="V651" s="23"/>
      <c r="W651" s="23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2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  <c r="U1212" s="23"/>
      <c r="V1212" s="23"/>
    </row>
    <row r="1213" ht="20.25" spans="1:22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  <c r="U1213" s="23"/>
      <c r="V1213" s="23"/>
    </row>
    <row r="1214" ht="20.25" spans="1:22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  <c r="U1214" s="23"/>
      <c r="V1214" s="23"/>
    </row>
    <row r="1215" ht="20.25" spans="1:22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  <c r="U1215" s="23"/>
      <c r="V1215" s="23"/>
    </row>
    <row r="1216" ht="20.25" spans="1:22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  <c r="U1216" s="23"/>
      <c r="V1216" s="23"/>
    </row>
    <row r="1217" ht="20.25" spans="1:22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  <c r="U1217" s="23"/>
      <c r="V1217" s="23"/>
    </row>
    <row r="1218" ht="20.25" spans="1:22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  <c r="U1218" s="23"/>
      <c r="V1218" s="23"/>
    </row>
    <row r="1219" ht="20.25" spans="1:22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  <c r="U1219" s="23"/>
      <c r="V1219" s="23"/>
    </row>
    <row r="1220" ht="20.25" spans="1:22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  <c r="U1220" s="23"/>
      <c r="V1220" s="23"/>
    </row>
    <row r="1221" ht="20.25" spans="1:22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  <c r="U1221" s="23"/>
      <c r="V1221" s="23"/>
    </row>
    <row r="1222" ht="20.25" spans="1:22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  <c r="U1222" s="23"/>
      <c r="V1222" s="23"/>
    </row>
    <row r="1223" ht="20.25" spans="1:22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  <c r="U1223" s="23"/>
      <c r="V1223" s="23"/>
    </row>
    <row r="1224" ht="20.25" spans="1:22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  <c r="U1224" s="23"/>
      <c r="V1224" s="23"/>
    </row>
    <row r="1225" ht="20.25" spans="1:22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  <c r="U1225" s="23"/>
      <c r="V1225" s="23"/>
    </row>
    <row r="1226" ht="20.25" spans="1:22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  <c r="U1226" s="23"/>
      <c r="V1226" s="23"/>
    </row>
    <row r="1227" ht="20.25" spans="1:22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  <c r="U1227" s="23"/>
      <c r="V1227" s="23"/>
    </row>
    <row r="1228" ht="20.25" spans="1:22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  <c r="U1228" s="23"/>
      <c r="V1228" s="23"/>
    </row>
    <row r="1229" ht="20.25" spans="1:22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  <c r="U1229" s="23"/>
      <c r="V1229" s="23"/>
    </row>
    <row r="1230" ht="20.25" spans="1:22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  <c r="U1230" s="23"/>
      <c r="V1230" s="23"/>
    </row>
    <row r="1231" ht="20.25" spans="1:22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  <c r="U1231" s="23"/>
      <c r="V1231" s="23"/>
    </row>
    <row r="1232" ht="20.25" spans="1:22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  <c r="U1232" s="23"/>
      <c r="V1232" s="23"/>
    </row>
    <row r="1233" ht="20.25" spans="1:22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  <c r="U1233" s="23"/>
      <c r="V1233" s="23"/>
    </row>
    <row r="1234" ht="20.25" spans="1:22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  <c r="U1234" s="23"/>
      <c r="V1234" s="23"/>
    </row>
    <row r="1235" ht="20.25" spans="1:22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  <c r="U1235" s="23"/>
      <c r="V1235" s="23"/>
    </row>
    <row r="1236" ht="20.25" spans="1:22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  <c r="U1236" s="23"/>
      <c r="V1236" s="23"/>
    </row>
    <row r="1237" ht="20.25" spans="1:22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  <c r="U1237" s="23"/>
      <c r="V1237" s="23"/>
    </row>
    <row r="1238" ht="20.25" spans="1:22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  <c r="U1238" s="23"/>
      <c r="V1238" s="23"/>
    </row>
    <row r="1239" ht="20.25" spans="1:22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  <c r="U1239" s="23"/>
      <c r="V1239" s="23"/>
    </row>
    <row r="1240" ht="20.25" spans="1:22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  <c r="U1240" s="23"/>
      <c r="V1240" s="23"/>
    </row>
    <row r="1241" ht="20.25" spans="1:22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  <c r="U1241" s="23"/>
      <c r="V1241" s="23"/>
    </row>
    <row r="1242" ht="20.25" spans="1:22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  <c r="U1242" s="23"/>
      <c r="V1242" s="23"/>
    </row>
    <row r="1243" ht="20.25" spans="1:22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  <c r="U1243" s="23"/>
      <c r="V1243" s="23"/>
    </row>
    <row r="1244" ht="20.25" spans="1:22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  <c r="U1244" s="23"/>
      <c r="V1244" s="23"/>
    </row>
    <row r="1245" ht="20.25" spans="1:22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  <c r="U1245" s="23"/>
      <c r="V1245" s="23"/>
    </row>
    <row r="1246" ht="20.25" spans="1:22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  <c r="U1246" s="23"/>
      <c r="V1246" s="23"/>
    </row>
    <row r="1247" ht="20.25" spans="1:22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  <c r="U1247" s="23"/>
      <c r="V1247" s="23"/>
    </row>
    <row r="1248" ht="20.25" spans="1:22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  <c r="U1248" s="23"/>
      <c r="V1248" s="23"/>
    </row>
    <row r="1249" ht="20.25" spans="1:22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  <c r="U1249" s="23"/>
      <c r="V1249" s="23"/>
    </row>
    <row r="1250" ht="20.25" spans="1:22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  <c r="U1250" s="23"/>
      <c r="V1250" s="23"/>
    </row>
    <row r="1251" ht="20.25" spans="1:22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  <c r="U1251" s="23"/>
      <c r="V1251" s="23"/>
    </row>
    <row r="1252" ht="20.25" spans="1:22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  <c r="U1252" s="23"/>
      <c r="V1252" s="23"/>
    </row>
    <row r="1253" ht="20.25" spans="1:22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  <c r="U1253" s="23"/>
      <c r="V1253" s="23"/>
    </row>
    <row r="1254" ht="20.25" spans="1:22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  <c r="U1254" s="23"/>
      <c r="V1254" s="23"/>
    </row>
    <row r="1255" ht="20.25" spans="1:22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  <c r="U1255" s="23"/>
      <c r="V1255" s="23"/>
    </row>
    <row r="1256" ht="20.25" spans="1:22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  <c r="U1256" s="23"/>
      <c r="V1256" s="23"/>
    </row>
    <row r="1257" ht="20.25" spans="1:22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  <c r="U1257" s="23"/>
      <c r="V1257" s="23"/>
    </row>
    <row r="1258" ht="20.25" spans="1:22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  <c r="U1258" s="23"/>
      <c r="V1258" s="23"/>
    </row>
    <row r="1259" ht="20.25" spans="1:22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  <c r="U1259" s="23"/>
      <c r="V1259" s="23"/>
    </row>
    <row r="1260" ht="20.25" spans="1:22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  <c r="U1260" s="23"/>
      <c r="V1260" s="23"/>
    </row>
    <row r="1261" ht="20.25" spans="1:22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  <c r="U1261" s="23"/>
      <c r="V1261" s="23"/>
    </row>
    <row r="1262" ht="20.25" spans="1:22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  <c r="U1262" s="23"/>
      <c r="V1262" s="23"/>
    </row>
    <row r="1263" ht="20.25" spans="1:22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  <c r="U1263" s="23"/>
      <c r="V1263" s="23"/>
    </row>
    <row r="1264" ht="20.25" spans="1:22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  <c r="U1264" s="23"/>
      <c r="V1264" s="23"/>
    </row>
    <row r="1265" ht="20.25" spans="1:22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  <c r="U1265" s="23"/>
      <c r="V1265" s="23"/>
    </row>
    <row r="1266" ht="20.25" spans="1:22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  <c r="U1266" s="23"/>
      <c r="V1266" s="23"/>
    </row>
    <row r="1267" ht="20.25" spans="1:22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  <c r="U1267" s="23"/>
      <c r="V1267" s="23"/>
    </row>
    <row r="1268" ht="20.25" spans="1:22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  <c r="U1268" s="23"/>
      <c r="V1268" s="23"/>
    </row>
    <row r="1269" ht="20.25" spans="1:22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  <c r="U1269" s="23"/>
      <c r="V1269" s="23"/>
    </row>
    <row r="1270" ht="20.25" spans="1:22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  <c r="U1270" s="23"/>
      <c r="V1270" s="23"/>
    </row>
    <row r="1271" ht="20.25" spans="1:22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  <c r="U1271" s="23"/>
      <c r="V1271" s="23"/>
    </row>
    <row r="1272" ht="20.25" spans="1:22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  <c r="U1272" s="23"/>
      <c r="V1272" s="23"/>
    </row>
    <row r="1273" ht="20.25" spans="1:22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  <c r="U1273" s="23"/>
      <c r="V1273" s="23"/>
    </row>
    <row r="1274" ht="20.25" spans="1:22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  <c r="U1274" s="23"/>
      <c r="V1274" s="23"/>
    </row>
    <row r="1275" ht="20.25" spans="1:22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  <c r="U1275" s="23"/>
      <c r="V1275" s="23"/>
    </row>
    <row r="1276" ht="20.25" spans="1:22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  <c r="U1276" s="23"/>
      <c r="V1276" s="23"/>
    </row>
    <row r="1277" ht="20.25" spans="1:22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  <c r="U1277" s="23"/>
      <c r="V1277" s="23"/>
    </row>
    <row r="1278" ht="20.25" spans="1:22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  <c r="U1278" s="23"/>
      <c r="V1278" s="23"/>
    </row>
    <row r="1279" ht="20.25" spans="1:22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  <c r="U1279" s="23"/>
      <c r="V1279" s="23"/>
    </row>
    <row r="1280" ht="20.25" spans="1:22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  <c r="U1280" s="23"/>
      <c r="V1280" s="23"/>
    </row>
    <row r="1281" ht="20.25" spans="1:22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  <c r="U1281" s="23"/>
      <c r="V1281" s="23"/>
    </row>
    <row r="1282" ht="20.25" spans="1:22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  <c r="U1282" s="23"/>
      <c r="V1282" s="23"/>
    </row>
    <row r="1283" ht="20.25" spans="1:22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  <c r="U1283" s="23"/>
      <c r="V1283" s="23"/>
    </row>
    <row r="1284" ht="20.25" spans="1:22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  <c r="U1284" s="23"/>
      <c r="V1284" s="23"/>
    </row>
    <row r="1285" ht="20.25" spans="1:22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  <c r="U1285" s="23"/>
      <c r="V1285" s="23"/>
    </row>
    <row r="1286" ht="20.25" spans="1:22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  <c r="U1286" s="23"/>
      <c r="V1286" s="23"/>
    </row>
    <row r="1287" ht="20.25" spans="1:22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  <c r="U1287" s="23"/>
      <c r="V1287" s="23"/>
    </row>
    <row r="1288" ht="20.25" spans="1:22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  <c r="U1288" s="23"/>
      <c r="V1288" s="23"/>
    </row>
    <row r="1289" ht="20.25" spans="1:22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  <c r="U1289" s="23"/>
      <c r="V1289" s="23"/>
    </row>
    <row r="1290" ht="20.25" spans="1:22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  <c r="U1290" s="23"/>
      <c r="V1290" s="23"/>
    </row>
    <row r="1291" ht="20.25" spans="1:22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  <c r="U1291" s="23"/>
      <c r="V1291" s="23"/>
    </row>
    <row r="1292" ht="20.25" spans="1:22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  <c r="U1292" s="23"/>
      <c r="V1292" s="23"/>
    </row>
    <row r="1293" ht="20.25" spans="1:22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  <c r="U1293" s="23"/>
      <c r="V1293" s="23"/>
    </row>
    <row r="1294" ht="20.25" spans="1:22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  <c r="U1294" s="23"/>
      <c r="V1294" s="23"/>
    </row>
    <row r="1295" ht="20.25" spans="1:22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  <c r="U1295" s="23"/>
      <c r="V1295" s="23"/>
    </row>
    <row r="1296" ht="20.25" spans="1:22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  <c r="U1296" s="23"/>
      <c r="V1296" s="23"/>
    </row>
    <row r="1297" ht="20.25" spans="1:22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  <c r="U1297" s="23"/>
      <c r="V1297" s="23"/>
    </row>
    <row r="1298" ht="20.25" spans="1:22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  <c r="U1298" s="23"/>
      <c r="V1298" s="23"/>
    </row>
    <row r="1299" ht="20.25" spans="1:22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  <c r="U1299" s="23"/>
      <c r="V1299" s="23"/>
    </row>
    <row r="1300" ht="20.25" spans="1:22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  <c r="U1300" s="23"/>
      <c r="V1300" s="23"/>
    </row>
    <row r="1301" ht="20.25" spans="1:22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  <c r="U1301" s="23"/>
      <c r="V1301" s="23"/>
    </row>
    <row r="1302" ht="20.25" spans="1:22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  <c r="U1302" s="23"/>
      <c r="V1302" s="23"/>
    </row>
    <row r="1303" ht="20.25" spans="1:22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  <c r="U1303" s="23"/>
      <c r="V1303" s="23"/>
    </row>
    <row r="1304" ht="20.25" spans="1:22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  <c r="U1304" s="23"/>
      <c r="V1304" s="23"/>
    </row>
    <row r="1305" ht="20.25" spans="1:22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  <c r="U1305" s="23"/>
      <c r="V1305" s="23"/>
    </row>
    <row r="1306" ht="20.25" spans="1:22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  <c r="U1306" s="23"/>
      <c r="V1306" s="23"/>
    </row>
    <row r="1307" ht="20.25" spans="1:22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  <c r="U1307" s="23"/>
      <c r="V1307" s="23"/>
    </row>
    <row r="1308" ht="20.25" spans="1:22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  <c r="U1308" s="23"/>
      <c r="V1308" s="23"/>
    </row>
    <row r="1309" ht="20.25" spans="1:22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  <c r="U1309" s="23"/>
      <c r="V1309" s="23"/>
    </row>
    <row r="1310" ht="20.25" spans="1:22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  <c r="U1310" s="23"/>
      <c r="V1310" s="23"/>
    </row>
    <row r="1311" ht="20.25" spans="1:22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  <c r="U1311" s="23"/>
      <c r="V1311" s="23"/>
    </row>
    <row r="1312" ht="20.25" spans="1:22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  <c r="U1312" s="23"/>
      <c r="V1312" s="23"/>
    </row>
    <row r="1313" ht="20.25" spans="1:22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  <c r="U1313" s="23"/>
      <c r="V1313" s="23"/>
    </row>
    <row r="1314" ht="20.25" spans="1:22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  <c r="U1314" s="23"/>
      <c r="V1314" s="23"/>
    </row>
    <row r="1315" ht="20.25" spans="1:22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  <c r="U1315" s="23"/>
      <c r="V1315" s="23"/>
    </row>
    <row r="1316" ht="20.25" spans="1:22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  <c r="U1316" s="23"/>
      <c r="V1316" s="23"/>
    </row>
    <row r="1317" ht="20.25" spans="1:22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  <c r="U1317" s="23"/>
      <c r="V1317" s="23"/>
    </row>
    <row r="1318" ht="20.25" spans="1:22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  <c r="U1318" s="23"/>
      <c r="V1318" s="23"/>
    </row>
    <row r="1319" ht="20.25" spans="1:22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  <c r="U1319" s="23"/>
      <c r="V1319" s="23"/>
    </row>
    <row r="1320" ht="20.25" spans="1:22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  <c r="U1320" s="23"/>
      <c r="V1320" s="23"/>
    </row>
    <row r="1321" ht="20.25" spans="1:22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  <c r="U1321" s="23"/>
      <c r="V1321" s="23"/>
    </row>
    <row r="1322" ht="20.25" spans="1:22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  <c r="U1322" s="23"/>
      <c r="V1322" s="23"/>
    </row>
    <row r="1323" ht="20.25" spans="1:22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  <c r="U1323" s="23"/>
      <c r="V1323" s="23"/>
    </row>
    <row r="1324" ht="20.25" spans="1:22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  <c r="U1324" s="23"/>
      <c r="V1324" s="23"/>
    </row>
    <row r="1325" ht="20.25" spans="1:22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  <c r="U1325" s="23"/>
      <c r="V1325" s="23"/>
    </row>
    <row r="1326" ht="20.25" spans="1:22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  <c r="U1326" s="23"/>
      <c r="V1326" s="23"/>
    </row>
    <row r="1327" ht="20.25" spans="1:22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  <c r="U1327" s="23"/>
      <c r="V1327" s="23"/>
    </row>
    <row r="1328" ht="20.25" spans="1:22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  <c r="U1328" s="23"/>
      <c r="V1328" s="23"/>
    </row>
    <row r="1329" ht="20.25" spans="1:22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  <c r="U1329" s="23"/>
      <c r="V1329" s="23"/>
    </row>
    <row r="1330" ht="20.25" spans="1:22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  <c r="U1330" s="23"/>
      <c r="V1330" s="23"/>
    </row>
    <row r="1331" ht="20.25" spans="1:22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  <c r="U1331" s="23"/>
      <c r="V1331" s="23"/>
    </row>
    <row r="1332" ht="20.25" spans="1:22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  <c r="U1332" s="23"/>
      <c r="V1332" s="23"/>
    </row>
    <row r="1333" ht="20.25" spans="1:22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  <c r="U1333" s="23"/>
      <c r="V1333" s="23"/>
    </row>
    <row r="1334" ht="20.25" spans="1:22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  <c r="U1334" s="23"/>
      <c r="V1334" s="23"/>
    </row>
    <row r="1335" ht="20.25" spans="1:22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  <c r="U1335" s="23"/>
      <c r="V1335" s="23"/>
    </row>
    <row r="1336" ht="20.25" spans="1:22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  <c r="U1336" s="23"/>
      <c r="V1336" s="23"/>
    </row>
    <row r="1337" ht="20.25" spans="1:22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  <c r="U1337" s="23"/>
      <c r="V1337" s="23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329</v>
      </c>
      <c r="B1" s="2"/>
      <c r="C1" s="2"/>
      <c r="D1" s="2"/>
      <c r="E1" s="2"/>
      <c r="F1" s="2"/>
      <c r="G1" s="2"/>
      <c r="H1" s="2"/>
      <c r="I1" s="2"/>
      <c r="J1" s="2"/>
      <c r="K1" s="11" t="s">
        <v>585</v>
      </c>
      <c r="L1" s="12"/>
      <c r="M1" s="12"/>
      <c r="N1" s="12"/>
      <c r="O1" s="12"/>
      <c r="P1" s="12"/>
      <c r="Q1" s="12"/>
      <c r="R1" s="16"/>
    </row>
    <row r="2" ht="45" spans="1:18">
      <c r="A2" s="3" t="s">
        <v>331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4" t="s">
        <v>337</v>
      </c>
      <c r="H2" s="4" t="s">
        <v>338</v>
      </c>
      <c r="I2" s="4" t="s">
        <v>339</v>
      </c>
      <c r="J2" s="4" t="s">
        <v>340</v>
      </c>
      <c r="K2" s="13" t="s">
        <v>341</v>
      </c>
      <c r="L2" s="13" t="s">
        <v>342</v>
      </c>
      <c r="M2" s="13" t="s">
        <v>343</v>
      </c>
      <c r="N2" s="13" t="s">
        <v>344</v>
      </c>
      <c r="O2" s="13" t="s">
        <v>345</v>
      </c>
      <c r="P2" s="13" t="s">
        <v>346</v>
      </c>
      <c r="Q2" s="13" t="s">
        <v>347</v>
      </c>
      <c r="R2" s="13" t="s">
        <v>348</v>
      </c>
    </row>
    <row r="3" ht="20.25" spans="1:18">
      <c r="A3" s="5" t="s">
        <v>586</v>
      </c>
      <c r="B3" s="5" t="s">
        <v>587</v>
      </c>
      <c r="C3" s="5">
        <v>3484.784</v>
      </c>
      <c r="D3" s="5">
        <v>3603.753</v>
      </c>
      <c r="E3" s="5">
        <v>1</v>
      </c>
      <c r="F3" s="6">
        <v>0</v>
      </c>
      <c r="G3" s="6">
        <v>0</v>
      </c>
      <c r="H3" s="6">
        <v>1</v>
      </c>
      <c r="I3" s="6">
        <v>1.186</v>
      </c>
      <c r="J3" s="6">
        <v>4.448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8.416</v>
      </c>
      <c r="Q3" s="14">
        <v>0</v>
      </c>
      <c r="R3" s="14">
        <v>0</v>
      </c>
    </row>
    <row r="4" ht="20.25" spans="1:18">
      <c r="A4" s="7" t="s">
        <v>588</v>
      </c>
      <c r="B4" s="7" t="s">
        <v>589</v>
      </c>
      <c r="C4" s="7">
        <v>110.722</v>
      </c>
      <c r="D4" s="7">
        <v>115.647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0.466</v>
      </c>
      <c r="K4" s="14">
        <v>0</v>
      </c>
      <c r="L4" s="14">
        <v>2</v>
      </c>
      <c r="M4" s="14">
        <v>0</v>
      </c>
      <c r="N4" s="14">
        <v>0</v>
      </c>
      <c r="O4" s="14">
        <v>1</v>
      </c>
      <c r="P4" s="14">
        <v>0.08</v>
      </c>
      <c r="Q4" s="14">
        <v>0</v>
      </c>
      <c r="R4" s="14">
        <v>1</v>
      </c>
    </row>
    <row r="5" ht="20.25" spans="1:18">
      <c r="A5" s="8" t="s">
        <v>590</v>
      </c>
      <c r="B5" s="8" t="s">
        <v>591</v>
      </c>
      <c r="C5" s="8">
        <v>10381.492</v>
      </c>
      <c r="D5" s="8">
        <v>14123.467</v>
      </c>
      <c r="E5" s="8">
        <v>0</v>
      </c>
      <c r="F5" s="8">
        <v>0</v>
      </c>
      <c r="G5" s="8">
        <v>0</v>
      </c>
      <c r="H5" s="8">
        <v>1</v>
      </c>
      <c r="I5" s="10">
        <v>18.22</v>
      </c>
      <c r="J5" s="10">
        <v>39.887</v>
      </c>
      <c r="K5" s="14">
        <v>4</v>
      </c>
      <c r="L5" s="14">
        <v>2</v>
      </c>
      <c r="M5" s="14">
        <v>-1</v>
      </c>
      <c r="N5" s="14">
        <v>0</v>
      </c>
      <c r="O5" s="14">
        <v>0</v>
      </c>
      <c r="P5" s="14">
        <v>62.67</v>
      </c>
      <c r="Q5" s="14">
        <v>0</v>
      </c>
      <c r="R5" s="14">
        <v>0</v>
      </c>
    </row>
    <row r="6" ht="20.25" spans="1:18">
      <c r="A6" s="8" t="s">
        <v>592</v>
      </c>
      <c r="B6" s="8" t="s">
        <v>593</v>
      </c>
      <c r="C6" s="8">
        <v>2860.2</v>
      </c>
      <c r="D6" s="8">
        <v>3673.752</v>
      </c>
      <c r="E6" s="8">
        <v>0</v>
      </c>
      <c r="F6" s="8">
        <v>0</v>
      </c>
      <c r="G6" s="8">
        <v>0</v>
      </c>
      <c r="H6" s="8">
        <v>1</v>
      </c>
      <c r="I6" s="10">
        <v>15.875</v>
      </c>
      <c r="J6" s="10">
        <v>34.504</v>
      </c>
      <c r="K6" s="14">
        <v>4</v>
      </c>
      <c r="L6" s="14">
        <v>2</v>
      </c>
      <c r="M6" s="14">
        <v>0</v>
      </c>
      <c r="N6" s="14">
        <v>1</v>
      </c>
      <c r="O6" s="14">
        <v>0</v>
      </c>
      <c r="P6" s="14">
        <v>-19.469</v>
      </c>
      <c r="Q6" s="14">
        <v>0</v>
      </c>
      <c r="R6" s="14">
        <v>0</v>
      </c>
    </row>
    <row r="7" ht="20.25" spans="1:18">
      <c r="A7" s="8" t="s">
        <v>594</v>
      </c>
      <c r="B7" s="8" t="s">
        <v>595</v>
      </c>
      <c r="C7" s="8">
        <v>2354.804</v>
      </c>
      <c r="D7" s="8">
        <v>3477.986</v>
      </c>
      <c r="E7" s="8">
        <v>0</v>
      </c>
      <c r="F7" s="8">
        <v>0</v>
      </c>
      <c r="G7" s="8">
        <v>0</v>
      </c>
      <c r="H7" s="8">
        <v>1</v>
      </c>
      <c r="I7" s="10">
        <v>22.297</v>
      </c>
      <c r="J7" s="10">
        <v>47.39</v>
      </c>
      <c r="K7" s="14">
        <v>4</v>
      </c>
      <c r="L7" s="14">
        <v>1</v>
      </c>
      <c r="M7" s="14">
        <v>0</v>
      </c>
      <c r="N7" s="14">
        <v>1</v>
      </c>
      <c r="O7" s="14">
        <v>0</v>
      </c>
      <c r="P7" s="14">
        <v>-25.526</v>
      </c>
      <c r="Q7" s="14">
        <v>0</v>
      </c>
      <c r="R7" s="14">
        <v>0</v>
      </c>
    </row>
    <row r="8" ht="20.25" spans="1:18">
      <c r="A8" s="8" t="s">
        <v>596</v>
      </c>
      <c r="B8" s="8" t="s">
        <v>597</v>
      </c>
      <c r="C8" s="8">
        <v>4064.05</v>
      </c>
      <c r="D8" s="8">
        <v>4610.728</v>
      </c>
      <c r="E8" s="8">
        <v>0</v>
      </c>
      <c r="F8" s="8">
        <v>0</v>
      </c>
      <c r="G8" s="8">
        <v>0</v>
      </c>
      <c r="H8" s="8">
        <v>1</v>
      </c>
      <c r="I8" s="10">
        <v>0.071</v>
      </c>
      <c r="J8" s="10">
        <v>11.919</v>
      </c>
      <c r="K8" s="14">
        <v>3</v>
      </c>
      <c r="L8" s="14">
        <v>2</v>
      </c>
      <c r="M8" s="14">
        <v>0</v>
      </c>
      <c r="N8" s="14">
        <v>-1</v>
      </c>
      <c r="O8" s="14">
        <v>0</v>
      </c>
      <c r="P8" s="14">
        <v>-16.251</v>
      </c>
      <c r="Q8" s="14">
        <v>0</v>
      </c>
      <c r="R8" s="14">
        <v>0</v>
      </c>
    </row>
    <row r="9" ht="20.25" spans="1:18">
      <c r="A9" s="8" t="s">
        <v>598</v>
      </c>
      <c r="B9" s="8" t="s">
        <v>599</v>
      </c>
      <c r="C9" s="8">
        <v>3357.012</v>
      </c>
      <c r="D9" s="8">
        <v>3675.516</v>
      </c>
      <c r="E9" s="8">
        <v>0</v>
      </c>
      <c r="F9" s="8">
        <v>0</v>
      </c>
      <c r="G9" s="8">
        <v>0</v>
      </c>
      <c r="H9" s="8">
        <v>1</v>
      </c>
      <c r="I9" s="6">
        <v>1.196</v>
      </c>
      <c r="J9" s="6">
        <v>9.758</v>
      </c>
      <c r="K9" s="14">
        <v>3</v>
      </c>
      <c r="L9" s="14">
        <v>1</v>
      </c>
      <c r="M9" s="14">
        <v>1</v>
      </c>
      <c r="N9" s="14">
        <v>-1</v>
      </c>
      <c r="O9" s="14">
        <v>0</v>
      </c>
      <c r="P9" s="14">
        <v>-8.641</v>
      </c>
      <c r="Q9" s="14">
        <v>0</v>
      </c>
      <c r="R9" s="14">
        <v>0</v>
      </c>
    </row>
    <row r="10" ht="20.25" spans="1:18">
      <c r="A10" s="8" t="s">
        <v>600</v>
      </c>
      <c r="B10" s="8" t="s">
        <v>601</v>
      </c>
      <c r="C10" s="8">
        <v>5443.206</v>
      </c>
      <c r="D10" s="8">
        <v>7064.778</v>
      </c>
      <c r="E10" s="8">
        <v>0</v>
      </c>
      <c r="F10" s="8">
        <v>0</v>
      </c>
      <c r="G10" s="8">
        <v>0</v>
      </c>
      <c r="H10" s="8">
        <v>1</v>
      </c>
      <c r="I10" s="6">
        <v>15.066</v>
      </c>
      <c r="J10" s="6">
        <v>34.561</v>
      </c>
      <c r="K10" s="14">
        <v>3</v>
      </c>
      <c r="L10" s="14">
        <v>2</v>
      </c>
      <c r="M10" s="14">
        <v>0</v>
      </c>
      <c r="N10" s="14">
        <v>1</v>
      </c>
      <c r="O10" s="14">
        <v>0</v>
      </c>
      <c r="P10" s="14">
        <v>-13.01</v>
      </c>
      <c r="Q10" s="14">
        <v>0</v>
      </c>
      <c r="R10" s="14">
        <v>0</v>
      </c>
    </row>
    <row r="11" ht="20.25" spans="1:18">
      <c r="A11" s="8" t="s">
        <v>602</v>
      </c>
      <c r="B11" s="8" t="s">
        <v>603</v>
      </c>
      <c r="C11" s="8">
        <v>2154.747</v>
      </c>
      <c r="D11" s="8">
        <v>2355.563</v>
      </c>
      <c r="E11" s="8">
        <v>0</v>
      </c>
      <c r="F11" s="8">
        <v>0</v>
      </c>
      <c r="G11" s="8">
        <v>0</v>
      </c>
      <c r="H11" s="8">
        <v>1</v>
      </c>
      <c r="I11" s="6">
        <v>0.944</v>
      </c>
      <c r="J11" s="6">
        <v>9.388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-1.372</v>
      </c>
      <c r="Q11" s="14">
        <v>0</v>
      </c>
      <c r="R11" s="14">
        <v>0</v>
      </c>
    </row>
    <row r="12" ht="20.25" spans="1:18">
      <c r="A12" s="8" t="s">
        <v>604</v>
      </c>
      <c r="B12" s="8" t="s">
        <v>605</v>
      </c>
      <c r="C12" s="8">
        <v>2511.893</v>
      </c>
      <c r="D12" s="8">
        <v>2695.973</v>
      </c>
      <c r="E12" s="8">
        <v>0</v>
      </c>
      <c r="F12" s="8">
        <v>0</v>
      </c>
      <c r="G12" s="8">
        <v>0</v>
      </c>
      <c r="H12" s="8">
        <v>1</v>
      </c>
      <c r="I12" s="6">
        <v>2.249</v>
      </c>
      <c r="J12" s="6">
        <v>8.923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-3.038</v>
      </c>
      <c r="Q12" s="14">
        <v>0</v>
      </c>
      <c r="R12" s="14">
        <v>0</v>
      </c>
    </row>
    <row r="13" ht="20.25" spans="1:18">
      <c r="A13" s="8" t="s">
        <v>606</v>
      </c>
      <c r="B13" s="8" t="s">
        <v>607</v>
      </c>
      <c r="C13" s="8">
        <v>6375.861</v>
      </c>
      <c r="D13" s="8">
        <v>8436.237</v>
      </c>
      <c r="E13" s="8">
        <v>0</v>
      </c>
      <c r="F13" s="8">
        <v>0</v>
      </c>
      <c r="G13" s="8">
        <v>0</v>
      </c>
      <c r="H13" s="8">
        <v>1</v>
      </c>
      <c r="I13" s="6">
        <v>15.713</v>
      </c>
      <c r="J13" s="6">
        <v>36.299</v>
      </c>
      <c r="K13" s="14">
        <v>4</v>
      </c>
      <c r="L13" s="14">
        <v>1</v>
      </c>
      <c r="M13" s="14">
        <v>0</v>
      </c>
      <c r="N13" s="14">
        <v>1</v>
      </c>
      <c r="O13" s="14">
        <v>0</v>
      </c>
      <c r="P13" s="14">
        <v>-5.313</v>
      </c>
      <c r="Q13" s="14">
        <v>0</v>
      </c>
      <c r="R13" s="14">
        <v>0</v>
      </c>
    </row>
    <row r="14" ht="20.25" spans="1:18">
      <c r="A14" s="8" t="s">
        <v>608</v>
      </c>
      <c r="B14" s="8" t="s">
        <v>609</v>
      </c>
      <c r="C14" s="8">
        <v>3610.782</v>
      </c>
      <c r="D14" s="8">
        <v>4368.026</v>
      </c>
      <c r="E14" s="8">
        <v>0</v>
      </c>
      <c r="F14" s="8">
        <v>0</v>
      </c>
      <c r="G14" s="8">
        <v>0</v>
      </c>
      <c r="H14" s="8">
        <v>1</v>
      </c>
      <c r="I14" s="6">
        <v>12.744</v>
      </c>
      <c r="J14" s="6">
        <v>27.871</v>
      </c>
      <c r="K14" s="14">
        <v>4</v>
      </c>
      <c r="L14" s="14">
        <v>2</v>
      </c>
      <c r="M14" s="14">
        <v>0</v>
      </c>
      <c r="N14" s="14">
        <v>0</v>
      </c>
      <c r="O14" s="14">
        <v>0</v>
      </c>
      <c r="P14" s="14">
        <v>-43.375</v>
      </c>
      <c r="Q14" s="14">
        <v>0</v>
      </c>
      <c r="R14" s="14">
        <v>0</v>
      </c>
    </row>
    <row r="15" ht="20.25" spans="1:18">
      <c r="A15" s="8" t="s">
        <v>610</v>
      </c>
      <c r="B15" s="8" t="s">
        <v>611</v>
      </c>
      <c r="C15" s="8">
        <v>1217.229</v>
      </c>
      <c r="D15" s="8">
        <v>1279.464</v>
      </c>
      <c r="E15" s="8">
        <v>0</v>
      </c>
      <c r="F15" s="8">
        <v>0</v>
      </c>
      <c r="G15" s="8">
        <v>0</v>
      </c>
      <c r="H15" s="8">
        <v>1</v>
      </c>
      <c r="I15" s="6">
        <v>3.764</v>
      </c>
      <c r="J15" s="6">
        <v>8.445</v>
      </c>
      <c r="K15" s="14">
        <v>4</v>
      </c>
      <c r="L15" s="14">
        <v>2</v>
      </c>
      <c r="M15" s="14">
        <v>0</v>
      </c>
      <c r="N15" s="14">
        <v>1</v>
      </c>
      <c r="O15" s="14">
        <v>0</v>
      </c>
      <c r="P15" s="14">
        <v>1.083</v>
      </c>
      <c r="Q15" s="14">
        <v>0</v>
      </c>
      <c r="R15" s="14">
        <v>0</v>
      </c>
    </row>
    <row r="16" ht="20.25" spans="1:18">
      <c r="A16" s="8" t="s">
        <v>612</v>
      </c>
      <c r="B16" s="8" t="s">
        <v>613</v>
      </c>
      <c r="C16" s="8">
        <v>6234.132</v>
      </c>
      <c r="D16" s="8">
        <v>7563.373</v>
      </c>
      <c r="E16" s="8">
        <v>0</v>
      </c>
      <c r="F16" s="8">
        <v>0</v>
      </c>
      <c r="G16" s="8">
        <v>0</v>
      </c>
      <c r="H16" s="8">
        <v>1</v>
      </c>
      <c r="I16" s="6">
        <v>12.935</v>
      </c>
      <c r="J16" s="6">
        <v>28.236</v>
      </c>
      <c r="K16" s="14">
        <v>2</v>
      </c>
      <c r="L16" s="14">
        <v>2</v>
      </c>
      <c r="M16" s="14">
        <v>0</v>
      </c>
      <c r="N16" s="14">
        <v>1</v>
      </c>
      <c r="O16" s="14">
        <v>0</v>
      </c>
      <c r="P16" s="14">
        <v>-57.106</v>
      </c>
      <c r="Q16" s="14">
        <v>0</v>
      </c>
      <c r="R16" s="14">
        <v>0</v>
      </c>
    </row>
    <row r="17" ht="20.25" spans="1:18">
      <c r="A17" s="8" t="s">
        <v>614</v>
      </c>
      <c r="B17" s="8" t="s">
        <v>615</v>
      </c>
      <c r="C17" s="8">
        <v>6115.852</v>
      </c>
      <c r="D17" s="8">
        <v>7430.139</v>
      </c>
      <c r="E17" s="8">
        <v>0</v>
      </c>
      <c r="F17" s="8">
        <v>0</v>
      </c>
      <c r="G17" s="8">
        <v>0</v>
      </c>
      <c r="H17" s="8">
        <v>1</v>
      </c>
      <c r="I17" s="6">
        <v>16.6</v>
      </c>
      <c r="J17" s="6">
        <v>31.352</v>
      </c>
      <c r="K17" s="14">
        <v>2</v>
      </c>
      <c r="L17" s="14">
        <v>2</v>
      </c>
      <c r="M17" s="14">
        <v>0</v>
      </c>
      <c r="N17" s="14">
        <v>0</v>
      </c>
      <c r="O17" s="14">
        <v>0</v>
      </c>
      <c r="P17" s="14">
        <v>-54.122</v>
      </c>
      <c r="Q17" s="14">
        <v>0</v>
      </c>
      <c r="R17" s="14">
        <v>0</v>
      </c>
    </row>
    <row r="18" ht="20.25" spans="1:18">
      <c r="A18" s="8" t="s">
        <v>616</v>
      </c>
      <c r="B18" s="8" t="s">
        <v>617</v>
      </c>
      <c r="C18" s="8">
        <v>4518.652</v>
      </c>
      <c r="D18" s="8">
        <v>5365.727</v>
      </c>
      <c r="E18" s="8">
        <v>0</v>
      </c>
      <c r="F18" s="8">
        <v>0</v>
      </c>
      <c r="G18" s="8">
        <v>0</v>
      </c>
      <c r="H18" s="8">
        <v>1</v>
      </c>
      <c r="I18" s="6">
        <v>7.167</v>
      </c>
      <c r="J18" s="6">
        <v>21.823</v>
      </c>
      <c r="K18" s="14">
        <v>2</v>
      </c>
      <c r="L18" s="14">
        <v>2</v>
      </c>
      <c r="M18" s="14">
        <v>0</v>
      </c>
      <c r="N18" s="14">
        <v>1</v>
      </c>
      <c r="O18" s="14">
        <v>0</v>
      </c>
      <c r="P18" s="14">
        <v>-25.795</v>
      </c>
      <c r="Q18" s="14">
        <v>0</v>
      </c>
      <c r="R18" s="14">
        <v>0</v>
      </c>
    </row>
    <row r="19" ht="20.25" spans="1:18">
      <c r="A19" s="8" t="s">
        <v>618</v>
      </c>
      <c r="B19" s="8" t="s">
        <v>619</v>
      </c>
      <c r="C19" s="8">
        <v>6229.709</v>
      </c>
      <c r="D19" s="8">
        <v>7541.565</v>
      </c>
      <c r="E19" s="8">
        <v>0</v>
      </c>
      <c r="F19" s="8">
        <v>0</v>
      </c>
      <c r="G19" s="8">
        <v>0</v>
      </c>
      <c r="H19" s="8">
        <v>1</v>
      </c>
      <c r="I19" s="6">
        <v>13.146</v>
      </c>
      <c r="J19" s="6">
        <v>28.254</v>
      </c>
      <c r="K19" s="14">
        <v>4</v>
      </c>
      <c r="L19" s="14">
        <v>2</v>
      </c>
      <c r="M19" s="14">
        <v>0</v>
      </c>
      <c r="N19" s="14">
        <v>0</v>
      </c>
      <c r="O19" s="14">
        <v>0</v>
      </c>
      <c r="P19" s="14">
        <v>-55.651</v>
      </c>
      <c r="Q19" s="14">
        <v>0</v>
      </c>
      <c r="R19" s="14">
        <v>0</v>
      </c>
    </row>
    <row r="20" ht="20.25" spans="1:18">
      <c r="A20" s="8" t="s">
        <v>620</v>
      </c>
      <c r="B20" s="8" t="s">
        <v>621</v>
      </c>
      <c r="C20" s="8">
        <v>750.946</v>
      </c>
      <c r="D20" s="8">
        <v>818.9</v>
      </c>
      <c r="E20" s="8">
        <v>0</v>
      </c>
      <c r="F20" s="8">
        <v>0</v>
      </c>
      <c r="G20" s="8">
        <v>0</v>
      </c>
      <c r="H20" s="8">
        <v>1</v>
      </c>
      <c r="I20" s="6">
        <v>0.498</v>
      </c>
      <c r="J20" s="6">
        <v>8.755</v>
      </c>
      <c r="K20" s="14">
        <v>3</v>
      </c>
      <c r="L20" s="14">
        <v>2</v>
      </c>
      <c r="M20" s="14">
        <v>0</v>
      </c>
      <c r="N20" s="14">
        <v>1</v>
      </c>
      <c r="O20" s="14">
        <v>0</v>
      </c>
      <c r="P20" s="14">
        <v>0.327</v>
      </c>
      <c r="Q20" s="14">
        <v>0</v>
      </c>
      <c r="R20" s="14">
        <v>0</v>
      </c>
    </row>
    <row r="21" ht="20.25" spans="1:18">
      <c r="A21" s="8" t="s">
        <v>622</v>
      </c>
      <c r="B21" s="8" t="s">
        <v>623</v>
      </c>
      <c r="C21" s="8">
        <v>8246.255</v>
      </c>
      <c r="D21" s="8">
        <v>9438.131</v>
      </c>
      <c r="E21" s="8">
        <v>0</v>
      </c>
      <c r="F21" s="8">
        <v>0</v>
      </c>
      <c r="G21" s="8">
        <v>0</v>
      </c>
      <c r="H21" s="8">
        <v>1</v>
      </c>
      <c r="I21" s="6">
        <v>1.85</v>
      </c>
      <c r="J21" s="6">
        <v>14.244</v>
      </c>
      <c r="K21" s="14">
        <v>4</v>
      </c>
      <c r="L21" s="14">
        <v>1</v>
      </c>
      <c r="M21" s="14">
        <v>0</v>
      </c>
      <c r="N21" s="14">
        <v>0</v>
      </c>
      <c r="O21" s="14">
        <v>0</v>
      </c>
      <c r="P21" s="14">
        <v>-12.786</v>
      </c>
      <c r="Q21" s="14">
        <v>0</v>
      </c>
      <c r="R21" s="14">
        <v>0</v>
      </c>
    </row>
    <row r="22" ht="20.25" spans="1:18">
      <c r="A22" s="8" t="s">
        <v>624</v>
      </c>
      <c r="B22" s="8" t="s">
        <v>625</v>
      </c>
      <c r="C22" s="8">
        <v>3994.66</v>
      </c>
      <c r="D22" s="8">
        <v>5018.081</v>
      </c>
      <c r="E22" s="8">
        <v>0</v>
      </c>
      <c r="F22" s="8">
        <v>0</v>
      </c>
      <c r="G22" s="8">
        <v>0</v>
      </c>
      <c r="H22" s="8">
        <v>1</v>
      </c>
      <c r="I22" s="6">
        <v>24.744</v>
      </c>
      <c r="J22" s="6">
        <v>40.092</v>
      </c>
      <c r="K22" s="14">
        <v>4</v>
      </c>
      <c r="L22" s="14">
        <v>2</v>
      </c>
      <c r="M22" s="14">
        <v>0</v>
      </c>
      <c r="N22" s="14">
        <v>0</v>
      </c>
      <c r="O22" s="14">
        <v>0</v>
      </c>
      <c r="P22" s="14">
        <v>-27.898</v>
      </c>
      <c r="Q22" s="14">
        <v>0</v>
      </c>
      <c r="R22" s="14">
        <v>0</v>
      </c>
    </row>
    <row r="23" ht="20.25" spans="1:18">
      <c r="A23" s="8" t="s">
        <v>626</v>
      </c>
      <c r="B23" s="8" t="s">
        <v>627</v>
      </c>
      <c r="C23" s="8">
        <v>6109.382</v>
      </c>
      <c r="D23" s="8">
        <v>7426.318</v>
      </c>
      <c r="E23" s="8">
        <v>0</v>
      </c>
      <c r="F23" s="8">
        <v>0</v>
      </c>
      <c r="G23" s="8">
        <v>0</v>
      </c>
      <c r="H23" s="8">
        <v>1</v>
      </c>
      <c r="I23" s="6">
        <v>16.558</v>
      </c>
      <c r="J23" s="6">
        <v>31.355</v>
      </c>
      <c r="K23" s="14">
        <v>4</v>
      </c>
      <c r="L23" s="14">
        <v>2</v>
      </c>
      <c r="M23" s="14">
        <v>0</v>
      </c>
      <c r="N23" s="14">
        <v>0</v>
      </c>
      <c r="O23" s="14">
        <v>0</v>
      </c>
      <c r="P23" s="14">
        <v>-41.235</v>
      </c>
      <c r="Q23" s="14">
        <v>0</v>
      </c>
      <c r="R23" s="14">
        <v>0</v>
      </c>
    </row>
    <row r="24" ht="20.25" spans="1:18">
      <c r="A24" s="8" t="s">
        <v>628</v>
      </c>
      <c r="B24" s="8" t="s">
        <v>629</v>
      </c>
      <c r="C24" s="8">
        <v>4481.984</v>
      </c>
      <c r="D24" s="8">
        <v>5326.312</v>
      </c>
      <c r="E24" s="8">
        <v>0</v>
      </c>
      <c r="F24" s="8">
        <v>0</v>
      </c>
      <c r="G24" s="8">
        <v>0</v>
      </c>
      <c r="H24" s="8">
        <v>1</v>
      </c>
      <c r="I24" s="6">
        <v>7.433</v>
      </c>
      <c r="J24" s="6">
        <v>22.107</v>
      </c>
      <c r="K24" s="14">
        <v>4</v>
      </c>
      <c r="L24" s="14">
        <v>1</v>
      </c>
      <c r="M24" s="14">
        <v>0</v>
      </c>
      <c r="N24" s="14">
        <v>1</v>
      </c>
      <c r="O24" s="14">
        <v>0</v>
      </c>
      <c r="P24" s="14">
        <v>-31.517</v>
      </c>
      <c r="Q24" s="14">
        <v>0</v>
      </c>
      <c r="R24" s="14">
        <v>0</v>
      </c>
    </row>
    <row r="25" ht="20.25" spans="1:18">
      <c r="A25" s="8" t="s">
        <v>630</v>
      </c>
      <c r="B25" s="8" t="s">
        <v>631</v>
      </c>
      <c r="C25" s="8">
        <v>7680.945</v>
      </c>
      <c r="D25" s="8">
        <v>8453.446</v>
      </c>
      <c r="E25" s="8">
        <v>0</v>
      </c>
      <c r="F25" s="8">
        <v>0</v>
      </c>
      <c r="G25" s="8">
        <v>0</v>
      </c>
      <c r="H25" s="8">
        <v>1</v>
      </c>
      <c r="I25" s="6">
        <v>1.36</v>
      </c>
      <c r="J25" s="6">
        <v>10.374</v>
      </c>
      <c r="K25" s="14">
        <v>4</v>
      </c>
      <c r="L25" s="14">
        <v>2</v>
      </c>
      <c r="M25" s="14">
        <v>0</v>
      </c>
      <c r="N25" s="14">
        <v>0</v>
      </c>
      <c r="O25" s="14">
        <v>0</v>
      </c>
      <c r="P25" s="14">
        <v>-9.535</v>
      </c>
      <c r="Q25" s="14">
        <v>0</v>
      </c>
      <c r="R25" s="14">
        <v>0</v>
      </c>
    </row>
    <row r="26" ht="20.25" spans="1:18">
      <c r="A26" s="8" t="s">
        <v>632</v>
      </c>
      <c r="B26" s="8" t="s">
        <v>633</v>
      </c>
      <c r="C26" s="8">
        <v>19886.396</v>
      </c>
      <c r="D26" s="8">
        <v>21409.408</v>
      </c>
      <c r="E26" s="8">
        <v>0</v>
      </c>
      <c r="F26" s="8">
        <v>0</v>
      </c>
      <c r="G26" s="8">
        <v>0</v>
      </c>
      <c r="H26" s="8">
        <v>1</v>
      </c>
      <c r="I26" s="6">
        <v>0.675</v>
      </c>
      <c r="J26" s="6">
        <v>7.741</v>
      </c>
      <c r="K26" s="14">
        <v>4</v>
      </c>
      <c r="L26" s="14">
        <v>0</v>
      </c>
      <c r="M26" s="14">
        <v>0</v>
      </c>
      <c r="N26" s="14">
        <v>0</v>
      </c>
      <c r="O26" s="14">
        <v>0</v>
      </c>
      <c r="P26" s="14">
        <v>-2.146</v>
      </c>
      <c r="Q26" s="14">
        <v>0</v>
      </c>
      <c r="R26" s="14">
        <v>0</v>
      </c>
    </row>
    <row r="27" ht="20.25" spans="1:18">
      <c r="A27" s="8" t="s">
        <v>634</v>
      </c>
      <c r="B27" s="8" t="s">
        <v>635</v>
      </c>
      <c r="C27" s="8">
        <v>2063.177</v>
      </c>
      <c r="D27" s="8">
        <v>2556.356</v>
      </c>
      <c r="E27" s="8">
        <v>0</v>
      </c>
      <c r="F27" s="8">
        <v>0</v>
      </c>
      <c r="G27" s="8">
        <v>0</v>
      </c>
      <c r="H27" s="8">
        <v>1</v>
      </c>
      <c r="I27" s="6">
        <v>16.377</v>
      </c>
      <c r="J27" s="6">
        <v>32.51</v>
      </c>
      <c r="K27" s="14">
        <v>4</v>
      </c>
      <c r="L27" s="14">
        <v>1</v>
      </c>
      <c r="M27" s="14">
        <v>0</v>
      </c>
      <c r="N27" s="14">
        <v>1</v>
      </c>
      <c r="O27" s="14">
        <v>0</v>
      </c>
      <c r="P27" s="14">
        <v>-14.961</v>
      </c>
      <c r="Q27" s="14">
        <v>0</v>
      </c>
      <c r="R27" s="14">
        <v>0</v>
      </c>
    </row>
    <row r="28" ht="20.25" spans="1:18">
      <c r="A28" s="8" t="s">
        <v>636</v>
      </c>
      <c r="B28" s="8" t="s">
        <v>637</v>
      </c>
      <c r="C28" s="8">
        <v>8716.473</v>
      </c>
      <c r="D28" s="8">
        <v>9775.387</v>
      </c>
      <c r="E28" s="8">
        <v>0</v>
      </c>
      <c r="F28" s="8">
        <v>0</v>
      </c>
      <c r="G28" s="8">
        <v>0</v>
      </c>
      <c r="H28" s="8">
        <v>1</v>
      </c>
      <c r="I28" s="6">
        <v>0.322</v>
      </c>
      <c r="J28" s="6">
        <v>11.12</v>
      </c>
      <c r="K28" s="15">
        <v>4</v>
      </c>
      <c r="L28" s="14">
        <v>2</v>
      </c>
      <c r="M28" s="14">
        <v>0</v>
      </c>
      <c r="N28" s="14">
        <v>0</v>
      </c>
      <c r="O28" s="14">
        <v>0</v>
      </c>
      <c r="P28" s="14">
        <v>-4.82</v>
      </c>
      <c r="Q28" s="14">
        <v>0</v>
      </c>
      <c r="R28" s="14">
        <v>0</v>
      </c>
    </row>
    <row r="29" ht="20.25" spans="1:18">
      <c r="A29" s="8" t="s">
        <v>638</v>
      </c>
      <c r="B29" s="8" t="s">
        <v>639</v>
      </c>
      <c r="C29" s="8">
        <v>6080.333</v>
      </c>
      <c r="D29" s="8">
        <v>7247.623</v>
      </c>
      <c r="E29" s="8">
        <v>0</v>
      </c>
      <c r="F29" s="8">
        <v>0</v>
      </c>
      <c r="G29" s="8">
        <v>0</v>
      </c>
      <c r="H29" s="8">
        <v>1</v>
      </c>
      <c r="I29" s="6">
        <v>10.875</v>
      </c>
      <c r="J29" s="6">
        <v>25.23</v>
      </c>
      <c r="K29" s="15">
        <v>4</v>
      </c>
      <c r="L29" s="14">
        <v>2</v>
      </c>
      <c r="M29" s="14">
        <v>0</v>
      </c>
      <c r="N29" s="14">
        <v>0</v>
      </c>
      <c r="O29" s="14">
        <v>0</v>
      </c>
      <c r="P29" s="14">
        <v>-24.178</v>
      </c>
      <c r="Q29" s="14">
        <v>0</v>
      </c>
      <c r="R29" s="14">
        <v>0</v>
      </c>
    </row>
    <row r="30" ht="20.25" spans="1:18">
      <c r="A30" s="8" t="s">
        <v>640</v>
      </c>
      <c r="B30" s="8" t="s">
        <v>641</v>
      </c>
      <c r="C30" s="8">
        <v>7659.433</v>
      </c>
      <c r="D30" s="8">
        <v>8124.102</v>
      </c>
      <c r="E30" s="8">
        <v>0</v>
      </c>
      <c r="F30" s="8">
        <v>0</v>
      </c>
      <c r="G30" s="8">
        <v>0</v>
      </c>
      <c r="H30" s="8">
        <v>1</v>
      </c>
      <c r="I30" s="6">
        <v>1.094</v>
      </c>
      <c r="J30" s="6">
        <v>6.751</v>
      </c>
      <c r="K30" s="15">
        <v>4</v>
      </c>
      <c r="L30" s="14">
        <v>2</v>
      </c>
      <c r="M30" s="14">
        <v>0</v>
      </c>
      <c r="N30" s="14">
        <v>1</v>
      </c>
      <c r="O30" s="14">
        <v>0</v>
      </c>
      <c r="P30" s="14">
        <v>-2.946</v>
      </c>
      <c r="Q30" s="14">
        <v>0</v>
      </c>
      <c r="R30" s="14">
        <v>0</v>
      </c>
    </row>
    <row r="31" ht="20.25" spans="1:18">
      <c r="A31" s="8" t="s">
        <v>642</v>
      </c>
      <c r="B31" s="8" t="s">
        <v>643</v>
      </c>
      <c r="C31" s="8">
        <v>5714.048</v>
      </c>
      <c r="D31" s="8">
        <v>7072.545</v>
      </c>
      <c r="E31" s="8">
        <v>0</v>
      </c>
      <c r="F31" s="8">
        <v>0</v>
      </c>
      <c r="G31" s="8">
        <v>0</v>
      </c>
      <c r="H31" s="8">
        <v>1</v>
      </c>
      <c r="I31" s="6">
        <v>19.217</v>
      </c>
      <c r="J31" s="6">
        <v>34.734</v>
      </c>
      <c r="K31" s="15">
        <v>3</v>
      </c>
      <c r="L31" s="14">
        <v>2</v>
      </c>
      <c r="M31" s="14">
        <v>0</v>
      </c>
      <c r="N31" s="14">
        <v>0</v>
      </c>
      <c r="O31" s="14">
        <v>0</v>
      </c>
      <c r="P31" s="14">
        <v>-33.893</v>
      </c>
      <c r="Q31" s="14">
        <v>0</v>
      </c>
      <c r="R31" s="14">
        <v>0</v>
      </c>
    </row>
    <row r="32" ht="20.25" spans="1:18">
      <c r="A32" s="8" t="s">
        <v>644</v>
      </c>
      <c r="B32" s="8" t="s">
        <v>645</v>
      </c>
      <c r="C32" s="8">
        <v>5640.442</v>
      </c>
      <c r="D32" s="8">
        <v>6986.123</v>
      </c>
      <c r="E32" s="8">
        <v>0</v>
      </c>
      <c r="F32" s="8">
        <v>0</v>
      </c>
      <c r="G32" s="8">
        <v>0</v>
      </c>
      <c r="H32" s="8">
        <v>1</v>
      </c>
      <c r="I32" s="6">
        <v>12.978</v>
      </c>
      <c r="J32" s="6">
        <v>29.74</v>
      </c>
      <c r="K32" s="15">
        <v>4</v>
      </c>
      <c r="L32" s="14">
        <v>1</v>
      </c>
      <c r="M32" s="14">
        <v>0</v>
      </c>
      <c r="N32" s="14">
        <v>0</v>
      </c>
      <c r="O32" s="14">
        <v>0</v>
      </c>
      <c r="P32" s="14">
        <v>-54.475</v>
      </c>
      <c r="Q32" s="14">
        <v>0</v>
      </c>
      <c r="R32" s="14">
        <v>0</v>
      </c>
    </row>
    <row r="33" ht="20.25" spans="1:18">
      <c r="A33" s="8" t="s">
        <v>646</v>
      </c>
      <c r="B33" s="8" t="s">
        <v>647</v>
      </c>
      <c r="C33" s="8">
        <v>6768.611</v>
      </c>
      <c r="D33" s="8">
        <v>8404.608</v>
      </c>
      <c r="E33" s="8">
        <v>0</v>
      </c>
      <c r="F33" s="8">
        <v>0</v>
      </c>
      <c r="G33" s="8">
        <v>0</v>
      </c>
      <c r="H33" s="8">
        <v>1</v>
      </c>
      <c r="I33" s="6">
        <v>10.855</v>
      </c>
      <c r="J33" s="6">
        <v>28.207</v>
      </c>
      <c r="K33" s="15">
        <v>4</v>
      </c>
      <c r="L33" s="14">
        <v>1</v>
      </c>
      <c r="M33" s="14">
        <v>0</v>
      </c>
      <c r="N33" s="14">
        <v>0</v>
      </c>
      <c r="O33" s="14">
        <v>0</v>
      </c>
      <c r="P33" s="14">
        <v>-35.53</v>
      </c>
      <c r="Q33" s="14">
        <v>0</v>
      </c>
      <c r="R33" s="14">
        <v>0</v>
      </c>
    </row>
    <row r="34" ht="20.25" spans="1:18">
      <c r="A34" s="8" t="s">
        <v>648</v>
      </c>
      <c r="B34" s="8" t="s">
        <v>649</v>
      </c>
      <c r="C34" s="8">
        <v>5368.624</v>
      </c>
      <c r="D34" s="8">
        <v>5952.942</v>
      </c>
      <c r="E34" s="8">
        <v>0</v>
      </c>
      <c r="F34" s="8">
        <v>0</v>
      </c>
      <c r="G34" s="8">
        <v>0</v>
      </c>
      <c r="H34" s="8">
        <v>1</v>
      </c>
      <c r="I34" s="6">
        <v>2.411</v>
      </c>
      <c r="J34" s="6">
        <v>11.99</v>
      </c>
      <c r="K34" s="15">
        <v>4</v>
      </c>
      <c r="L34" s="14">
        <v>2</v>
      </c>
      <c r="M34" s="14">
        <v>0</v>
      </c>
      <c r="N34" s="14">
        <v>0</v>
      </c>
      <c r="O34" s="14">
        <v>0</v>
      </c>
      <c r="P34" s="14">
        <v>11.603</v>
      </c>
      <c r="Q34" s="14">
        <v>0</v>
      </c>
      <c r="R34" s="14">
        <v>1</v>
      </c>
    </row>
    <row r="35" ht="20.25" spans="1:18">
      <c r="A35" s="8" t="s">
        <v>650</v>
      </c>
      <c r="B35" s="8" t="s">
        <v>651</v>
      </c>
      <c r="C35" s="8">
        <v>5672.564</v>
      </c>
      <c r="D35" s="8">
        <v>6183.531</v>
      </c>
      <c r="E35" s="8">
        <v>0</v>
      </c>
      <c r="F35" s="8">
        <v>0</v>
      </c>
      <c r="G35" s="8">
        <v>0</v>
      </c>
      <c r="H35" s="8">
        <v>1</v>
      </c>
      <c r="I35" s="6">
        <v>4.575</v>
      </c>
      <c r="J35" s="6">
        <v>12.46</v>
      </c>
      <c r="K35" s="15">
        <v>4</v>
      </c>
      <c r="L35" s="14">
        <v>1</v>
      </c>
      <c r="M35" s="14">
        <v>0</v>
      </c>
      <c r="N35" s="14">
        <v>0</v>
      </c>
      <c r="O35" s="14">
        <v>0</v>
      </c>
      <c r="P35" s="14">
        <v>0.284</v>
      </c>
      <c r="Q35" s="14">
        <v>0</v>
      </c>
      <c r="R35" s="14">
        <v>1</v>
      </c>
    </row>
    <row r="36" ht="20.25" spans="1:18">
      <c r="A36" s="8" t="s">
        <v>652</v>
      </c>
      <c r="B36" s="8" t="s">
        <v>653</v>
      </c>
      <c r="C36" s="8">
        <v>5077.145</v>
      </c>
      <c r="D36" s="8">
        <v>5415.994</v>
      </c>
      <c r="E36" s="8">
        <v>0</v>
      </c>
      <c r="F36" s="8">
        <v>0</v>
      </c>
      <c r="G36" s="8">
        <v>0</v>
      </c>
      <c r="H36" s="8">
        <v>1</v>
      </c>
      <c r="I36" s="6">
        <v>0.129</v>
      </c>
      <c r="J36" s="6">
        <v>6.378</v>
      </c>
      <c r="K36" s="15">
        <v>2</v>
      </c>
      <c r="L36" s="14">
        <v>0</v>
      </c>
      <c r="M36" s="14">
        <v>0</v>
      </c>
      <c r="N36" s="14">
        <v>0</v>
      </c>
      <c r="O36" s="14">
        <v>0</v>
      </c>
      <c r="P36" s="14">
        <v>-0.546</v>
      </c>
      <c r="Q36" s="14">
        <v>0</v>
      </c>
      <c r="R36" s="14">
        <v>0</v>
      </c>
    </row>
    <row r="37" ht="20.25" spans="1:18">
      <c r="A37" s="8" t="s">
        <v>654</v>
      </c>
      <c r="B37" s="8" t="s">
        <v>655</v>
      </c>
      <c r="C37" s="8">
        <v>4646.951</v>
      </c>
      <c r="D37" s="8">
        <v>5860.982</v>
      </c>
      <c r="E37" s="8">
        <v>0</v>
      </c>
      <c r="F37" s="8">
        <v>0</v>
      </c>
      <c r="G37" s="8">
        <v>0</v>
      </c>
      <c r="H37" s="8">
        <v>1</v>
      </c>
      <c r="I37" s="6">
        <v>10.492</v>
      </c>
      <c r="J37" s="6">
        <v>29.033</v>
      </c>
      <c r="K37" s="15">
        <v>4</v>
      </c>
      <c r="L37" s="14">
        <v>1</v>
      </c>
      <c r="M37" s="14">
        <v>0</v>
      </c>
      <c r="N37" s="14">
        <v>0</v>
      </c>
      <c r="O37" s="14">
        <v>-1</v>
      </c>
      <c r="P37" s="14">
        <v>-28.248</v>
      </c>
      <c r="Q37" s="14">
        <v>0</v>
      </c>
      <c r="R37" s="14">
        <v>0</v>
      </c>
    </row>
    <row r="38" ht="20.25" spans="1:18">
      <c r="A38" s="8" t="s">
        <v>656</v>
      </c>
      <c r="B38" s="8" t="s">
        <v>657</v>
      </c>
      <c r="C38" s="8">
        <v>1653.436</v>
      </c>
      <c r="D38" s="8">
        <v>1852.27</v>
      </c>
      <c r="E38" s="8">
        <v>0</v>
      </c>
      <c r="F38" s="8">
        <v>0</v>
      </c>
      <c r="G38" s="8">
        <v>0</v>
      </c>
      <c r="H38" s="8">
        <v>1</v>
      </c>
      <c r="I38" s="6">
        <v>0.629</v>
      </c>
      <c r="J38" s="6">
        <v>11.296</v>
      </c>
      <c r="K38" s="15">
        <v>0</v>
      </c>
      <c r="L38" s="14">
        <v>2</v>
      </c>
      <c r="M38" s="14">
        <v>1</v>
      </c>
      <c r="N38" s="14">
        <v>0</v>
      </c>
      <c r="O38" s="14">
        <v>0</v>
      </c>
      <c r="P38" s="14">
        <v>2.4</v>
      </c>
      <c r="Q38" s="14">
        <v>0</v>
      </c>
      <c r="R38" s="14">
        <v>0</v>
      </c>
    </row>
    <row r="39" ht="20.25" spans="1:18">
      <c r="A39" s="8" t="s">
        <v>658</v>
      </c>
      <c r="B39" s="8" t="s">
        <v>659</v>
      </c>
      <c r="C39" s="8">
        <v>959.05</v>
      </c>
      <c r="D39" s="8">
        <v>1570.41</v>
      </c>
      <c r="E39" s="8">
        <v>0</v>
      </c>
      <c r="F39" s="8">
        <v>0</v>
      </c>
      <c r="G39" s="8">
        <v>0</v>
      </c>
      <c r="H39" s="8">
        <v>1</v>
      </c>
      <c r="I39" s="6">
        <v>17.299</v>
      </c>
      <c r="J39" s="6">
        <v>49.494</v>
      </c>
      <c r="K39" s="15">
        <v>0</v>
      </c>
      <c r="L39" s="14">
        <v>1</v>
      </c>
      <c r="M39" s="14">
        <v>1</v>
      </c>
      <c r="N39" s="14">
        <v>-1</v>
      </c>
      <c r="O39" s="14">
        <v>0</v>
      </c>
      <c r="P39" s="14">
        <v>-1.573</v>
      </c>
      <c r="Q39" s="14">
        <v>0</v>
      </c>
      <c r="R39" s="14">
        <v>0</v>
      </c>
    </row>
    <row r="40" ht="20.25" spans="1:18">
      <c r="A40" s="8" t="s">
        <v>660</v>
      </c>
      <c r="B40" s="8" t="s">
        <v>661</v>
      </c>
      <c r="C40" s="8">
        <v>2847.41</v>
      </c>
      <c r="D40" s="8">
        <v>4092.288</v>
      </c>
      <c r="E40" s="8">
        <v>0</v>
      </c>
      <c r="F40" s="8">
        <v>0</v>
      </c>
      <c r="G40" s="8">
        <v>0</v>
      </c>
      <c r="H40" s="8">
        <v>1</v>
      </c>
      <c r="I40" s="6">
        <v>20.041</v>
      </c>
      <c r="J40" s="6">
        <v>44.365</v>
      </c>
      <c r="K40" s="15">
        <v>4</v>
      </c>
      <c r="L40" s="14">
        <v>0</v>
      </c>
      <c r="M40" s="14">
        <v>0</v>
      </c>
      <c r="N40" s="14">
        <v>0</v>
      </c>
      <c r="O40" s="14">
        <v>0</v>
      </c>
      <c r="P40" s="14">
        <v>-41.983</v>
      </c>
      <c r="Q40" s="14">
        <v>0</v>
      </c>
      <c r="R40" s="14">
        <v>0</v>
      </c>
    </row>
    <row r="41" ht="20.25" spans="1:18">
      <c r="A41" s="8" t="s">
        <v>662</v>
      </c>
      <c r="B41" s="8" t="s">
        <v>663</v>
      </c>
      <c r="C41" s="8">
        <v>419.989</v>
      </c>
      <c r="D41" s="8">
        <v>583.533</v>
      </c>
      <c r="E41" s="8">
        <v>0</v>
      </c>
      <c r="F41" s="8">
        <v>0</v>
      </c>
      <c r="G41" s="8">
        <v>0</v>
      </c>
      <c r="H41" s="8">
        <v>1</v>
      </c>
      <c r="I41" s="6">
        <v>20.629</v>
      </c>
      <c r="J41" s="6">
        <v>42.874</v>
      </c>
      <c r="K41" s="15">
        <v>4</v>
      </c>
      <c r="L41" s="14">
        <v>2</v>
      </c>
      <c r="M41" s="14">
        <v>0</v>
      </c>
      <c r="N41" s="14">
        <v>0</v>
      </c>
      <c r="O41" s="14">
        <v>0</v>
      </c>
      <c r="P41" s="14">
        <v>-2.845</v>
      </c>
      <c r="Q41" s="14">
        <v>0</v>
      </c>
      <c r="R41" s="14">
        <v>0</v>
      </c>
    </row>
    <row r="42" ht="20.25" spans="1:18">
      <c r="A42" s="9" t="s">
        <v>664</v>
      </c>
      <c r="B42" s="9" t="s">
        <v>665</v>
      </c>
      <c r="C42" s="9">
        <v>257.254</v>
      </c>
      <c r="D42" s="9">
        <v>308.114</v>
      </c>
      <c r="E42" s="9">
        <v>0</v>
      </c>
      <c r="F42" s="9">
        <v>0</v>
      </c>
      <c r="G42" s="9">
        <v>1</v>
      </c>
      <c r="H42" s="6">
        <v>0</v>
      </c>
      <c r="I42" s="6">
        <v>0</v>
      </c>
      <c r="J42" s="6">
        <v>0</v>
      </c>
      <c r="K42" s="15">
        <v>3</v>
      </c>
      <c r="L42" s="14">
        <v>0</v>
      </c>
      <c r="M42" s="14">
        <v>0</v>
      </c>
      <c r="N42" s="14">
        <v>0</v>
      </c>
      <c r="O42" s="14">
        <v>-1</v>
      </c>
      <c r="P42" s="14">
        <v>-0.314</v>
      </c>
      <c r="Q42" s="14">
        <v>0</v>
      </c>
      <c r="R42" s="14">
        <v>0</v>
      </c>
    </row>
    <row r="43" ht="20.25" spans="1:18">
      <c r="A43" s="9" t="s">
        <v>666</v>
      </c>
      <c r="B43" s="9" t="s">
        <v>667</v>
      </c>
      <c r="C43" s="9">
        <v>11215.719</v>
      </c>
      <c r="D43" s="9">
        <v>12629.085</v>
      </c>
      <c r="E43" s="9">
        <v>0</v>
      </c>
      <c r="F43" s="9">
        <v>0</v>
      </c>
      <c r="G43" s="9">
        <v>1</v>
      </c>
      <c r="H43" s="6">
        <v>0</v>
      </c>
      <c r="I43" s="6">
        <v>0</v>
      </c>
      <c r="J43" s="6">
        <v>0</v>
      </c>
      <c r="K43" s="15">
        <v>0</v>
      </c>
      <c r="L43" s="14">
        <v>2</v>
      </c>
      <c r="M43" s="14">
        <v>1</v>
      </c>
      <c r="N43" s="14">
        <v>-1</v>
      </c>
      <c r="O43" s="14">
        <v>0</v>
      </c>
      <c r="P43" s="14">
        <v>7.992</v>
      </c>
      <c r="Q43" s="14">
        <v>0</v>
      </c>
      <c r="R43" s="14">
        <v>0</v>
      </c>
    </row>
    <row r="44" ht="20.25" spans="1:18">
      <c r="A44" s="9" t="s">
        <v>668</v>
      </c>
      <c r="B44" s="9" t="s">
        <v>669</v>
      </c>
      <c r="C44" s="9">
        <v>2627.982</v>
      </c>
      <c r="D44" s="9">
        <v>3237.309</v>
      </c>
      <c r="E44" s="9">
        <v>0</v>
      </c>
      <c r="F44" s="9">
        <v>0</v>
      </c>
      <c r="G44" s="9">
        <v>1</v>
      </c>
      <c r="H44" s="6">
        <v>0</v>
      </c>
      <c r="I44" s="6">
        <v>0</v>
      </c>
      <c r="J44" s="6">
        <v>0</v>
      </c>
      <c r="K44" s="15">
        <v>2</v>
      </c>
      <c r="L44" s="14">
        <v>0</v>
      </c>
      <c r="M44" s="14">
        <v>1</v>
      </c>
      <c r="N44" s="14">
        <v>-1</v>
      </c>
      <c r="O44" s="14">
        <v>0</v>
      </c>
      <c r="P44" s="14">
        <v>7.748</v>
      </c>
      <c r="Q44" s="14">
        <v>0</v>
      </c>
      <c r="R44" s="14">
        <v>0</v>
      </c>
    </row>
    <row r="45" ht="20.25" spans="1:18">
      <c r="A45" s="9" t="s">
        <v>670</v>
      </c>
      <c r="B45" s="9" t="s">
        <v>671</v>
      </c>
      <c r="C45" s="9">
        <v>2544.073</v>
      </c>
      <c r="D45" s="9">
        <v>3003.527</v>
      </c>
      <c r="E45" s="9">
        <v>0</v>
      </c>
      <c r="F45" s="9">
        <v>0</v>
      </c>
      <c r="G45" s="9">
        <v>1</v>
      </c>
      <c r="H45" s="6">
        <v>0</v>
      </c>
      <c r="I45" s="6">
        <v>0</v>
      </c>
      <c r="J45" s="6">
        <v>0</v>
      </c>
      <c r="K45" s="15">
        <v>4</v>
      </c>
      <c r="L45" s="14">
        <v>0</v>
      </c>
      <c r="M45" s="14">
        <v>0</v>
      </c>
      <c r="N45" s="14">
        <v>1</v>
      </c>
      <c r="O45" s="14">
        <v>0</v>
      </c>
      <c r="P45" s="14">
        <v>3.728</v>
      </c>
      <c r="Q45" s="14">
        <v>0</v>
      </c>
      <c r="R45" s="14">
        <v>0</v>
      </c>
    </row>
    <row r="46" ht="20.25" spans="1:18">
      <c r="A46" s="9" t="s">
        <v>672</v>
      </c>
      <c r="B46" s="9" t="s">
        <v>673</v>
      </c>
      <c r="C46" s="9">
        <v>967.581</v>
      </c>
      <c r="D46" s="9">
        <v>1188.864</v>
      </c>
      <c r="E46" s="9">
        <v>0</v>
      </c>
      <c r="F46" s="9">
        <v>0</v>
      </c>
      <c r="G46" s="9">
        <v>1</v>
      </c>
      <c r="H46" s="6">
        <v>0</v>
      </c>
      <c r="I46" s="6">
        <v>0</v>
      </c>
      <c r="J46" s="6">
        <v>0</v>
      </c>
      <c r="K46" s="15">
        <v>4</v>
      </c>
      <c r="L46" s="14">
        <v>0</v>
      </c>
      <c r="M46" s="14">
        <v>0</v>
      </c>
      <c r="N46" s="14">
        <v>0</v>
      </c>
      <c r="O46" s="14">
        <v>0</v>
      </c>
      <c r="P46" s="14">
        <v>3.163</v>
      </c>
      <c r="Q46" s="14">
        <v>0</v>
      </c>
      <c r="R46" s="14">
        <v>1</v>
      </c>
    </row>
    <row r="47" ht="20.25" spans="1:18">
      <c r="A47" s="9" t="s">
        <v>674</v>
      </c>
      <c r="B47" s="9" t="s">
        <v>675</v>
      </c>
      <c r="C47" s="9">
        <v>2891.47</v>
      </c>
      <c r="D47" s="9">
        <v>3141.705</v>
      </c>
      <c r="E47" s="9">
        <v>0</v>
      </c>
      <c r="F47" s="9">
        <v>0</v>
      </c>
      <c r="G47" s="9">
        <v>1</v>
      </c>
      <c r="H47" s="6">
        <v>0</v>
      </c>
      <c r="I47" s="6">
        <v>0</v>
      </c>
      <c r="J47" s="6">
        <v>0</v>
      </c>
      <c r="K47" s="15">
        <v>1</v>
      </c>
      <c r="L47" s="14">
        <v>2</v>
      </c>
      <c r="M47" s="14">
        <v>0</v>
      </c>
      <c r="N47" s="14">
        <v>-1</v>
      </c>
      <c r="O47" s="14">
        <v>0</v>
      </c>
      <c r="P47" s="14">
        <v>-2.832</v>
      </c>
      <c r="Q47" s="14">
        <v>0</v>
      </c>
      <c r="R47" s="14">
        <v>0</v>
      </c>
    </row>
    <row r="48" ht="20.25" spans="1:18">
      <c r="A48" s="9" t="s">
        <v>676</v>
      </c>
      <c r="B48" s="9" t="s">
        <v>677</v>
      </c>
      <c r="C48" s="9">
        <v>45172.84</v>
      </c>
      <c r="D48" s="9">
        <v>61884.727</v>
      </c>
      <c r="E48" s="9">
        <v>0</v>
      </c>
      <c r="F48" s="9">
        <v>0</v>
      </c>
      <c r="G48" s="9">
        <v>1</v>
      </c>
      <c r="H48" s="6">
        <v>0</v>
      </c>
      <c r="I48" s="6">
        <v>0</v>
      </c>
      <c r="J48" s="6">
        <v>0</v>
      </c>
      <c r="K48" s="15">
        <v>0</v>
      </c>
      <c r="L48" s="14">
        <v>2</v>
      </c>
      <c r="M48" s="14">
        <v>1</v>
      </c>
      <c r="N48" s="14">
        <v>-1</v>
      </c>
      <c r="O48" s="14">
        <v>0</v>
      </c>
      <c r="P48" s="14">
        <v>-196.767</v>
      </c>
      <c r="Q48" s="14">
        <v>0</v>
      </c>
      <c r="R48" s="14">
        <v>0</v>
      </c>
    </row>
    <row r="49" ht="20.25" spans="1:18">
      <c r="A49" s="9" t="s">
        <v>678</v>
      </c>
      <c r="B49" s="9" t="s">
        <v>679</v>
      </c>
      <c r="C49" s="9">
        <v>369.427</v>
      </c>
      <c r="D49" s="9">
        <v>578.383</v>
      </c>
      <c r="E49" s="9">
        <v>0</v>
      </c>
      <c r="F49" s="9">
        <v>0</v>
      </c>
      <c r="G49" s="9">
        <v>1</v>
      </c>
      <c r="H49" s="6">
        <v>0</v>
      </c>
      <c r="I49" s="6">
        <v>0</v>
      </c>
      <c r="J49" s="6">
        <v>0</v>
      </c>
      <c r="K49" s="15">
        <v>0</v>
      </c>
      <c r="L49" s="14">
        <v>2</v>
      </c>
      <c r="M49" s="14">
        <v>0</v>
      </c>
      <c r="N49" s="14">
        <v>-1</v>
      </c>
      <c r="O49" s="14">
        <v>0</v>
      </c>
      <c r="P49" s="14">
        <v>-0.422</v>
      </c>
      <c r="Q49" s="14">
        <v>0</v>
      </c>
      <c r="R49" s="14">
        <v>0</v>
      </c>
    </row>
    <row r="50" ht="20.25" spans="1:18">
      <c r="A50" s="10" t="s">
        <v>680</v>
      </c>
      <c r="B50" s="10" t="s">
        <v>681</v>
      </c>
      <c r="C50" s="10">
        <v>20663.064</v>
      </c>
      <c r="D50" s="10">
        <v>24146.893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9.591</v>
      </c>
      <c r="K50" s="15">
        <v>1</v>
      </c>
      <c r="L50" s="14">
        <v>0</v>
      </c>
      <c r="M50" s="14">
        <v>0</v>
      </c>
      <c r="N50" s="14">
        <v>0</v>
      </c>
      <c r="O50" s="14">
        <v>0</v>
      </c>
      <c r="P50" s="14">
        <v>13.011</v>
      </c>
      <c r="Q50" s="14">
        <v>0</v>
      </c>
      <c r="R50" s="14">
        <v>0</v>
      </c>
    </row>
    <row r="51" ht="20.25" spans="1:18">
      <c r="A51" s="10" t="s">
        <v>682</v>
      </c>
      <c r="B51" s="10" t="s">
        <v>683</v>
      </c>
      <c r="C51" s="10">
        <v>12372.828</v>
      </c>
      <c r="D51" s="10">
        <v>28481.945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28.785</v>
      </c>
      <c r="K51" s="15">
        <v>2</v>
      </c>
      <c r="L51" s="14">
        <v>2</v>
      </c>
      <c r="M51" s="14">
        <v>1</v>
      </c>
      <c r="N51" s="14">
        <v>-1</v>
      </c>
      <c r="O51" s="14">
        <v>0</v>
      </c>
      <c r="P51" s="14">
        <v>69.886</v>
      </c>
      <c r="Q51" s="14">
        <v>0</v>
      </c>
      <c r="R51" s="14">
        <v>0</v>
      </c>
    </row>
    <row r="52" ht="20.25" spans="1:18">
      <c r="A52" s="10" t="s">
        <v>684</v>
      </c>
      <c r="B52" s="10" t="s">
        <v>685</v>
      </c>
      <c r="C52" s="10">
        <v>21665.195</v>
      </c>
      <c r="D52" s="10">
        <v>25811.633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8.951</v>
      </c>
      <c r="K52" s="15">
        <v>2</v>
      </c>
      <c r="L52" s="14">
        <v>0</v>
      </c>
      <c r="M52" s="14">
        <v>0</v>
      </c>
      <c r="N52" s="14">
        <v>-1</v>
      </c>
      <c r="O52" s="14">
        <v>0</v>
      </c>
      <c r="P52" s="14">
        <v>-8.938</v>
      </c>
      <c r="Q52" s="14">
        <v>0</v>
      </c>
      <c r="R52" s="14">
        <v>0</v>
      </c>
    </row>
    <row r="53" ht="20.25" spans="1:18">
      <c r="A53" s="10" t="s">
        <v>686</v>
      </c>
      <c r="B53" s="10" t="s">
        <v>687</v>
      </c>
      <c r="C53" s="10">
        <v>2558.65</v>
      </c>
      <c r="D53" s="10">
        <v>3017.438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13.617</v>
      </c>
      <c r="K53" s="15">
        <v>3</v>
      </c>
      <c r="L53" s="14">
        <v>0</v>
      </c>
      <c r="M53" s="14">
        <v>0</v>
      </c>
      <c r="N53" s="14">
        <v>0</v>
      </c>
      <c r="O53" s="14">
        <v>0</v>
      </c>
      <c r="P53" s="14">
        <v>-14.632</v>
      </c>
      <c r="Q53" s="14">
        <v>0</v>
      </c>
      <c r="R53" s="14">
        <v>0</v>
      </c>
    </row>
    <row r="54" ht="20.25" spans="1:18">
      <c r="A54" s="10" t="s">
        <v>688</v>
      </c>
      <c r="B54" s="10" t="s">
        <v>689</v>
      </c>
      <c r="C54" s="10">
        <v>932.339</v>
      </c>
      <c r="D54" s="10">
        <v>1187.593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5.377</v>
      </c>
      <c r="K54" s="15">
        <v>0</v>
      </c>
      <c r="L54" s="14">
        <v>2</v>
      </c>
      <c r="M54" s="14">
        <v>1</v>
      </c>
      <c r="N54" s="14">
        <v>-1</v>
      </c>
      <c r="O54" s="14">
        <v>0</v>
      </c>
      <c r="P54" s="14">
        <v>-2.439</v>
      </c>
      <c r="Q54" s="14">
        <v>0</v>
      </c>
      <c r="R54" s="14">
        <v>0</v>
      </c>
    </row>
    <row r="55" ht="20.25" spans="1:18">
      <c r="A55" s="10" t="s">
        <v>690</v>
      </c>
      <c r="B55" s="10" t="s">
        <v>691</v>
      </c>
      <c r="C55" s="10">
        <v>87950.734</v>
      </c>
      <c r="D55" s="10">
        <v>111150.141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7.196</v>
      </c>
      <c r="K55" s="15">
        <v>1</v>
      </c>
      <c r="L55" s="14">
        <v>2</v>
      </c>
      <c r="M55" s="14">
        <v>0</v>
      </c>
      <c r="N55" s="14">
        <v>-1</v>
      </c>
      <c r="O55" s="14">
        <v>0</v>
      </c>
      <c r="P55" s="14">
        <v>58.986</v>
      </c>
      <c r="Q55" s="14">
        <v>0</v>
      </c>
      <c r="R55" s="14">
        <v>0</v>
      </c>
    </row>
    <row r="56" ht="20.25" spans="1:18">
      <c r="A56" s="10" t="s">
        <v>692</v>
      </c>
      <c r="B56" s="10" t="s">
        <v>693</v>
      </c>
      <c r="C56" s="10">
        <v>3188.8</v>
      </c>
      <c r="D56" s="10">
        <v>3350.376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4.183</v>
      </c>
      <c r="K56" s="15">
        <v>1</v>
      </c>
      <c r="L56" s="14">
        <v>0</v>
      </c>
      <c r="M56" s="14">
        <v>-1</v>
      </c>
      <c r="N56" s="14">
        <v>1</v>
      </c>
      <c r="O56" s="14">
        <v>0</v>
      </c>
      <c r="P56" s="14">
        <v>0.484</v>
      </c>
      <c r="Q56" s="14">
        <v>1</v>
      </c>
      <c r="R56" s="14">
        <v>0</v>
      </c>
    </row>
    <row r="57" ht="20.25" spans="1:18">
      <c r="A57" s="10" t="s">
        <v>694</v>
      </c>
      <c r="B57" s="10" t="s">
        <v>695</v>
      </c>
      <c r="C57" s="10">
        <v>114273.422</v>
      </c>
      <c r="D57" s="10">
        <v>151732.531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14.962</v>
      </c>
      <c r="K57" s="15">
        <v>0</v>
      </c>
      <c r="L57" s="14">
        <v>2</v>
      </c>
      <c r="M57" s="14">
        <v>0</v>
      </c>
      <c r="N57" s="14">
        <v>0</v>
      </c>
      <c r="O57" s="14">
        <v>0</v>
      </c>
      <c r="P57" s="14">
        <v>165.102</v>
      </c>
      <c r="Q57" s="14">
        <v>0</v>
      </c>
      <c r="R57" s="14">
        <v>0</v>
      </c>
    </row>
    <row r="58" ht="20.25" spans="1:18">
      <c r="A58" s="10" t="s">
        <v>696</v>
      </c>
      <c r="B58" s="10" t="s">
        <v>697</v>
      </c>
      <c r="C58" s="10">
        <v>3944.04</v>
      </c>
      <c r="D58" s="10">
        <v>4318.013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5.96</v>
      </c>
      <c r="K58" s="15">
        <v>2</v>
      </c>
      <c r="L58" s="14">
        <v>2</v>
      </c>
      <c r="M58" s="14">
        <v>0</v>
      </c>
      <c r="N58" s="14">
        <v>1</v>
      </c>
      <c r="O58" s="14">
        <v>0</v>
      </c>
      <c r="P58" s="14">
        <v>2.294</v>
      </c>
      <c r="Q58" s="14">
        <v>0</v>
      </c>
      <c r="R58" s="14">
        <v>0</v>
      </c>
    </row>
    <row r="59" ht="20.25" spans="1:18">
      <c r="A59" s="10" t="s">
        <v>698</v>
      </c>
      <c r="B59" s="10" t="s">
        <v>699</v>
      </c>
      <c r="C59" s="10">
        <v>16100.509</v>
      </c>
      <c r="D59" s="10">
        <v>17919.645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2.214</v>
      </c>
      <c r="K59" s="15">
        <v>0</v>
      </c>
      <c r="L59" s="14">
        <v>0</v>
      </c>
      <c r="M59" s="14">
        <v>0</v>
      </c>
      <c r="N59" s="14">
        <v>-1</v>
      </c>
      <c r="O59" s="14">
        <v>0</v>
      </c>
      <c r="P59" s="14">
        <v>5.406</v>
      </c>
      <c r="Q59" s="14">
        <v>0</v>
      </c>
      <c r="R59" s="14">
        <v>0</v>
      </c>
    </row>
    <row r="60" ht="20.25" spans="1:18">
      <c r="A60" s="10" t="s">
        <v>700</v>
      </c>
      <c r="B60" s="10" t="s">
        <v>701</v>
      </c>
      <c r="C60" s="10">
        <v>3020.6</v>
      </c>
      <c r="D60" s="10">
        <v>3196.45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4.047</v>
      </c>
      <c r="K60" s="15">
        <v>1</v>
      </c>
      <c r="L60" s="14">
        <v>0</v>
      </c>
      <c r="M60" s="14">
        <v>0</v>
      </c>
      <c r="N60" s="14">
        <v>1</v>
      </c>
      <c r="O60" s="14">
        <v>0</v>
      </c>
      <c r="P60" s="14">
        <v>-0.282</v>
      </c>
      <c r="Q60" s="14">
        <v>0</v>
      </c>
      <c r="R60" s="14">
        <v>0</v>
      </c>
    </row>
    <row r="61" ht="20.25" spans="1:18">
      <c r="A61" s="10" t="s">
        <v>702</v>
      </c>
      <c r="B61" s="10" t="s">
        <v>703</v>
      </c>
      <c r="C61" s="10">
        <v>14917.027</v>
      </c>
      <c r="D61" s="10">
        <v>16938.182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8.569</v>
      </c>
      <c r="K61" s="15">
        <v>1</v>
      </c>
      <c r="L61" s="14">
        <v>2</v>
      </c>
      <c r="M61" s="14">
        <v>1</v>
      </c>
      <c r="N61" s="14">
        <v>-1</v>
      </c>
      <c r="O61" s="14">
        <v>0</v>
      </c>
      <c r="P61" s="14">
        <v>35.867</v>
      </c>
      <c r="Q61" s="14">
        <v>0</v>
      </c>
      <c r="R61" s="14">
        <v>0</v>
      </c>
    </row>
    <row r="62" ht="20.25" spans="1:18">
      <c r="A62" s="10" t="s">
        <v>704</v>
      </c>
      <c r="B62" s="10" t="s">
        <v>705</v>
      </c>
      <c r="C62" s="10">
        <v>297316.344</v>
      </c>
      <c r="D62" s="10">
        <v>446436.063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15.504</v>
      </c>
      <c r="K62" s="15">
        <v>1</v>
      </c>
      <c r="L62" s="14">
        <v>2</v>
      </c>
      <c r="M62" s="14">
        <v>1</v>
      </c>
      <c r="N62" s="14">
        <v>-1</v>
      </c>
      <c r="O62" s="14">
        <v>0</v>
      </c>
      <c r="P62" s="14">
        <v>2228.961</v>
      </c>
      <c r="Q62" s="14">
        <v>0</v>
      </c>
      <c r="R62" s="14">
        <v>0</v>
      </c>
    </row>
    <row r="63" ht="20.25" spans="1:18">
      <c r="A63" s="10" t="s">
        <v>706</v>
      </c>
      <c r="B63" s="10" t="s">
        <v>707</v>
      </c>
      <c r="C63" s="10">
        <v>5170.72</v>
      </c>
      <c r="D63" s="10">
        <v>5707.273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0.102</v>
      </c>
      <c r="K63" s="15">
        <v>0</v>
      </c>
      <c r="L63" s="14">
        <v>2</v>
      </c>
      <c r="M63" s="14">
        <v>0</v>
      </c>
      <c r="N63" s="14">
        <v>0</v>
      </c>
      <c r="O63" s="14">
        <v>0</v>
      </c>
      <c r="P63" s="14">
        <v>3.824</v>
      </c>
      <c r="Q63" s="14">
        <v>0</v>
      </c>
      <c r="R63" s="14">
        <v>0</v>
      </c>
    </row>
    <row r="64" ht="20.25" spans="1:18">
      <c r="A64" s="10" t="s">
        <v>708</v>
      </c>
      <c r="B64" s="10" t="s">
        <v>709</v>
      </c>
      <c r="C64" s="10">
        <v>12573.627</v>
      </c>
      <c r="D64" s="10">
        <v>14809.511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12.042</v>
      </c>
      <c r="K64" s="15">
        <v>4</v>
      </c>
      <c r="L64" s="14">
        <v>2</v>
      </c>
      <c r="M64" s="14">
        <v>0</v>
      </c>
      <c r="N64" s="14">
        <v>0</v>
      </c>
      <c r="O64" s="14">
        <v>0</v>
      </c>
      <c r="P64" s="14">
        <v>23.505</v>
      </c>
      <c r="Q64" s="14">
        <v>0</v>
      </c>
      <c r="R64" s="14">
        <v>0</v>
      </c>
    </row>
    <row r="65" ht="20.25" spans="1:18">
      <c r="A65" s="10" t="s">
        <v>710</v>
      </c>
      <c r="B65" s="10" t="s">
        <v>711</v>
      </c>
      <c r="C65" s="10">
        <v>3056.706</v>
      </c>
      <c r="D65" s="10">
        <v>3535.456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8.509</v>
      </c>
      <c r="K65" s="15">
        <v>2</v>
      </c>
      <c r="L65" s="14">
        <v>1</v>
      </c>
      <c r="M65" s="14">
        <v>0</v>
      </c>
      <c r="N65" s="14">
        <v>0</v>
      </c>
      <c r="O65" s="14">
        <v>0</v>
      </c>
      <c r="P65" s="14">
        <v>6.725</v>
      </c>
      <c r="Q65" s="14">
        <v>0</v>
      </c>
      <c r="R65" s="14">
        <v>1</v>
      </c>
    </row>
    <row r="66" ht="20.25" spans="1:18">
      <c r="A66" s="10" t="s">
        <v>712</v>
      </c>
      <c r="B66" s="10" t="s">
        <v>713</v>
      </c>
      <c r="C66" s="10">
        <v>22472.717</v>
      </c>
      <c r="D66" s="10">
        <v>26286.027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2.101</v>
      </c>
      <c r="K66" s="15">
        <v>0</v>
      </c>
      <c r="L66" s="14">
        <v>2</v>
      </c>
      <c r="M66" s="14">
        <v>0</v>
      </c>
      <c r="N66" s="14">
        <v>0</v>
      </c>
      <c r="O66" s="14">
        <v>0</v>
      </c>
      <c r="P66" s="14">
        <v>42.45</v>
      </c>
      <c r="Q66" s="14">
        <v>0</v>
      </c>
      <c r="R66" s="14">
        <v>0</v>
      </c>
    </row>
    <row r="67" ht="20.25" spans="1:18">
      <c r="A67" s="6" t="s">
        <v>714</v>
      </c>
      <c r="B67" s="6" t="s">
        <v>715</v>
      </c>
      <c r="C67" s="6">
        <v>739.531</v>
      </c>
      <c r="D67" s="6">
        <v>828.909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10.577</v>
      </c>
      <c r="K67" s="15">
        <v>4</v>
      </c>
      <c r="L67" s="14">
        <v>1</v>
      </c>
      <c r="M67" s="14">
        <v>-1</v>
      </c>
      <c r="N67" s="14">
        <v>1</v>
      </c>
      <c r="O67" s="14">
        <v>0</v>
      </c>
      <c r="P67" s="14">
        <v>0.365</v>
      </c>
      <c r="Q67" s="14">
        <v>0</v>
      </c>
      <c r="R67" s="14">
        <v>0</v>
      </c>
    </row>
    <row r="68" ht="20.25" spans="1:18">
      <c r="A68" s="6" t="s">
        <v>716</v>
      </c>
      <c r="B68" s="6" t="s">
        <v>717</v>
      </c>
      <c r="C68" s="6">
        <v>1587.037</v>
      </c>
      <c r="D68" s="6">
        <v>1882.562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11.041</v>
      </c>
      <c r="K68" s="15">
        <v>4</v>
      </c>
      <c r="L68" s="14">
        <v>2</v>
      </c>
      <c r="M68" s="14">
        <v>0</v>
      </c>
      <c r="N68" s="14">
        <v>0</v>
      </c>
      <c r="O68" s="14">
        <v>0</v>
      </c>
      <c r="P68" s="14">
        <v>-1.048</v>
      </c>
      <c r="Q68" s="14">
        <v>0</v>
      </c>
      <c r="R68" s="14">
        <v>0</v>
      </c>
    </row>
    <row r="69" ht="20.25" spans="1:18">
      <c r="A69" s="6" t="s">
        <v>718</v>
      </c>
      <c r="B69" s="6" t="s">
        <v>719</v>
      </c>
      <c r="C69" s="6">
        <v>3269.53</v>
      </c>
      <c r="D69" s="6">
        <v>3612.469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3.866</v>
      </c>
      <c r="K69" s="15">
        <v>3</v>
      </c>
      <c r="L69" s="14">
        <v>0</v>
      </c>
      <c r="M69" s="14">
        <v>0</v>
      </c>
      <c r="N69" s="14">
        <v>0</v>
      </c>
      <c r="O69" s="14">
        <v>0</v>
      </c>
      <c r="P69" s="14">
        <v>-1.437</v>
      </c>
      <c r="Q69" s="14">
        <v>0</v>
      </c>
      <c r="R69" s="14">
        <v>1</v>
      </c>
    </row>
    <row r="70" ht="20.25" spans="1:18">
      <c r="A70" s="6" t="s">
        <v>720</v>
      </c>
      <c r="B70" s="6" t="s">
        <v>721</v>
      </c>
      <c r="C70" s="6">
        <v>1017.436</v>
      </c>
      <c r="D70" s="6">
        <v>1322.154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18.344</v>
      </c>
      <c r="K70" s="15">
        <v>3</v>
      </c>
      <c r="L70" s="14">
        <v>2</v>
      </c>
      <c r="M70" s="14">
        <v>0</v>
      </c>
      <c r="N70" s="14">
        <v>1</v>
      </c>
      <c r="O70" s="14">
        <v>0</v>
      </c>
      <c r="P70" s="14">
        <v>2.83</v>
      </c>
      <c r="Q70" s="14">
        <v>0</v>
      </c>
      <c r="R70" s="14">
        <v>0</v>
      </c>
    </row>
    <row r="71" ht="20.25" spans="1:18">
      <c r="A71" s="6" t="s">
        <v>722</v>
      </c>
      <c r="B71" s="6" t="s">
        <v>723</v>
      </c>
      <c r="C71" s="6">
        <v>2704.847</v>
      </c>
      <c r="D71" s="6">
        <v>2954.271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7.998</v>
      </c>
      <c r="K71" s="15">
        <v>3</v>
      </c>
      <c r="L71" s="14">
        <v>1</v>
      </c>
      <c r="M71" s="14">
        <v>1</v>
      </c>
      <c r="N71" s="14">
        <v>-1</v>
      </c>
      <c r="O71" s="14">
        <v>0</v>
      </c>
      <c r="P71" s="14">
        <v>-7.808</v>
      </c>
      <c r="Q71" s="14">
        <v>0</v>
      </c>
      <c r="R71" s="14">
        <v>0</v>
      </c>
    </row>
    <row r="72" ht="20.25" spans="1:18">
      <c r="A72" s="6" t="s">
        <v>724</v>
      </c>
      <c r="B72" s="6" t="s">
        <v>725</v>
      </c>
      <c r="C72" s="6">
        <v>8890.664</v>
      </c>
      <c r="D72" s="6">
        <v>10241.329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11.729</v>
      </c>
      <c r="K72" s="15">
        <v>4</v>
      </c>
      <c r="L72" s="14">
        <v>2</v>
      </c>
      <c r="M72" s="14">
        <v>0</v>
      </c>
      <c r="N72" s="14">
        <v>0</v>
      </c>
      <c r="O72" s="14">
        <v>-1</v>
      </c>
      <c r="P72" s="14">
        <v>-33.648</v>
      </c>
      <c r="Q72" s="14">
        <v>0</v>
      </c>
      <c r="R72" s="14">
        <v>-1</v>
      </c>
    </row>
    <row r="73" ht="20.25" spans="1:18">
      <c r="A73" s="6" t="s">
        <v>726</v>
      </c>
      <c r="B73" s="6" t="s">
        <v>727</v>
      </c>
      <c r="C73" s="6">
        <v>13571.58</v>
      </c>
      <c r="D73" s="6">
        <v>15304.545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10.772</v>
      </c>
      <c r="K73" s="15">
        <v>3</v>
      </c>
      <c r="L73" s="14">
        <v>0</v>
      </c>
      <c r="M73" s="14">
        <v>0</v>
      </c>
      <c r="N73" s="14">
        <v>0</v>
      </c>
      <c r="O73" s="14">
        <v>0</v>
      </c>
      <c r="P73" s="14">
        <v>7.008</v>
      </c>
      <c r="Q73" s="14">
        <v>0</v>
      </c>
      <c r="R73" s="14">
        <v>0</v>
      </c>
    </row>
    <row r="74" ht="20.25" spans="1:18">
      <c r="A74" s="6" t="s">
        <v>728</v>
      </c>
      <c r="B74" s="6" t="s">
        <v>729</v>
      </c>
      <c r="C74" s="6">
        <v>8649.455</v>
      </c>
      <c r="D74" s="6">
        <v>10003.358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3.087</v>
      </c>
      <c r="K74" s="15">
        <v>1</v>
      </c>
      <c r="L74" s="14">
        <v>0</v>
      </c>
      <c r="M74" s="14">
        <v>0</v>
      </c>
      <c r="N74" s="14">
        <v>0</v>
      </c>
      <c r="O74" s="14">
        <v>0</v>
      </c>
      <c r="P74" s="14">
        <v>10.609</v>
      </c>
      <c r="Q74" s="14">
        <v>0</v>
      </c>
      <c r="R74" s="14">
        <v>0</v>
      </c>
    </row>
    <row r="75" ht="20.25" spans="1:18">
      <c r="A75" s="6" t="s">
        <v>730</v>
      </c>
      <c r="B75" s="6" t="s">
        <v>731</v>
      </c>
      <c r="C75" s="6">
        <v>1017.673</v>
      </c>
      <c r="D75" s="6">
        <v>1195.07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4.174</v>
      </c>
      <c r="K75" s="15">
        <v>0</v>
      </c>
      <c r="L75" s="14">
        <v>1</v>
      </c>
      <c r="M75" s="14">
        <v>0</v>
      </c>
      <c r="N75" s="14">
        <v>0</v>
      </c>
      <c r="O75" s="14">
        <v>0</v>
      </c>
      <c r="P75" s="14">
        <v>0.52</v>
      </c>
      <c r="Q75" s="14">
        <v>0</v>
      </c>
      <c r="R75" s="14">
        <v>0</v>
      </c>
    </row>
    <row r="76" ht="20.25" spans="1:18">
      <c r="A76" s="6" t="s">
        <v>732</v>
      </c>
      <c r="B76" s="6" t="s">
        <v>733</v>
      </c>
      <c r="C76" s="6">
        <v>2395.6</v>
      </c>
      <c r="D76" s="6">
        <v>3103.491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13.14</v>
      </c>
      <c r="K76" s="15">
        <v>2</v>
      </c>
      <c r="L76" s="14">
        <v>0</v>
      </c>
      <c r="M76" s="14">
        <v>1</v>
      </c>
      <c r="N76" s="14">
        <v>-1</v>
      </c>
      <c r="O76" s="14">
        <v>0</v>
      </c>
      <c r="P76" s="14">
        <v>1.476</v>
      </c>
      <c r="Q76" s="14">
        <v>0</v>
      </c>
      <c r="R76" s="14">
        <v>0</v>
      </c>
    </row>
    <row r="77" ht="20.25" spans="1:18">
      <c r="A77" s="6" t="s">
        <v>734</v>
      </c>
      <c r="B77" s="6" t="s">
        <v>735</v>
      </c>
      <c r="C77" s="6">
        <v>2242.509</v>
      </c>
      <c r="D77" s="6">
        <v>2821.127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19.91</v>
      </c>
      <c r="K77" s="15">
        <v>4</v>
      </c>
      <c r="L77" s="14">
        <v>0</v>
      </c>
      <c r="M77" s="14">
        <v>0</v>
      </c>
      <c r="N77" s="14">
        <v>0</v>
      </c>
      <c r="O77" s="14">
        <v>0</v>
      </c>
      <c r="P77" s="14">
        <v>-32.71</v>
      </c>
      <c r="Q77" s="14">
        <v>0</v>
      </c>
      <c r="R77" s="14">
        <v>0</v>
      </c>
    </row>
    <row r="78" ht="20.25" spans="1:18">
      <c r="A78" s="6" t="s">
        <v>736</v>
      </c>
      <c r="B78" s="6" t="s">
        <v>737</v>
      </c>
      <c r="C78" s="6">
        <v>2213.359</v>
      </c>
      <c r="D78" s="6">
        <v>2512.537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5.533</v>
      </c>
      <c r="K78" s="15">
        <v>2</v>
      </c>
      <c r="L78" s="14">
        <v>1</v>
      </c>
      <c r="M78" s="14">
        <v>1</v>
      </c>
      <c r="N78" s="14">
        <v>-1</v>
      </c>
      <c r="O78" s="14">
        <v>0</v>
      </c>
      <c r="P78" s="14">
        <v>-7.45</v>
      </c>
      <c r="Q78" s="14">
        <v>0</v>
      </c>
      <c r="R78" s="14">
        <v>0</v>
      </c>
    </row>
    <row r="79" ht="20.25" spans="1:18">
      <c r="A79" s="6" t="s">
        <v>738</v>
      </c>
      <c r="B79" s="6" t="s">
        <v>739</v>
      </c>
      <c r="C79" s="6">
        <v>4943.655</v>
      </c>
      <c r="D79" s="6">
        <v>6003.182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16.563</v>
      </c>
      <c r="K79" s="15">
        <v>3</v>
      </c>
      <c r="L79" s="14">
        <v>2</v>
      </c>
      <c r="M79" s="14">
        <v>0</v>
      </c>
      <c r="N79" s="14">
        <v>0</v>
      </c>
      <c r="O79" s="14">
        <v>0</v>
      </c>
      <c r="P79" s="14">
        <v>-3.993</v>
      </c>
      <c r="Q79" s="14">
        <v>0</v>
      </c>
      <c r="R79" s="14">
        <v>0</v>
      </c>
    </row>
    <row r="80" ht="20.25" spans="1:18">
      <c r="A80" s="6" t="s">
        <v>740</v>
      </c>
      <c r="B80" s="6" t="s">
        <v>741</v>
      </c>
      <c r="C80" s="6">
        <v>1124.891</v>
      </c>
      <c r="D80" s="6">
        <v>1295.458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9.283</v>
      </c>
      <c r="K80" s="15">
        <v>3</v>
      </c>
      <c r="L80" s="14">
        <v>1</v>
      </c>
      <c r="M80" s="14">
        <v>0</v>
      </c>
      <c r="N80" s="14">
        <v>0</v>
      </c>
      <c r="O80" s="14">
        <v>0</v>
      </c>
      <c r="P80" s="14">
        <v>2.137</v>
      </c>
      <c r="Q80" s="14">
        <v>0</v>
      </c>
      <c r="R80" s="14">
        <v>0</v>
      </c>
    </row>
    <row r="81" ht="20.25" spans="1:18">
      <c r="A81" s="6" t="s">
        <v>742</v>
      </c>
      <c r="B81" s="6" t="s">
        <v>743</v>
      </c>
      <c r="C81" s="6">
        <v>2099.11</v>
      </c>
      <c r="D81" s="6">
        <v>2620.267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17.097</v>
      </c>
      <c r="K81" s="15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-7.803</v>
      </c>
      <c r="Q81" s="14">
        <v>0</v>
      </c>
      <c r="R81" s="14">
        <v>0</v>
      </c>
    </row>
    <row r="82" ht="20.25" spans="1:18">
      <c r="A82" s="6" t="s">
        <v>744</v>
      </c>
      <c r="B82" s="6" t="s">
        <v>745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5">
        <v>4</v>
      </c>
      <c r="L82" s="14">
        <v>1</v>
      </c>
      <c r="M82" s="14">
        <v>0</v>
      </c>
      <c r="N82" s="14">
        <v>0</v>
      </c>
      <c r="O82" s="14">
        <v>0</v>
      </c>
      <c r="P82" s="14">
        <v>-0.703</v>
      </c>
      <c r="Q82" s="14">
        <v>0</v>
      </c>
      <c r="R82" s="14">
        <v>-1</v>
      </c>
    </row>
    <row r="83" ht="20.25" spans="1:18">
      <c r="A83" s="6" t="s">
        <v>746</v>
      </c>
      <c r="B83" s="6" t="s">
        <v>747</v>
      </c>
      <c r="C83" s="6">
        <v>6563.373</v>
      </c>
      <c r="D83" s="6">
        <v>8259.961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11.421</v>
      </c>
      <c r="K83" s="15">
        <v>1</v>
      </c>
      <c r="L83" s="14">
        <v>2</v>
      </c>
      <c r="M83" s="14">
        <v>0</v>
      </c>
      <c r="N83" s="14">
        <v>-1</v>
      </c>
      <c r="O83" s="14">
        <v>0</v>
      </c>
      <c r="P83" s="14">
        <v>1.366</v>
      </c>
      <c r="Q83" s="14">
        <v>0</v>
      </c>
      <c r="R83" s="14">
        <v>0</v>
      </c>
    </row>
    <row r="84" ht="20.25" spans="1:18">
      <c r="A84" s="6" t="s">
        <v>748</v>
      </c>
      <c r="B84" s="6" t="s">
        <v>749</v>
      </c>
      <c r="C84" s="6">
        <v>4316.813</v>
      </c>
      <c r="D84" s="6">
        <v>4727.803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1.631</v>
      </c>
      <c r="K84" s="15">
        <v>1</v>
      </c>
      <c r="L84" s="14">
        <v>2</v>
      </c>
      <c r="M84" s="14">
        <v>0</v>
      </c>
      <c r="N84" s="14">
        <v>-1</v>
      </c>
      <c r="O84" s="14">
        <v>0</v>
      </c>
      <c r="P84" s="14">
        <v>-7.127</v>
      </c>
      <c r="Q84" s="14">
        <v>0</v>
      </c>
      <c r="R84" s="14">
        <v>0</v>
      </c>
    </row>
    <row r="85" ht="20.25" spans="1:18">
      <c r="A85" s="6" t="s">
        <v>750</v>
      </c>
      <c r="B85" s="6" t="s">
        <v>751</v>
      </c>
      <c r="C85" s="6">
        <v>6683.241</v>
      </c>
      <c r="D85" s="6">
        <v>8139.242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9.529</v>
      </c>
      <c r="K85" s="15">
        <v>1</v>
      </c>
      <c r="L85" s="14">
        <v>2</v>
      </c>
      <c r="M85" s="14">
        <v>1</v>
      </c>
      <c r="N85" s="14">
        <v>-1</v>
      </c>
      <c r="O85" s="14">
        <v>0</v>
      </c>
      <c r="P85" s="14">
        <v>-8.406</v>
      </c>
      <c r="Q85" s="14">
        <v>0</v>
      </c>
      <c r="R85" s="14">
        <v>0</v>
      </c>
    </row>
    <row r="86" ht="20.25" spans="1:18">
      <c r="A86" s="6" t="s">
        <v>752</v>
      </c>
      <c r="B86" s="6" t="s">
        <v>753</v>
      </c>
      <c r="C86" s="6">
        <v>107.643</v>
      </c>
      <c r="D86" s="6">
        <v>108.685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0.483</v>
      </c>
      <c r="K86" s="15">
        <v>1</v>
      </c>
      <c r="L86" s="14">
        <v>2</v>
      </c>
      <c r="M86" s="14">
        <v>0</v>
      </c>
      <c r="N86" s="14">
        <v>0</v>
      </c>
      <c r="O86" s="14">
        <v>0</v>
      </c>
      <c r="P86" s="14">
        <v>-0.004</v>
      </c>
      <c r="Q86" s="14">
        <v>0</v>
      </c>
      <c r="R86" s="14">
        <v>-1</v>
      </c>
    </row>
    <row r="87" ht="20.25" spans="1:18">
      <c r="A87" s="6" t="s">
        <v>754</v>
      </c>
      <c r="B87" s="6" t="s">
        <v>755</v>
      </c>
      <c r="C87" s="6">
        <v>105.607</v>
      </c>
      <c r="D87" s="6">
        <v>106.34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0.291</v>
      </c>
      <c r="K87" s="15">
        <v>1</v>
      </c>
      <c r="L87" s="14">
        <v>2</v>
      </c>
      <c r="M87" s="14">
        <v>0</v>
      </c>
      <c r="N87" s="14">
        <v>0</v>
      </c>
      <c r="O87" s="14">
        <v>0</v>
      </c>
      <c r="P87" s="14">
        <v>-0.004</v>
      </c>
      <c r="Q87" s="14">
        <v>0</v>
      </c>
      <c r="R87" s="14">
        <v>0</v>
      </c>
    </row>
    <row r="88" ht="20.25" spans="1:18">
      <c r="A88" s="6" t="s">
        <v>756</v>
      </c>
      <c r="B88" s="6" t="s">
        <v>757</v>
      </c>
      <c r="C88" s="6">
        <v>102.375</v>
      </c>
      <c r="D88" s="6">
        <v>102.644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0.101</v>
      </c>
      <c r="K88" s="15">
        <v>3</v>
      </c>
      <c r="L88" s="14">
        <v>2</v>
      </c>
      <c r="M88" s="14">
        <v>0</v>
      </c>
      <c r="N88" s="14">
        <v>0</v>
      </c>
      <c r="O88" s="14">
        <v>0</v>
      </c>
      <c r="P88" s="14">
        <v>-0.005</v>
      </c>
      <c r="Q88" s="14">
        <v>0</v>
      </c>
      <c r="R88" s="14">
        <v>0</v>
      </c>
    </row>
    <row r="89" ht="20.25" spans="1:18">
      <c r="A89" s="6" t="s">
        <v>758</v>
      </c>
      <c r="B89" s="6" t="s">
        <v>759</v>
      </c>
      <c r="C89" s="6">
        <v>76648.602</v>
      </c>
      <c r="D89" s="6">
        <v>96983.391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8.556</v>
      </c>
      <c r="K89" s="15">
        <v>1</v>
      </c>
      <c r="L89" s="14">
        <v>2</v>
      </c>
      <c r="M89" s="14">
        <v>0</v>
      </c>
      <c r="N89" s="14">
        <v>-1</v>
      </c>
      <c r="O89" s="14">
        <v>0</v>
      </c>
      <c r="P89" s="14">
        <v>101.243</v>
      </c>
      <c r="Q89" s="14">
        <v>0</v>
      </c>
      <c r="R89" s="14">
        <v>0</v>
      </c>
    </row>
    <row r="90" ht="20.25" spans="1:18">
      <c r="A90" s="6" t="s">
        <v>760</v>
      </c>
      <c r="B90" s="6" t="s">
        <v>761</v>
      </c>
      <c r="C90" s="6">
        <v>12106.855</v>
      </c>
      <c r="D90" s="6">
        <v>13773.499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9.919</v>
      </c>
      <c r="K90" s="15">
        <v>0</v>
      </c>
      <c r="L90" s="14">
        <v>2</v>
      </c>
      <c r="M90" s="14">
        <v>0</v>
      </c>
      <c r="N90" s="14">
        <v>0</v>
      </c>
      <c r="O90" s="14">
        <v>0</v>
      </c>
      <c r="P90" s="14">
        <v>67.362</v>
      </c>
      <c r="Q90" s="14">
        <v>0</v>
      </c>
      <c r="R90" s="14">
        <v>0</v>
      </c>
    </row>
    <row r="91" ht="20.25" spans="1:18">
      <c r="A91" s="6" t="s">
        <v>762</v>
      </c>
      <c r="B91" s="6" t="s">
        <v>763</v>
      </c>
      <c r="C91" s="6">
        <v>89151.266</v>
      </c>
      <c r="D91" s="6">
        <v>178206.906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41.708</v>
      </c>
      <c r="K91" s="15">
        <v>1</v>
      </c>
      <c r="L91" s="14">
        <v>0</v>
      </c>
      <c r="M91" s="14">
        <v>0</v>
      </c>
      <c r="N91" s="14">
        <v>0</v>
      </c>
      <c r="O91" s="14">
        <v>1</v>
      </c>
      <c r="P91" s="14">
        <v>761.661</v>
      </c>
      <c r="Q91" s="14">
        <v>0</v>
      </c>
      <c r="R91" s="14">
        <v>0</v>
      </c>
    </row>
    <row r="92" ht="20.25" spans="1:18">
      <c r="A92" s="6" t="s">
        <v>764</v>
      </c>
      <c r="B92" s="6" t="s">
        <v>765</v>
      </c>
      <c r="C92" s="6">
        <v>8148.397</v>
      </c>
      <c r="D92" s="6">
        <v>9317.001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5.306</v>
      </c>
      <c r="K92" s="15">
        <v>0</v>
      </c>
      <c r="L92" s="14">
        <v>2</v>
      </c>
      <c r="M92" s="14">
        <v>0</v>
      </c>
      <c r="N92" s="14">
        <v>0</v>
      </c>
      <c r="O92" s="14">
        <v>0</v>
      </c>
      <c r="P92" s="14">
        <v>2.3</v>
      </c>
      <c r="Q92" s="14">
        <v>0</v>
      </c>
      <c r="R92" s="14">
        <v>0</v>
      </c>
    </row>
    <row r="93" ht="20.25" spans="1:18">
      <c r="A93" s="6" t="s">
        <v>766</v>
      </c>
      <c r="B93" s="6" t="s">
        <v>767</v>
      </c>
      <c r="C93" s="6">
        <v>433.712</v>
      </c>
      <c r="D93" s="6">
        <v>750.972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11.015</v>
      </c>
      <c r="K93" s="15">
        <v>0</v>
      </c>
      <c r="L93" s="14">
        <v>2</v>
      </c>
      <c r="M93" s="14">
        <v>0</v>
      </c>
      <c r="N93" s="14">
        <v>0</v>
      </c>
      <c r="O93" s="14">
        <v>0</v>
      </c>
      <c r="P93" s="14">
        <v>-1.556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2026-03-24T15:52:34Z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15B80DF803B14BCAA552AC7D29B53105_13</vt:lpwstr>
  </property>
  <property fmtid="{D5CDD505-2E9C-101B-9397-08002B2CF9AE}" pid="3" name="KSOProductBuildVer">
    <vt:lpwstr>2052-12.1.0.15712</vt:lpwstr>
  </property>
</Properties>
</file>