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<sst xmlns="http://schemas.openxmlformats.org/spreadsheetml/2006/main" count="540" uniqueCount="494">
  <si>
    <t>强转弱</t>
  </si>
  <si>
    <t>弱转强</t>
  </si>
  <si>
    <t>代码</t>
  </si>
  <si>
    <t>简称</t>
  </si>
  <si>
    <t>总市值</t>
  </si>
  <si>
    <t>全指金融</t>
  </si>
  <si>
    <t>172883.27亿</t>
  </si>
  <si>
    <t>上证180</t>
  </si>
  <si>
    <t>381246.72亿</t>
  </si>
  <si>
    <t>跨境支付CIPS</t>
  </si>
  <si>
    <t>91290.65亿</t>
  </si>
  <si>
    <t>上证50</t>
  </si>
  <si>
    <t>238298.66亿</t>
  </si>
  <si>
    <t>全指可选</t>
  </si>
  <si>
    <t>53025.41亿</t>
  </si>
  <si>
    <t>保险重仓</t>
  </si>
  <si>
    <t>156126.27亿</t>
  </si>
  <si>
    <t>医药</t>
  </si>
  <si>
    <t>43108.00亿</t>
  </si>
  <si>
    <t>破净资产</t>
  </si>
  <si>
    <t>154302.80亿</t>
  </si>
  <si>
    <t>白酒概念</t>
  </si>
  <si>
    <t>31786.40亿</t>
  </si>
  <si>
    <t>低市净率</t>
  </si>
  <si>
    <t>148853.14亿</t>
  </si>
  <si>
    <t>医疗保健</t>
  </si>
  <si>
    <t>19581.60亿</t>
  </si>
  <si>
    <t>证金汇金持股</t>
  </si>
  <si>
    <t>128595.98亿</t>
  </si>
  <si>
    <t>食品饮料</t>
  </si>
  <si>
    <t>16777.18亿</t>
  </si>
  <si>
    <t>券商金股</t>
  </si>
  <si>
    <t>63855.67亿</t>
  </si>
  <si>
    <t>重庆板块</t>
  </si>
  <si>
    <t>11863.17亿</t>
  </si>
  <si>
    <t>整体上市</t>
  </si>
  <si>
    <t>48772.29亿</t>
  </si>
  <si>
    <t>活跃股</t>
  </si>
  <si>
    <t>11695.22亿</t>
  </si>
  <si>
    <t>并购重组股</t>
  </si>
  <si>
    <t>45963.81亿</t>
  </si>
  <si>
    <t>科创板次新</t>
  </si>
  <si>
    <t>11067.63亿</t>
  </si>
  <si>
    <t>创新药</t>
  </si>
  <si>
    <t>42277.00亿</t>
  </si>
  <si>
    <t>房地产</t>
  </si>
  <si>
    <t>10986.15亿</t>
  </si>
  <si>
    <t>新零售</t>
  </si>
  <si>
    <t>37311.90亿</t>
  </si>
  <si>
    <t>电信运营</t>
  </si>
  <si>
    <t>8663.00亿</t>
  </si>
  <si>
    <t>华为鸿蒙</t>
  </si>
  <si>
    <t>36317.75亿</t>
  </si>
  <si>
    <t>山西板块</t>
  </si>
  <si>
    <t>8074.45亿</t>
  </si>
  <si>
    <t>软件服务</t>
  </si>
  <si>
    <t>35481.86亿</t>
  </si>
  <si>
    <t>传媒娱乐</t>
  </si>
  <si>
    <t>7229.30亿</t>
  </si>
  <si>
    <t>互联金融</t>
  </si>
  <si>
    <t>28698.01亿</t>
  </si>
  <si>
    <t>风险提示</t>
  </si>
  <si>
    <t>5903.09亿</t>
  </si>
  <si>
    <t>养老概念</t>
  </si>
  <si>
    <t>25530.31亿</t>
  </si>
  <si>
    <t>预高送转</t>
  </si>
  <si>
    <t>4620.03亿</t>
  </si>
  <si>
    <t>ChatGPT概念</t>
  </si>
  <si>
    <t>24158.41亿</t>
  </si>
  <si>
    <t>文教休闲</t>
  </si>
  <si>
    <t>3007.63亿</t>
  </si>
  <si>
    <t>保险</t>
  </si>
  <si>
    <t>22913.32亿</t>
  </si>
  <si>
    <t>高商誉</t>
  </si>
  <si>
    <t>1717.26亿</t>
  </si>
  <si>
    <t>贵州板块</t>
  </si>
  <si>
    <t>21963.08亿</t>
  </si>
  <si>
    <t>深证Ｂ指</t>
  </si>
  <si>
    <t>428.79亿</t>
  </si>
  <si>
    <t>AI医疗概念</t>
  </si>
  <si>
    <t>20891.24亿</t>
  </si>
  <si>
    <t>公共交通</t>
  </si>
  <si>
    <t>364.04亿</t>
  </si>
  <si>
    <t>IP经济</t>
  </si>
  <si>
    <t>18022.71亿</t>
  </si>
  <si>
    <t>成份Ｂ指</t>
  </si>
  <si>
    <t>305.39亿</t>
  </si>
  <si>
    <t>婴童概念</t>
  </si>
  <si>
    <t>17762.93亿</t>
  </si>
  <si>
    <t>国证基建</t>
  </si>
  <si>
    <t>--</t>
  </si>
  <si>
    <t>基因概念</t>
  </si>
  <si>
    <t>17713.39亿</t>
  </si>
  <si>
    <t>珠三角</t>
  </si>
  <si>
    <t>减速器</t>
  </si>
  <si>
    <t>17653.18亿</t>
  </si>
  <si>
    <t>区块链50</t>
  </si>
  <si>
    <t>被举牌</t>
  </si>
  <si>
    <t>17219.54亿</t>
  </si>
  <si>
    <t>基金指数</t>
  </si>
  <si>
    <t>操作系统</t>
  </si>
  <si>
    <t>16767.81亿</t>
  </si>
  <si>
    <t>中证银行</t>
  </si>
  <si>
    <t>中小银行</t>
  </si>
  <si>
    <t>16393.66亿</t>
  </si>
  <si>
    <t>金融科技</t>
  </si>
  <si>
    <t>宠物经济</t>
  </si>
  <si>
    <t>14344.12亿</t>
  </si>
  <si>
    <t>减肥药</t>
  </si>
  <si>
    <t>13507.21亿</t>
  </si>
  <si>
    <t>医美概念</t>
  </si>
  <si>
    <t>13162.76亿</t>
  </si>
  <si>
    <t>农林牧渔</t>
  </si>
  <si>
    <t>12181.05亿</t>
  </si>
  <si>
    <t>星闪概念</t>
  </si>
  <si>
    <t>11462.59亿</t>
  </si>
  <si>
    <t>智谱AI</t>
  </si>
  <si>
    <t>11456.94亿</t>
  </si>
  <si>
    <t>免税概念</t>
  </si>
  <si>
    <t>10267.13亿</t>
  </si>
  <si>
    <t>网红经济</t>
  </si>
  <si>
    <t>9813.25亿</t>
  </si>
  <si>
    <t>信托重仓</t>
  </si>
  <si>
    <t>9530.08亿</t>
  </si>
  <si>
    <t>电器仪表</t>
  </si>
  <si>
    <t>9364.02亿</t>
  </si>
  <si>
    <t>一体压铸</t>
  </si>
  <si>
    <t>9331.71亿</t>
  </si>
  <si>
    <t>维生素</t>
  </si>
  <si>
    <t>8542.09亿</t>
  </si>
  <si>
    <t>财税数字化</t>
  </si>
  <si>
    <t>7870.97亿</t>
  </si>
  <si>
    <t>工业软件</t>
  </si>
  <si>
    <t>7056.40亿</t>
  </si>
  <si>
    <t>纺织服饰</t>
  </si>
  <si>
    <t>6791.35亿</t>
  </si>
  <si>
    <t>幽门螺杆菌</t>
  </si>
  <si>
    <t>6738.17亿</t>
  </si>
  <si>
    <t>数据确权</t>
  </si>
  <si>
    <t>6617.52亿</t>
  </si>
  <si>
    <t>远程办公</t>
  </si>
  <si>
    <t>6144.69亿</t>
  </si>
  <si>
    <t>地摊经济</t>
  </si>
  <si>
    <t>5948.27亿</t>
  </si>
  <si>
    <t>ETC概念</t>
  </si>
  <si>
    <t>4211.63亿</t>
  </si>
  <si>
    <t>胎压监测</t>
  </si>
  <si>
    <t>3759.60亿</t>
  </si>
  <si>
    <t>外骨骼机器人</t>
  </si>
  <si>
    <t>3366.92亿</t>
  </si>
  <si>
    <t>股东增持</t>
  </si>
  <si>
    <t>3268.94亿</t>
  </si>
  <si>
    <t>旅游</t>
  </si>
  <si>
    <t>3155.87亿</t>
  </si>
  <si>
    <t>知识付费</t>
  </si>
  <si>
    <t>2721.39亿</t>
  </si>
  <si>
    <t>水务</t>
  </si>
  <si>
    <t>1493.50亿</t>
  </si>
  <si>
    <t>保险新进</t>
  </si>
  <si>
    <t>748.64亿</t>
  </si>
  <si>
    <t>Ｂ股指数</t>
  </si>
  <si>
    <t>684.98亿</t>
  </si>
  <si>
    <t>配股预案</t>
  </si>
  <si>
    <t>29.39亿</t>
  </si>
  <si>
    <t>深证红利</t>
  </si>
  <si>
    <t>超大盘</t>
  </si>
  <si>
    <t>治理指数</t>
  </si>
  <si>
    <t>深主板50</t>
  </si>
  <si>
    <t>在线消费</t>
  </si>
  <si>
    <t>长三角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</si>
  <si>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</si>
  <si>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</si>
  <si>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</si>
  <si>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</si>
  <si>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</si>
  <si>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</si>
  <si>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</si>
  <si>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</si>
  <si>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</si>
  <si>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</si>
  <si>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</si>
  <si>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</si>
  <si>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</si>
  <si>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</si>
  <si>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</si>
  <si>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</si>
  <si>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</si>
  <si>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</si>
  <si>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</si>
  <si>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</si>
  <si>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800公用</t>
  </si>
  <si>
    <t>综企指数</t>
  </si>
  <si>
    <t>煤炭等权</t>
  </si>
  <si>
    <t>企债指数</t>
  </si>
  <si>
    <t>红利指数</t>
  </si>
  <si>
    <t>沪公司债</t>
  </si>
  <si>
    <t>上证能源</t>
  </si>
  <si>
    <t>能源等权</t>
  </si>
  <si>
    <t>公用等权</t>
  </si>
  <si>
    <t>5年信用</t>
  </si>
  <si>
    <t>380能源</t>
  </si>
  <si>
    <t>380公用</t>
  </si>
  <si>
    <t>信用100</t>
  </si>
  <si>
    <t>380低贝</t>
  </si>
  <si>
    <t>180红利</t>
  </si>
  <si>
    <t>煤炭指数</t>
  </si>
  <si>
    <t>国企一带一路</t>
  </si>
  <si>
    <t>300能源</t>
  </si>
  <si>
    <t>公司债指</t>
  </si>
  <si>
    <t>中证能源</t>
  </si>
  <si>
    <t>全指能源</t>
  </si>
  <si>
    <t>全指公用</t>
  </si>
  <si>
    <t>水电指数</t>
  </si>
  <si>
    <t>碳中和债</t>
  </si>
  <si>
    <t>深信中高</t>
  </si>
  <si>
    <t>深信中低</t>
  </si>
  <si>
    <t>深信用债</t>
  </si>
  <si>
    <t>深公司债</t>
  </si>
  <si>
    <t>成长40</t>
  </si>
  <si>
    <t>1000能源</t>
  </si>
  <si>
    <t>1000公用</t>
  </si>
  <si>
    <t>大盘低波</t>
  </si>
  <si>
    <t>苏州率先</t>
  </si>
  <si>
    <t>专利领先</t>
  </si>
  <si>
    <t>绿色煤炭</t>
  </si>
  <si>
    <t>绿色电力</t>
  </si>
  <si>
    <t>国证油气</t>
  </si>
  <si>
    <t>深证能源</t>
  </si>
  <si>
    <t>深证公用</t>
  </si>
  <si>
    <t>深证装备</t>
  </si>
  <si>
    <t>深成能源</t>
  </si>
  <si>
    <t>深成公用</t>
  </si>
  <si>
    <t>中证煤炭</t>
  </si>
  <si>
    <t>蓝色100</t>
  </si>
  <si>
    <t>商业指数</t>
  </si>
  <si>
    <t>180金融</t>
  </si>
  <si>
    <t>上证可选</t>
  </si>
  <si>
    <t>上证消费</t>
  </si>
  <si>
    <t>上证医药</t>
  </si>
  <si>
    <t>上证金融</t>
  </si>
  <si>
    <t>消费80</t>
  </si>
  <si>
    <t>可选等权</t>
  </si>
  <si>
    <t>消费等权</t>
  </si>
  <si>
    <t>医药等权</t>
  </si>
  <si>
    <t>上证下游</t>
  </si>
  <si>
    <t>沪消费品</t>
  </si>
  <si>
    <t>380可选</t>
  </si>
  <si>
    <t>380医药</t>
  </si>
  <si>
    <t>380金融</t>
  </si>
  <si>
    <t>医药主题</t>
  </si>
  <si>
    <t>消费50</t>
  </si>
  <si>
    <t>优势消费</t>
  </si>
  <si>
    <t>消费领先</t>
  </si>
  <si>
    <t>50AH优选</t>
  </si>
  <si>
    <t>科创生物</t>
  </si>
  <si>
    <t>消费服务</t>
  </si>
  <si>
    <t>医药生物</t>
  </si>
  <si>
    <t>细分医药</t>
  </si>
  <si>
    <t>细分食品</t>
  </si>
  <si>
    <t>800医药</t>
  </si>
  <si>
    <t>300非银</t>
  </si>
  <si>
    <t>300可选</t>
  </si>
  <si>
    <t>300医药</t>
  </si>
  <si>
    <t>300金融</t>
  </si>
  <si>
    <t>800可选</t>
  </si>
  <si>
    <t>中证医药</t>
  </si>
  <si>
    <t>中证金融</t>
  </si>
  <si>
    <t>内地消费</t>
  </si>
  <si>
    <t>内地地产</t>
  </si>
  <si>
    <t>300地产</t>
  </si>
  <si>
    <t>800金融</t>
  </si>
  <si>
    <t>医药100</t>
  </si>
  <si>
    <t>全指医药</t>
  </si>
  <si>
    <t>运输指数</t>
  </si>
  <si>
    <t>金融指数</t>
  </si>
  <si>
    <t>创新药械</t>
  </si>
  <si>
    <t>创医药</t>
  </si>
  <si>
    <t>生物50</t>
  </si>
  <si>
    <t>1000地产</t>
  </si>
  <si>
    <t>1000可选</t>
  </si>
  <si>
    <t>1000医药</t>
  </si>
  <si>
    <t>1000金融</t>
  </si>
  <si>
    <t>国证地产</t>
  </si>
  <si>
    <t>国证医药</t>
  </si>
  <si>
    <t>国证食品</t>
  </si>
  <si>
    <t>国证保证</t>
  </si>
  <si>
    <t>证券龙头</t>
  </si>
  <si>
    <t>生物医药</t>
  </si>
  <si>
    <t>央视责任</t>
  </si>
  <si>
    <t>深证医药</t>
  </si>
  <si>
    <t>深证金融</t>
  </si>
  <si>
    <t>深证地产</t>
  </si>
  <si>
    <t>深医药50</t>
  </si>
  <si>
    <t>深成医药</t>
  </si>
  <si>
    <t>深成金融</t>
  </si>
  <si>
    <t>CSSW证券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</si>
  <si>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</si>
  <si>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</si>
  <si>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</si>
  <si>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</si>
  <si>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</si>
  <si>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</si>
  <si>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</si>
  <si>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中证酒</t>
  </si>
  <si>
    <t>中证医疗</t>
  </si>
  <si>
    <t>CSWD生科</t>
  </si>
  <si>
    <t>中证白酒</t>
  </si>
  <si>
    <t>湾创100</t>
  </si>
  <si>
    <t>疫苗生科</t>
  </si>
  <si>
    <t>医疗健康</t>
  </si>
  <si>
    <t>湾创100R</t>
  </si>
  <si>
    <t>【数据引擎：奇衡DK阿赖耶识系统】情绪值</t>
  </si>
  <si>
    <t>AP00</t>
  </si>
  <si>
    <t>苹果连续</t>
  </si>
  <si>
    <t>CY00</t>
  </si>
  <si>
    <t>棉纱连续</t>
  </si>
  <si>
    <t>SM00</t>
  </si>
  <si>
    <t>锰硅连续</t>
  </si>
  <si>
    <t>BR00</t>
  </si>
  <si>
    <t>丁二烯橡胶连续</t>
  </si>
  <si>
    <t>BUX00</t>
  </si>
  <si>
    <t>沥青连续</t>
  </si>
  <si>
    <t>FU00</t>
  </si>
  <si>
    <t>燃油连续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</si>
  <si>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</si>
  <si>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</si>
  <si>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</si>
  <si>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</si>
  <si>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</si>
  <si>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</si>
  <si>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</si>
  <si>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</si>
  <si>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</si>
  <si>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</si>
  <si>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</si>
  <si>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</si>
  <si>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</si>
  <si>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</si>
  <si>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</si>
  <si>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</si>
  <si>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</si>
  <si>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</si>
  <si>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</si>
  <si>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</si>
  <si>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</si>
  <si>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</si>
  <si>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</si>
  <si>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</si>
  <si>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</si>
  <si>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</si>
  <si>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</si>
  <si>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</si>
  <si>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</si>
  <si>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</si>
  <si>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</si>
  <si>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</si>
  <si>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</si>
  <si>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</si>
  <si>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</si>
  <si>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</si>
  <si>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</si>
  <si>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</si>
  <si>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</si>
  <si>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</si>
  <si>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</si>
  <si>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</si>
  <si>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</si>
  <si>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</si>
  <si>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</si>
  <si>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</si>
  <si>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</si>
  <si>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</si>
  <si>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PX00</t>
  </si>
  <si>
    <t>对二甲苯连续</t>
  </si>
  <si>
    <t>SRX00</t>
  </si>
  <si>
    <t>白糖连续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</si>
  <si>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</si>
  <si>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</si>
  <si>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</si>
  <si>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</si>
  <si>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</si>
  <si>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</si>
  <si>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</si>
  <si>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</si>
  <si>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</si>
  <si>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</si>
  <si>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SP00</t>
  </si>
  <si>
    <t>纸浆连续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</si>
  <si>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</si>
  <si>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</si>
  <si>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</si>
  <si>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</si>
  <si>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</si>
  <si>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</si>
  <si>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</si>
  <si>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</si>
  <si>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</si>
  <si>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</si>
  <si>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</si>
  <si>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</si>
  <si>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</si>
  <si>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</si>
  <si>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</si>
  <si>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</si>
  <si>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</si>
  <si>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</si>
  <si>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</si>
  <si>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</si>
  <si>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</si>
  <si>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</si>
  <si>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</si>
  <si>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</si>
  <si>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</si>
  <si>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</si>
  <si>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</si>
  <si>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</si>
  <si>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</si>
  <si>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</si>
  <si>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</si>
  <si>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</si>
  <si>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</si>
  <si>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</si>
  <si>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</si>
  <si>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</si>
  <si>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</si>
  <si>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</si>
  <si>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</si>
  <si>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</si>
  <si>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</si>
  <si>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</si>
  <si>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</si>
  <si>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</si>
  <si>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</si>
  <si>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</si>
  <si>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</si>
  <si>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</si>
  <si>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</si>
  <si>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</si>
  <si>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</si>
  <si>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</si>
  <si>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</si>
  <si>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</si>
  <si>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</si>
  <si>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</si>
  <si>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RR00</t>
  </si>
  <si>
    <t>粳米连续</t>
  </si>
  <si>
    <t>CF00</t>
  </si>
  <si>
    <t>棉花连续</t>
  </si>
  <si>
    <t>CJ00</t>
  </si>
  <si>
    <t>红枣连续</t>
  </si>
  <si>
    <t>FG00</t>
  </si>
  <si>
    <t>玻璃连续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</si>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</sst>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8" sqref="B8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"000992"</f>
        <v>000992</v>
      </c>
      <c r="B3" s="35" t="s">
        <v>5</v>
      </c>
      <c r="C3" s="34" t="s">
        <v>6</v>
      </c>
      <c r="D3" s="34" t="str">
        <f>"000010"</f>
        <v>000010</v>
      </c>
      <c r="E3" s="34" t="s">
        <v>7</v>
      </c>
      <c r="F3" s="34" t="s">
        <v>8</v>
      </c>
    </row>
    <row r="4" ht="13.5" spans="1:6">
      <c r="A4" s="34" t="str">
        <f>"880609"</f>
        <v>880609</v>
      </c>
      <c r="B4" s="34" t="s">
        <v>9</v>
      </c>
      <c r="C4" s="34" t="s">
        <v>10</v>
      </c>
      <c r="D4" s="34" t="str">
        <f>"000016"</f>
        <v>000016</v>
      </c>
      <c r="E4" s="34" t="s">
        <v>11</v>
      </c>
      <c r="F4" s="34" t="s">
        <v>12</v>
      </c>
    </row>
    <row r="5" ht="13.5" spans="1:6">
      <c r="A5" s="34" t="str">
        <f>"000989"</f>
        <v>000989</v>
      </c>
      <c r="B5" s="34" t="s">
        <v>13</v>
      </c>
      <c r="C5" s="34" t="s">
        <v>14</v>
      </c>
      <c r="D5" s="34" t="str">
        <f>"880805"</f>
        <v>880805</v>
      </c>
      <c r="E5" s="34" t="s">
        <v>15</v>
      </c>
      <c r="F5" s="34" t="s">
        <v>16</v>
      </c>
    </row>
    <row r="6" ht="13.5" spans="1:6">
      <c r="A6" s="34" t="str">
        <f>"880400"</f>
        <v>880400</v>
      </c>
      <c r="B6" s="34" t="s">
        <v>17</v>
      </c>
      <c r="C6" s="34" t="s">
        <v>18</v>
      </c>
      <c r="D6" s="34" t="str">
        <f>"880846"</f>
        <v>880846</v>
      </c>
      <c r="E6" s="34" t="s">
        <v>19</v>
      </c>
      <c r="F6" s="34" t="s">
        <v>20</v>
      </c>
    </row>
    <row r="7" ht="13.5" spans="1:6">
      <c r="A7" s="34" t="str">
        <f>"880564"</f>
        <v>880564</v>
      </c>
      <c r="B7" s="34" t="s">
        <v>21</v>
      </c>
      <c r="C7" s="34" t="s">
        <v>22</v>
      </c>
      <c r="D7" s="34" t="str">
        <f>"880829"</f>
        <v>880829</v>
      </c>
      <c r="E7" s="34" t="s">
        <v>23</v>
      </c>
      <c r="F7" s="34" t="s">
        <v>24</v>
      </c>
    </row>
    <row r="8" ht="13.5" spans="1:6">
      <c r="A8" s="34" t="str">
        <f>"880398"</f>
        <v>880398</v>
      </c>
      <c r="B8" s="34" t="s">
        <v>25</v>
      </c>
      <c r="C8" s="34" t="s">
        <v>26</v>
      </c>
      <c r="D8" s="34" t="str">
        <f>"880857"</f>
        <v>880857</v>
      </c>
      <c r="E8" s="34" t="s">
        <v>27</v>
      </c>
      <c r="F8" s="34" t="s">
        <v>28</v>
      </c>
    </row>
    <row r="9" ht="13.5" spans="1:6">
      <c r="A9" s="34" t="str">
        <f>"880372"</f>
        <v>880372</v>
      </c>
      <c r="B9" s="34" t="s">
        <v>29</v>
      </c>
      <c r="C9" s="34" t="s">
        <v>30</v>
      </c>
      <c r="D9" s="34" t="str">
        <f>"880620"</f>
        <v>880620</v>
      </c>
      <c r="E9" s="34" t="s">
        <v>31</v>
      </c>
      <c r="F9" s="34" t="s">
        <v>32</v>
      </c>
    </row>
    <row r="10" ht="13.5" spans="1:6">
      <c r="A10" s="34" t="str">
        <f>"880225"</f>
        <v>880225</v>
      </c>
      <c r="B10" s="34" t="s">
        <v>33</v>
      </c>
      <c r="C10" s="34" t="s">
        <v>34</v>
      </c>
      <c r="D10" s="34" t="str">
        <f>"880532"</f>
        <v>880532</v>
      </c>
      <c r="E10" s="34" t="s">
        <v>35</v>
      </c>
      <c r="F10" s="34" t="s">
        <v>36</v>
      </c>
    </row>
    <row r="11" ht="13.5" spans="1:6">
      <c r="A11" s="34" t="str">
        <f>"880837"</f>
        <v>880837</v>
      </c>
      <c r="B11" s="34" t="s">
        <v>37</v>
      </c>
      <c r="C11" s="34" t="s">
        <v>38</v>
      </c>
      <c r="D11" s="34" t="str">
        <f>"880576"</f>
        <v>880576</v>
      </c>
      <c r="E11" s="34" t="s">
        <v>39</v>
      </c>
      <c r="F11" s="34" t="s">
        <v>40</v>
      </c>
    </row>
    <row r="12" ht="13.5" spans="1:6">
      <c r="A12" s="34" t="str">
        <f>"880554"</f>
        <v>880554</v>
      </c>
      <c r="B12" s="34" t="s">
        <v>41</v>
      </c>
      <c r="C12" s="34" t="s">
        <v>42</v>
      </c>
      <c r="D12" s="34" t="str">
        <f>"880652"</f>
        <v>880652</v>
      </c>
      <c r="E12" s="34" t="s">
        <v>43</v>
      </c>
      <c r="F12" s="34" t="s">
        <v>44</v>
      </c>
    </row>
    <row r="13" ht="13.5" spans="1:6">
      <c r="A13" s="34" t="str">
        <f>"880482"</f>
        <v>880482</v>
      </c>
      <c r="B13" s="34" t="s">
        <v>45</v>
      </c>
      <c r="C13" s="34" t="s">
        <v>46</v>
      </c>
      <c r="D13" s="34" t="str">
        <f>"880572"</f>
        <v>880572</v>
      </c>
      <c r="E13" s="34" t="s">
        <v>47</v>
      </c>
      <c r="F13" s="34" t="s">
        <v>48</v>
      </c>
    </row>
    <row r="14" ht="13.5" spans="1:6">
      <c r="A14" s="34" t="str">
        <f>"880452"</f>
        <v>880452</v>
      </c>
      <c r="B14" s="34" t="s">
        <v>49</v>
      </c>
      <c r="C14" s="34" t="s">
        <v>50</v>
      </c>
      <c r="D14" s="34" t="str">
        <f>"880722"</f>
        <v>880722</v>
      </c>
      <c r="E14" s="34" t="s">
        <v>51</v>
      </c>
      <c r="F14" s="34" t="s">
        <v>52</v>
      </c>
    </row>
    <row r="15" ht="13.5" spans="1:6">
      <c r="A15" s="34" t="str">
        <f>"880217"</f>
        <v>880217</v>
      </c>
      <c r="B15" s="34" t="s">
        <v>53</v>
      </c>
      <c r="C15" s="34" t="s">
        <v>54</v>
      </c>
      <c r="D15" s="34" t="str">
        <f>"880493"</f>
        <v>880493</v>
      </c>
      <c r="E15" s="34" t="s">
        <v>55</v>
      </c>
      <c r="F15" s="34" t="s">
        <v>56</v>
      </c>
    </row>
    <row r="16" ht="13.5" spans="1:6">
      <c r="A16" s="34" t="str">
        <f>"880418"</f>
        <v>880418</v>
      </c>
      <c r="B16" s="34" t="s">
        <v>57</v>
      </c>
      <c r="C16" s="34" t="s">
        <v>58</v>
      </c>
      <c r="D16" s="34" t="str">
        <f>"880592"</f>
        <v>880592</v>
      </c>
      <c r="E16" s="34" t="s">
        <v>59</v>
      </c>
      <c r="F16" s="34" t="s">
        <v>60</v>
      </c>
    </row>
    <row r="17" ht="13.5" spans="1:6">
      <c r="A17" s="34" t="str">
        <f>"880896"</f>
        <v>880896</v>
      </c>
      <c r="B17" s="34" t="s">
        <v>61</v>
      </c>
      <c r="C17" s="34" t="s">
        <v>62</v>
      </c>
      <c r="D17" s="34" t="str">
        <f>"880597"</f>
        <v>880597</v>
      </c>
      <c r="E17" s="34" t="s">
        <v>63</v>
      </c>
      <c r="F17" s="34" t="s">
        <v>64</v>
      </c>
    </row>
    <row r="18" ht="13.5" spans="1:6">
      <c r="A18" s="34" t="str">
        <f>"880854"</f>
        <v>880854</v>
      </c>
      <c r="B18" s="34" t="s">
        <v>65</v>
      </c>
      <c r="C18" s="34" t="s">
        <v>66</v>
      </c>
      <c r="D18" s="34" t="str">
        <f>"880654"</f>
        <v>880654</v>
      </c>
      <c r="E18" s="34" t="s">
        <v>67</v>
      </c>
      <c r="F18" s="34" t="s">
        <v>68</v>
      </c>
    </row>
    <row r="19" ht="13.5" spans="1:6">
      <c r="A19" s="34" t="str">
        <f>"880422"</f>
        <v>880422</v>
      </c>
      <c r="B19" s="34" t="s">
        <v>69</v>
      </c>
      <c r="C19" s="34" t="s">
        <v>70</v>
      </c>
      <c r="D19" s="34" t="str">
        <f>"880473"</f>
        <v>880473</v>
      </c>
      <c r="E19" s="35" t="s">
        <v>71</v>
      </c>
      <c r="F19" s="34" t="s">
        <v>72</v>
      </c>
    </row>
    <row r="20" ht="13.5" spans="1:6">
      <c r="A20" s="34" t="str">
        <f>"880787"</f>
        <v>880787</v>
      </c>
      <c r="B20" s="34" t="s">
        <v>73</v>
      </c>
      <c r="C20" s="34" t="s">
        <v>74</v>
      </c>
      <c r="D20" s="34" t="str">
        <f>"880229"</f>
        <v>880229</v>
      </c>
      <c r="E20" s="34" t="s">
        <v>75</v>
      </c>
      <c r="F20" s="34" t="s">
        <v>76</v>
      </c>
    </row>
    <row r="21" ht="13.5" spans="1:6">
      <c r="A21" s="34" t="str">
        <f>"399108"</f>
        <v>399108</v>
      </c>
      <c r="B21" s="34" t="s">
        <v>77</v>
      </c>
      <c r="C21" s="34" t="s">
        <v>78</v>
      </c>
      <c r="D21" s="34" t="str">
        <f>"880747"</f>
        <v>880747</v>
      </c>
      <c r="E21" s="34" t="s">
        <v>79</v>
      </c>
      <c r="F21" s="34" t="s">
        <v>80</v>
      </c>
    </row>
    <row r="22" ht="13.5" spans="1:6">
      <c r="A22" s="34" t="str">
        <f>"880453"</f>
        <v>880453</v>
      </c>
      <c r="B22" s="34" t="s">
        <v>81</v>
      </c>
      <c r="C22" s="34" t="s">
        <v>82</v>
      </c>
      <c r="D22" s="34" t="str">
        <f>"880617"</f>
        <v>880617</v>
      </c>
      <c r="E22" s="34" t="s">
        <v>83</v>
      </c>
      <c r="F22" s="34" t="s">
        <v>84</v>
      </c>
    </row>
    <row r="23" ht="13.5" spans="1:6">
      <c r="A23" s="34" t="str">
        <f>"399003"</f>
        <v>399003</v>
      </c>
      <c r="B23" s="34" t="s">
        <v>85</v>
      </c>
      <c r="C23" s="34" t="s">
        <v>86</v>
      </c>
      <c r="D23" s="34" t="str">
        <f>"880593"</f>
        <v>880593</v>
      </c>
      <c r="E23" s="34" t="s">
        <v>87</v>
      </c>
      <c r="F23" s="34" t="s">
        <v>88</v>
      </c>
    </row>
    <row r="24" ht="13.5" spans="1:6">
      <c r="A24" s="34" t="str">
        <f>"399359"</f>
        <v>399359</v>
      </c>
      <c r="B24" s="34" t="s">
        <v>89</v>
      </c>
      <c r="C24" s="34" t="s">
        <v>90</v>
      </c>
      <c r="D24" s="34" t="str">
        <f>"880913"</f>
        <v>880913</v>
      </c>
      <c r="E24" s="34" t="s">
        <v>91</v>
      </c>
      <c r="F24" s="34" t="s">
        <v>92</v>
      </c>
    </row>
    <row r="25" ht="13.5" spans="1:6">
      <c r="A25" s="34" t="str">
        <f>"399356"</f>
        <v>399356</v>
      </c>
      <c r="B25" s="34" t="s">
        <v>93</v>
      </c>
      <c r="C25" s="34" t="s">
        <v>90</v>
      </c>
      <c r="D25" s="34" t="str">
        <f>"880675"</f>
        <v>880675</v>
      </c>
      <c r="E25" s="34" t="s">
        <v>94</v>
      </c>
      <c r="F25" s="34" t="s">
        <v>95</v>
      </c>
    </row>
    <row r="26" ht="13.5" spans="1:6">
      <c r="A26" s="34" t="str">
        <f>"399286"</f>
        <v>399286</v>
      </c>
      <c r="B26" s="34" t="s">
        <v>96</v>
      </c>
      <c r="C26" s="34" t="s">
        <v>90</v>
      </c>
      <c r="D26" s="34" t="str">
        <f>"880848"</f>
        <v>880848</v>
      </c>
      <c r="E26" s="34" t="s">
        <v>97</v>
      </c>
      <c r="F26" s="34" t="s">
        <v>98</v>
      </c>
    </row>
    <row r="27" ht="13.5" spans="1:6">
      <c r="A27" s="34" t="str">
        <f>"000011"</f>
        <v>000011</v>
      </c>
      <c r="B27" s="34" t="s">
        <v>99</v>
      </c>
      <c r="C27" s="34" t="s">
        <v>90</v>
      </c>
      <c r="D27" s="34" t="str">
        <f>"880711"</f>
        <v>880711</v>
      </c>
      <c r="E27" s="34" t="s">
        <v>100</v>
      </c>
      <c r="F27" s="34" t="s">
        <v>101</v>
      </c>
    </row>
    <row r="28" ht="13.5" spans="1:6">
      <c r="A28" s="34" t="str">
        <f>"399986"</f>
        <v>399986</v>
      </c>
      <c r="B28" s="34" t="s">
        <v>102</v>
      </c>
      <c r="C28" s="34" t="s">
        <v>90</v>
      </c>
      <c r="D28" s="34" t="str">
        <f>"880875"</f>
        <v>880875</v>
      </c>
      <c r="E28" s="35" t="s">
        <v>103</v>
      </c>
      <c r="F28" s="34" t="s">
        <v>104</v>
      </c>
    </row>
    <row r="29" ht="13.5" spans="1:6">
      <c r="A29" s="34" t="str">
        <f>"399699"</f>
        <v>399699</v>
      </c>
      <c r="B29" s="34" t="s">
        <v>105</v>
      </c>
      <c r="C29" s="34" t="s">
        <v>90</v>
      </c>
      <c r="D29" s="34" t="str">
        <f>"880707"</f>
        <v>880707</v>
      </c>
      <c r="E29" s="34" t="s">
        <v>106</v>
      </c>
      <c r="F29" s="34" t="s">
        <v>107</v>
      </c>
    </row>
    <row r="30" ht="13.5" spans="1:6">
      <c r="A30" s="36"/>
      <c r="B30" s="36"/>
      <c r="C30" s="36"/>
      <c r="D30" s="34" t="str">
        <f>"880681"</f>
        <v>880681</v>
      </c>
      <c r="E30" s="34" t="s">
        <v>108</v>
      </c>
      <c r="F30" s="34" t="s">
        <v>109</v>
      </c>
    </row>
    <row r="31" ht="13.5" spans="1:6">
      <c r="A31" s="36"/>
      <c r="B31" s="36"/>
      <c r="C31" s="36"/>
      <c r="D31" s="34" t="str">
        <f>"880973"</f>
        <v>880973</v>
      </c>
      <c r="E31" s="34" t="s">
        <v>110</v>
      </c>
      <c r="F31" s="34" t="s">
        <v>111</v>
      </c>
    </row>
    <row r="32" ht="16.5" spans="1:6">
      <c r="A32" s="23"/>
      <c r="B32" s="23"/>
      <c r="C32" s="23"/>
      <c r="D32" s="34" t="str">
        <f>"880360"</f>
        <v>880360</v>
      </c>
      <c r="E32" s="34" t="s">
        <v>112</v>
      </c>
      <c r="F32" s="34" t="s">
        <v>113</v>
      </c>
    </row>
    <row r="33" ht="16.5" spans="1:6">
      <c r="A33" s="23"/>
      <c r="B33" s="23"/>
      <c r="C33" s="23"/>
      <c r="D33" s="34" t="str">
        <f>"880683"</f>
        <v>880683</v>
      </c>
      <c r="E33" s="34" t="s">
        <v>114</v>
      </c>
      <c r="F33" s="34" t="s">
        <v>115</v>
      </c>
    </row>
    <row r="34" ht="16.5" spans="1:6">
      <c r="A34" s="23"/>
      <c r="B34" s="23"/>
      <c r="C34" s="23"/>
      <c r="D34" s="34" t="str">
        <f>"880579"</f>
        <v>880579</v>
      </c>
      <c r="E34" s="34" t="s">
        <v>116</v>
      </c>
      <c r="F34" s="34" t="s">
        <v>117</v>
      </c>
    </row>
    <row r="35" ht="16.5" spans="1:6">
      <c r="A35" s="23"/>
      <c r="B35" s="23"/>
      <c r="C35" s="23"/>
      <c r="D35" s="34" t="str">
        <f>"880602"</f>
        <v>880602</v>
      </c>
      <c r="E35" s="34" t="s">
        <v>118</v>
      </c>
      <c r="F35" s="34" t="s">
        <v>119</v>
      </c>
    </row>
    <row r="36" ht="16.5" spans="1:6">
      <c r="A36" s="23"/>
      <c r="B36" s="23"/>
      <c r="C36" s="23"/>
      <c r="D36" s="34" t="str">
        <f>"880791"</f>
        <v>880791</v>
      </c>
      <c r="E36" s="34" t="s">
        <v>120</v>
      </c>
      <c r="F36" s="34" t="s">
        <v>121</v>
      </c>
    </row>
    <row r="37" ht="16.5" spans="1:6">
      <c r="A37" s="23"/>
      <c r="B37" s="23"/>
      <c r="C37" s="23"/>
      <c r="D37" s="34" t="str">
        <f>"880804"</f>
        <v>880804</v>
      </c>
      <c r="E37" s="34" t="s">
        <v>122</v>
      </c>
      <c r="F37" s="34" t="s">
        <v>123</v>
      </c>
    </row>
    <row r="38" ht="16.5" spans="1:6">
      <c r="A38" s="23"/>
      <c r="B38" s="23"/>
      <c r="C38" s="23"/>
      <c r="D38" s="34" t="str">
        <f>"880448"</f>
        <v>880448</v>
      </c>
      <c r="E38" s="34" t="s">
        <v>124</v>
      </c>
      <c r="F38" s="34" t="s">
        <v>125</v>
      </c>
    </row>
    <row r="39" ht="16.5" spans="1:6">
      <c r="A39" s="23"/>
      <c r="B39" s="23"/>
      <c r="C39" s="23"/>
      <c r="D39" s="34" t="str">
        <f>"880631"</f>
        <v>880631</v>
      </c>
      <c r="E39" s="34" t="s">
        <v>126</v>
      </c>
      <c r="F39" s="34" t="s">
        <v>127</v>
      </c>
    </row>
    <row r="40" ht="16.5" spans="1:6">
      <c r="A40" s="23"/>
      <c r="B40" s="23"/>
      <c r="C40" s="23"/>
      <c r="D40" s="34" t="str">
        <f>"880929"</f>
        <v>880929</v>
      </c>
      <c r="E40" s="34" t="s">
        <v>128</v>
      </c>
      <c r="F40" s="34" t="s">
        <v>129</v>
      </c>
    </row>
    <row r="41" ht="16.5" spans="1:6">
      <c r="A41" s="23"/>
      <c r="B41" s="23"/>
      <c r="C41" s="23"/>
      <c r="D41" s="34" t="str">
        <f>"880555"</f>
        <v>880555</v>
      </c>
      <c r="E41" s="34" t="s">
        <v>130</v>
      </c>
      <c r="F41" s="34" t="s">
        <v>131</v>
      </c>
    </row>
    <row r="42" ht="16.5" spans="1:6">
      <c r="A42" s="23"/>
      <c r="B42" s="23"/>
      <c r="C42" s="23"/>
      <c r="D42" s="34" t="str">
        <f>"880660"</f>
        <v>880660</v>
      </c>
      <c r="E42" s="34" t="s">
        <v>132</v>
      </c>
      <c r="F42" s="34" t="s">
        <v>133</v>
      </c>
    </row>
    <row r="43" ht="16.5" spans="1:6">
      <c r="A43" s="23"/>
      <c r="B43" s="23"/>
      <c r="C43" s="23"/>
      <c r="D43" s="34" t="str">
        <f>"880367"</f>
        <v>880367</v>
      </c>
      <c r="E43" s="34" t="s">
        <v>134</v>
      </c>
      <c r="F43" s="34" t="s">
        <v>135</v>
      </c>
    </row>
    <row r="44" ht="16.5" spans="1:6">
      <c r="A44" s="23"/>
      <c r="B44" s="23"/>
      <c r="C44" s="23"/>
      <c r="D44" s="34" t="str">
        <f>"880766"</f>
        <v>880766</v>
      </c>
      <c r="E44" s="34" t="s">
        <v>136</v>
      </c>
      <c r="F44" s="34" t="s">
        <v>137</v>
      </c>
    </row>
    <row r="45" ht="16.5" spans="1:6">
      <c r="A45" s="23"/>
      <c r="B45" s="23"/>
      <c r="C45" s="23"/>
      <c r="D45" s="34" t="str">
        <f>"880647"</f>
        <v>880647</v>
      </c>
      <c r="E45" s="34" t="s">
        <v>138</v>
      </c>
      <c r="F45" s="34" t="s">
        <v>139</v>
      </c>
    </row>
    <row r="46" ht="16.5" spans="1:6">
      <c r="A46" s="23"/>
      <c r="B46" s="23"/>
      <c r="C46" s="23"/>
      <c r="D46" s="34" t="str">
        <f>"880794"</f>
        <v>880794</v>
      </c>
      <c r="E46" s="34" t="s">
        <v>140</v>
      </c>
      <c r="F46" s="34" t="s">
        <v>141</v>
      </c>
    </row>
    <row r="47" ht="16.5" spans="1:6">
      <c r="A47" s="23"/>
      <c r="B47" s="23"/>
      <c r="C47" s="23"/>
      <c r="D47" s="34" t="str">
        <f>"880719"</f>
        <v>880719</v>
      </c>
      <c r="E47" s="34" t="s">
        <v>142</v>
      </c>
      <c r="F47" s="34" t="s">
        <v>143</v>
      </c>
    </row>
    <row r="48" ht="16.5" spans="1:6">
      <c r="A48" s="23"/>
      <c r="B48" s="23"/>
      <c r="C48" s="23"/>
      <c r="D48" s="34" t="str">
        <f>"880713"</f>
        <v>880713</v>
      </c>
      <c r="E48" s="34" t="s">
        <v>144</v>
      </c>
      <c r="F48" s="34" t="s">
        <v>145</v>
      </c>
    </row>
    <row r="49" ht="16.5" spans="1:6">
      <c r="A49" s="23"/>
      <c r="B49" s="23"/>
      <c r="C49" s="23"/>
      <c r="D49" s="34" t="str">
        <f>"880968"</f>
        <v>880968</v>
      </c>
      <c r="E49" s="34" t="s">
        <v>146</v>
      </c>
      <c r="F49" s="34" t="s">
        <v>147</v>
      </c>
    </row>
    <row r="50" ht="16.5" spans="1:6">
      <c r="A50" s="23"/>
      <c r="B50" s="23"/>
      <c r="C50" s="23"/>
      <c r="D50" s="34" t="str">
        <f>"880912"</f>
        <v>880912</v>
      </c>
      <c r="E50" s="34" t="s">
        <v>148</v>
      </c>
      <c r="F50" s="34" t="s">
        <v>149</v>
      </c>
    </row>
    <row r="51" ht="16.5" spans="1:6">
      <c r="A51" s="23"/>
      <c r="B51" s="23"/>
      <c r="C51" s="23"/>
      <c r="D51" s="34" t="str">
        <f>"880807"</f>
        <v>880807</v>
      </c>
      <c r="E51" s="34" t="s">
        <v>150</v>
      </c>
      <c r="F51" s="34" t="s">
        <v>151</v>
      </c>
    </row>
    <row r="52" ht="16.5" spans="1:6">
      <c r="A52" s="23"/>
      <c r="B52" s="23"/>
      <c r="C52" s="23"/>
      <c r="D52" s="34" t="str">
        <f>"880424"</f>
        <v>880424</v>
      </c>
      <c r="E52" s="34" t="s">
        <v>152</v>
      </c>
      <c r="F52" s="34" t="s">
        <v>153</v>
      </c>
    </row>
    <row r="53" ht="16.5" spans="1:6">
      <c r="A53" s="23"/>
      <c r="B53" s="23"/>
      <c r="C53" s="23"/>
      <c r="D53" s="34" t="str">
        <f>"880668"</f>
        <v>880668</v>
      </c>
      <c r="E53" s="34" t="s">
        <v>154</v>
      </c>
      <c r="F53" s="34" t="s">
        <v>155</v>
      </c>
    </row>
    <row r="54" ht="16.5" spans="1:6">
      <c r="A54" s="23"/>
      <c r="B54" s="23"/>
      <c r="C54" s="23"/>
      <c r="D54" s="34" t="str">
        <f>"880454"</f>
        <v>880454</v>
      </c>
      <c r="E54" s="34" t="s">
        <v>156</v>
      </c>
      <c r="F54" s="34" t="s">
        <v>157</v>
      </c>
    </row>
    <row r="55" ht="16.5" spans="1:6">
      <c r="A55" s="23"/>
      <c r="B55" s="23"/>
      <c r="C55" s="23"/>
      <c r="D55" s="34" t="str">
        <f>"880782"</f>
        <v>880782</v>
      </c>
      <c r="E55" s="34" t="s">
        <v>158</v>
      </c>
      <c r="F55" s="34" t="s">
        <v>159</v>
      </c>
    </row>
    <row r="56" ht="16.5" spans="1:6">
      <c r="A56" s="23"/>
      <c r="B56" s="23"/>
      <c r="C56" s="23"/>
      <c r="D56" s="34" t="str">
        <f>"000003"</f>
        <v>000003</v>
      </c>
      <c r="E56" s="34" t="s">
        <v>160</v>
      </c>
      <c r="F56" s="34" t="s">
        <v>161</v>
      </c>
    </row>
    <row r="57" ht="16.5" spans="1:6">
      <c r="A57" s="23"/>
      <c r="B57" s="23"/>
      <c r="C57" s="23"/>
      <c r="D57" s="34" t="str">
        <f>"880890"</f>
        <v>880890</v>
      </c>
      <c r="E57" s="34" t="s">
        <v>162</v>
      </c>
      <c r="F57" s="34" t="s">
        <v>163</v>
      </c>
    </row>
    <row r="58" ht="16.5" spans="1:6">
      <c r="A58" s="23"/>
      <c r="B58" s="23"/>
      <c r="C58" s="23"/>
      <c r="D58" s="34" t="str">
        <f>"399324"</f>
        <v>399324</v>
      </c>
      <c r="E58" s="34" t="s">
        <v>164</v>
      </c>
      <c r="F58" s="34" t="s">
        <v>90</v>
      </c>
    </row>
    <row r="59" ht="16.5" spans="1:6">
      <c r="A59" s="23"/>
      <c r="B59" s="23"/>
      <c r="C59" s="23"/>
      <c r="D59" s="34" t="str">
        <f>"000043"</f>
        <v>000043</v>
      </c>
      <c r="E59" s="34" t="s">
        <v>165</v>
      </c>
      <c r="F59" s="34" t="s">
        <v>90</v>
      </c>
    </row>
    <row r="60" ht="16.5" spans="1:6">
      <c r="A60" s="23"/>
      <c r="B60" s="23"/>
      <c r="C60" s="23"/>
      <c r="D60" s="34" t="str">
        <f>"000019"</f>
        <v>000019</v>
      </c>
      <c r="E60" s="34" t="s">
        <v>166</v>
      </c>
      <c r="F60" s="34" t="s">
        <v>90</v>
      </c>
    </row>
    <row r="61" ht="16.5" spans="1:6">
      <c r="A61" s="23"/>
      <c r="B61" s="23"/>
      <c r="C61" s="23"/>
      <c r="D61" s="34" t="str">
        <f>"999997"</f>
        <v>999997</v>
      </c>
      <c r="E61" s="34" t="s">
        <v>160</v>
      </c>
      <c r="F61" s="34" t="s">
        <v>90</v>
      </c>
    </row>
    <row r="62" ht="16.5" spans="1:6">
      <c r="A62" s="23"/>
      <c r="B62" s="23"/>
      <c r="C62" s="23"/>
      <c r="D62" s="34" t="str">
        <f>"399750"</f>
        <v>399750</v>
      </c>
      <c r="E62" s="34" t="s">
        <v>167</v>
      </c>
      <c r="F62" s="34" t="s">
        <v>90</v>
      </c>
    </row>
    <row r="63" ht="16.5" spans="1:6">
      <c r="A63" s="23"/>
      <c r="B63" s="23"/>
      <c r="C63" s="23"/>
      <c r="D63" s="34" t="str">
        <f>"399361"</f>
        <v>399361</v>
      </c>
      <c r="E63" s="34" t="s">
        <v>168</v>
      </c>
      <c r="F63" s="34" t="s">
        <v>90</v>
      </c>
    </row>
    <row r="64" ht="16.5" spans="1:6">
      <c r="A64" s="23"/>
      <c r="B64" s="23"/>
      <c r="C64" s="23"/>
      <c r="D64" s="34" t="str">
        <f>"399355"</f>
        <v>399355</v>
      </c>
      <c r="E64" s="34" t="s">
        <v>169</v>
      </c>
      <c r="F64" s="34" t="s">
        <v>90</v>
      </c>
    </row>
    <row r="65" ht="16.5" spans="1:6">
      <c r="A65" s="23"/>
      <c r="B65" s="23"/>
      <c r="C65" s="23"/>
      <c r="D65" s="36"/>
      <c r="E65" s="36"/>
      <c r="F65" s="36"/>
    </row>
    <row r="66" ht="16.5" spans="1:6">
      <c r="A66" s="23"/>
      <c r="B66" s="23"/>
      <c r="C66" s="23"/>
      <c r="D66" s="36"/>
      <c r="E66" s="36"/>
      <c r="F66" s="36"/>
    </row>
    <row r="67" ht="16.5" spans="1:6">
      <c r="A67" s="23"/>
      <c r="B67" s="23"/>
      <c r="C67" s="23"/>
      <c r="D67" s="37"/>
      <c r="E67" s="37"/>
      <c r="F67" s="37"/>
    </row>
    <row r="68" ht="16.5" spans="1:6">
      <c r="A68" s="23"/>
      <c r="B68" s="23"/>
      <c r="C68" s="23"/>
      <c r="D68" s="37"/>
      <c r="E68" s="37"/>
      <c r="F68" s="37"/>
    </row>
    <row r="69" ht="16.5" spans="1:6">
      <c r="A69" s="23"/>
      <c r="B69" s="23"/>
      <c r="C69" s="23"/>
      <c r="D69" s="37"/>
      <c r="E69" s="37"/>
      <c r="F69" s="37"/>
    </row>
    <row r="70" ht="16.5" spans="1:6">
      <c r="A70" s="23"/>
      <c r="B70" s="23"/>
      <c r="C70" s="23"/>
      <c r="D70" s="37"/>
      <c r="E70" s="37"/>
      <c r="F70" s="37"/>
    </row>
    <row r="71" ht="16.5" spans="1:6">
      <c r="A71" s="23"/>
      <c r="B71" s="23"/>
      <c r="C71" s="23"/>
      <c r="D71" s="37"/>
      <c r="E71" s="37"/>
      <c r="F71" s="37"/>
    </row>
    <row r="72" ht="16.5" spans="1:6">
      <c r="A72" s="23"/>
      <c r="B72" s="23"/>
      <c r="C72" s="23"/>
      <c r="D72" s="37"/>
      <c r="E72" s="37"/>
      <c r="F72" s="37"/>
    </row>
    <row r="73" ht="16.5" spans="1:6">
      <c r="A73" s="23"/>
      <c r="B73" s="23"/>
      <c r="C73" s="23"/>
      <c r="D73" s="37"/>
      <c r="E73" s="37"/>
      <c r="F73" s="37"/>
    </row>
    <row r="74" ht="16.5" spans="1:6">
      <c r="A74" s="23"/>
      <c r="B74" s="23"/>
      <c r="C74" s="23"/>
      <c r="D74" s="37"/>
      <c r="E74" s="37"/>
      <c r="F74" s="37"/>
    </row>
    <row r="75" ht="16.5" spans="1:6">
      <c r="A75" s="23"/>
      <c r="B75" s="23"/>
      <c r="C75" s="23"/>
      <c r="D75" s="37"/>
      <c r="E75" s="37"/>
      <c r="F75" s="37"/>
    </row>
    <row r="76" ht="16.5" spans="1:6">
      <c r="A76" s="23"/>
      <c r="B76" s="23"/>
      <c r="C76" s="23"/>
      <c r="D76" s="37"/>
      <c r="E76" s="37"/>
      <c r="F76" s="37"/>
    </row>
    <row r="77" ht="16.5" spans="1:6">
      <c r="A77" s="23"/>
      <c r="B77" s="23"/>
      <c r="C77" s="23"/>
      <c r="D77" s="37"/>
      <c r="E77" s="37"/>
      <c r="F77" s="37"/>
    </row>
    <row r="78" ht="16.5" spans="1:6">
      <c r="A78" s="23"/>
      <c r="B78" s="23"/>
      <c r="C78" s="23"/>
      <c r="D78" s="37"/>
      <c r="E78" s="37"/>
      <c r="F78" s="37"/>
    </row>
    <row r="79" ht="16.5" spans="1:6">
      <c r="A79" s="23"/>
      <c r="B79" s="23"/>
      <c r="C79" s="23"/>
      <c r="D79" s="37"/>
      <c r="E79" s="37"/>
      <c r="F79" s="37"/>
    </row>
    <row r="80" ht="16.5" spans="1:6">
      <c r="A80" s="23"/>
      <c r="B80" s="23"/>
      <c r="C80" s="23"/>
      <c r="D80" s="37"/>
      <c r="E80" s="37"/>
      <c r="F80" s="37"/>
    </row>
    <row r="81" ht="16.5" spans="1:6">
      <c r="A81" s="23"/>
      <c r="B81" s="23"/>
      <c r="C81" s="23"/>
      <c r="D81" s="37"/>
      <c r="E81" s="37"/>
      <c r="F81" s="37"/>
    </row>
    <row r="82" ht="16.5" spans="1:6">
      <c r="A82" s="23"/>
      <c r="B82" s="23"/>
      <c r="C82" s="23"/>
      <c r="D82" s="37"/>
      <c r="E82" s="37"/>
      <c r="F82" s="37"/>
    </row>
    <row r="83" ht="16.5" spans="1:6">
      <c r="A83" s="23"/>
      <c r="B83" s="23"/>
      <c r="C83" s="23"/>
      <c r="D83" s="37"/>
      <c r="E83" s="37"/>
      <c r="F83" s="37"/>
    </row>
    <row r="84" ht="16.5" spans="1:6">
      <c r="A84" s="23"/>
      <c r="B84" s="23"/>
      <c r="C84" s="23"/>
      <c r="D84" s="37"/>
      <c r="E84" s="37"/>
      <c r="F84" s="37"/>
    </row>
    <row r="85" ht="16.5" spans="1:6">
      <c r="A85" s="23"/>
      <c r="B85" s="23"/>
      <c r="C85" s="23"/>
      <c r="D85" s="37"/>
      <c r="E85" s="37"/>
      <c r="F85" s="37"/>
    </row>
    <row r="86" ht="16.5" spans="1:6">
      <c r="A86" s="23"/>
      <c r="B86" s="23"/>
      <c r="C86" s="23"/>
      <c r="D86" s="37"/>
      <c r="E86" s="37"/>
      <c r="F86" s="37"/>
    </row>
    <row r="87" ht="16.5" spans="1:6">
      <c r="A87" s="23"/>
      <c r="B87" s="23"/>
      <c r="C87" s="23"/>
      <c r="D87" s="37"/>
      <c r="E87" s="37"/>
      <c r="F87" s="37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3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170</v>
      </c>
      <c r="B1" s="2"/>
      <c r="C1" s="2"/>
      <c r="D1" s="2"/>
      <c r="E1" s="2"/>
      <c r="F1" s="2"/>
      <c r="G1" s="2"/>
      <c r="H1" s="2"/>
      <c r="I1" s="2"/>
      <c r="J1" s="2"/>
      <c r="K1" s="1" t="s">
        <v>171</v>
      </c>
      <c r="L1" s="1"/>
      <c r="M1" s="1"/>
      <c r="N1" s="1"/>
      <c r="O1" s="1"/>
      <c r="P1" s="1"/>
      <c r="Q1" s="1"/>
      <c r="R1" s="1"/>
    </row>
    <row r="2" ht="22.5" spans="1:18">
      <c r="A2" s="3" t="s">
        <v>172</v>
      </c>
      <c r="B2" s="4" t="s">
        <v>173</v>
      </c>
      <c r="C2" s="4" t="s">
        <v>174</v>
      </c>
      <c r="D2" s="4" t="s">
        <v>175</v>
      </c>
      <c r="E2" s="4" t="s">
        <v>176</v>
      </c>
      <c r="F2" s="4" t="s">
        <v>177</v>
      </c>
      <c r="G2" s="4" t="s">
        <v>178</v>
      </c>
      <c r="H2" s="4" t="s">
        <v>179</v>
      </c>
      <c r="I2" s="4" t="s">
        <v>180</v>
      </c>
      <c r="J2" s="4" t="s">
        <v>181</v>
      </c>
      <c r="K2" s="12" t="s">
        <v>182</v>
      </c>
      <c r="L2" s="12" t="s">
        <v>183</v>
      </c>
      <c r="M2" s="12" t="s">
        <v>184</v>
      </c>
      <c r="N2" s="12" t="s">
        <v>185</v>
      </c>
      <c r="O2" s="12" t="s">
        <v>186</v>
      </c>
      <c r="P2" s="12" t="s">
        <v>187</v>
      </c>
      <c r="Q2" s="12" t="s">
        <v>188</v>
      </c>
      <c r="R2" s="12" t="s">
        <v>189</v>
      </c>
    </row>
    <row r="3" ht="16.5" spans="1:23">
      <c r="A3" s="17">
        <v>937</v>
      </c>
      <c r="B3" s="17" t="s">
        <v>190</v>
      </c>
      <c r="C3" s="17">
        <v>2481.745</v>
      </c>
      <c r="D3" s="17">
        <v>2702.812</v>
      </c>
      <c r="E3" s="17">
        <v>1</v>
      </c>
      <c r="F3" s="18">
        <v>0</v>
      </c>
      <c r="G3" s="18">
        <v>0</v>
      </c>
      <c r="H3" s="18">
        <v>1</v>
      </c>
      <c r="I3" s="18">
        <v>0.211</v>
      </c>
      <c r="J3" s="18">
        <v>8.373</v>
      </c>
      <c r="K3" s="21">
        <v>3</v>
      </c>
      <c r="L3" s="21">
        <v>0</v>
      </c>
      <c r="M3" s="21">
        <v>0</v>
      </c>
      <c r="N3" s="21">
        <v>0</v>
      </c>
      <c r="O3" s="21">
        <v>0</v>
      </c>
      <c r="P3" s="21">
        <v>-4.275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399249</v>
      </c>
      <c r="B4" s="17" t="s">
        <v>191</v>
      </c>
      <c r="C4" s="17">
        <v>2365.72</v>
      </c>
      <c r="D4" s="17">
        <v>3203.439</v>
      </c>
      <c r="E4" s="17">
        <v>1</v>
      </c>
      <c r="F4" s="18">
        <v>0</v>
      </c>
      <c r="G4" s="18">
        <v>0</v>
      </c>
      <c r="H4" s="18">
        <v>1</v>
      </c>
      <c r="I4" s="18">
        <v>0.588</v>
      </c>
      <c r="J4" s="18">
        <v>26.585</v>
      </c>
      <c r="K4" s="21">
        <v>3</v>
      </c>
      <c r="L4" s="21">
        <v>0</v>
      </c>
      <c r="M4" s="21">
        <v>0</v>
      </c>
      <c r="N4" s="21">
        <v>0</v>
      </c>
      <c r="O4" s="21">
        <v>0</v>
      </c>
      <c r="P4" s="21">
        <v>-4.494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399990</v>
      </c>
      <c r="B5" s="17" t="s">
        <v>192</v>
      </c>
      <c r="C5" s="17">
        <v>2858.763</v>
      </c>
      <c r="D5" s="17">
        <v>3494.506</v>
      </c>
      <c r="E5" s="17">
        <v>1</v>
      </c>
      <c r="F5" s="18">
        <v>0</v>
      </c>
      <c r="G5" s="18">
        <v>0</v>
      </c>
      <c r="H5" s="18">
        <v>1</v>
      </c>
      <c r="I5" s="18">
        <v>0.695</v>
      </c>
      <c r="J5" s="18">
        <v>18.761</v>
      </c>
      <c r="K5" s="21">
        <v>3</v>
      </c>
      <c r="L5" s="21">
        <v>0</v>
      </c>
      <c r="M5" s="21">
        <v>0</v>
      </c>
      <c r="N5" s="21">
        <v>0</v>
      </c>
      <c r="O5" s="21">
        <v>0</v>
      </c>
      <c r="P5" s="21">
        <v>0.003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13</v>
      </c>
      <c r="B6" s="19" t="s">
        <v>193</v>
      </c>
      <c r="C6" s="19">
        <v>301.965</v>
      </c>
      <c r="D6" s="19">
        <v>303.581</v>
      </c>
      <c r="E6" s="19">
        <v>0</v>
      </c>
      <c r="F6" s="19">
        <v>0</v>
      </c>
      <c r="G6" s="19">
        <v>0</v>
      </c>
      <c r="H6" s="19">
        <v>1</v>
      </c>
      <c r="I6" s="18">
        <v>0.35</v>
      </c>
      <c r="J6" s="18">
        <v>0.88</v>
      </c>
      <c r="K6" s="21">
        <v>3</v>
      </c>
      <c r="L6" s="21">
        <v>0</v>
      </c>
      <c r="M6" s="21">
        <v>0</v>
      </c>
      <c r="N6" s="21">
        <v>0</v>
      </c>
      <c r="O6" s="21">
        <v>0</v>
      </c>
      <c r="P6" s="21">
        <v>-5.893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15</v>
      </c>
      <c r="B7" s="19" t="s">
        <v>194</v>
      </c>
      <c r="C7" s="19">
        <v>2981.15</v>
      </c>
      <c r="D7" s="19">
        <v>3266.884</v>
      </c>
      <c r="E7" s="19">
        <v>0</v>
      </c>
      <c r="F7" s="19">
        <v>0</v>
      </c>
      <c r="G7" s="19">
        <v>0</v>
      </c>
      <c r="H7" s="19">
        <v>1</v>
      </c>
      <c r="I7" s="18">
        <v>0.991</v>
      </c>
      <c r="J7" s="18">
        <v>9.65</v>
      </c>
      <c r="K7" s="21">
        <v>4</v>
      </c>
      <c r="L7" s="21">
        <v>1</v>
      </c>
      <c r="M7" s="21">
        <v>0</v>
      </c>
      <c r="N7" s="21">
        <v>0</v>
      </c>
      <c r="O7" s="21">
        <v>0</v>
      </c>
      <c r="P7" s="21">
        <v>-2.189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22</v>
      </c>
      <c r="B8" s="19" t="s">
        <v>195</v>
      </c>
      <c r="C8" s="19">
        <v>253.106</v>
      </c>
      <c r="D8" s="19">
        <v>254.303</v>
      </c>
      <c r="E8" s="19">
        <v>0</v>
      </c>
      <c r="F8" s="19">
        <v>0</v>
      </c>
      <c r="G8" s="19">
        <v>0</v>
      </c>
      <c r="H8" s="19">
        <v>1</v>
      </c>
      <c r="I8" s="18">
        <v>0.325</v>
      </c>
      <c r="J8" s="18">
        <v>0.794</v>
      </c>
      <c r="K8" s="21">
        <v>2</v>
      </c>
      <c r="L8" s="21">
        <v>0</v>
      </c>
      <c r="M8" s="21">
        <v>0</v>
      </c>
      <c r="N8" s="21">
        <v>0</v>
      </c>
      <c r="O8" s="21">
        <v>0</v>
      </c>
      <c r="P8" s="21">
        <v>-8.18</v>
      </c>
      <c r="Q8" s="21">
        <v>0</v>
      </c>
      <c r="R8" s="21">
        <v>-1</v>
      </c>
      <c r="S8" s="22"/>
      <c r="T8" s="22"/>
      <c r="U8" s="22"/>
      <c r="V8" s="22"/>
      <c r="W8" s="22"/>
    </row>
    <row r="9" ht="16.5" spans="1:23">
      <c r="A9" s="19">
        <v>32</v>
      </c>
      <c r="B9" s="19" t="s">
        <v>196</v>
      </c>
      <c r="C9" s="19">
        <v>1871.072</v>
      </c>
      <c r="D9" s="19">
        <v>2261.551</v>
      </c>
      <c r="E9" s="19">
        <v>0</v>
      </c>
      <c r="F9" s="19">
        <v>0</v>
      </c>
      <c r="G9" s="19">
        <v>0</v>
      </c>
      <c r="H9" s="19">
        <v>1</v>
      </c>
      <c r="I9" s="18">
        <v>8.825</v>
      </c>
      <c r="J9" s="18">
        <v>24.567</v>
      </c>
      <c r="K9" s="21">
        <v>4</v>
      </c>
      <c r="L9" s="21">
        <v>0</v>
      </c>
      <c r="M9" s="21">
        <v>0</v>
      </c>
      <c r="N9" s="21">
        <v>0</v>
      </c>
      <c r="O9" s="21">
        <v>0</v>
      </c>
      <c r="P9" s="21">
        <v>-7.295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70</v>
      </c>
      <c r="B10" s="19" t="s">
        <v>197</v>
      </c>
      <c r="C10" s="19">
        <v>2543.132</v>
      </c>
      <c r="D10" s="19">
        <v>3198.112</v>
      </c>
      <c r="E10" s="19">
        <v>0</v>
      </c>
      <c r="F10" s="19">
        <v>0</v>
      </c>
      <c r="G10" s="19">
        <v>0</v>
      </c>
      <c r="H10" s="19">
        <v>1</v>
      </c>
      <c r="I10" s="18">
        <v>8.24</v>
      </c>
      <c r="J10" s="18">
        <v>27.032</v>
      </c>
      <c r="K10" s="21">
        <v>4</v>
      </c>
      <c r="L10" s="21">
        <v>0</v>
      </c>
      <c r="M10" s="21">
        <v>-1</v>
      </c>
      <c r="N10" s="21">
        <v>1</v>
      </c>
      <c r="O10" s="21">
        <v>0</v>
      </c>
      <c r="P10" s="21">
        <v>0.754</v>
      </c>
      <c r="Q10" s="21">
        <v>1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79</v>
      </c>
      <c r="B11" s="19" t="s">
        <v>198</v>
      </c>
      <c r="C11" s="19">
        <v>2519.2</v>
      </c>
      <c r="D11" s="19">
        <v>2775.105</v>
      </c>
      <c r="E11" s="19">
        <v>0</v>
      </c>
      <c r="F11" s="19">
        <v>0</v>
      </c>
      <c r="G11" s="19">
        <v>0</v>
      </c>
      <c r="H11" s="19">
        <v>1</v>
      </c>
      <c r="I11" s="18">
        <v>1.552</v>
      </c>
      <c r="J11" s="18">
        <v>10.631</v>
      </c>
      <c r="K11" s="21">
        <v>3</v>
      </c>
      <c r="L11" s="21">
        <v>0</v>
      </c>
      <c r="M11" s="21">
        <v>0</v>
      </c>
      <c r="N11" s="21">
        <v>0</v>
      </c>
      <c r="O11" s="21">
        <v>0</v>
      </c>
      <c r="P11" s="21">
        <v>-13.408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101</v>
      </c>
      <c r="B12" s="19" t="s">
        <v>199</v>
      </c>
      <c r="C12" s="19">
        <v>250.901</v>
      </c>
      <c r="D12" s="19">
        <v>252.209</v>
      </c>
      <c r="E12" s="19">
        <v>0</v>
      </c>
      <c r="F12" s="19">
        <v>0</v>
      </c>
      <c r="G12" s="19">
        <v>0</v>
      </c>
      <c r="H12" s="19">
        <v>1</v>
      </c>
      <c r="I12" s="18">
        <v>0.3</v>
      </c>
      <c r="J12" s="18">
        <v>0.817</v>
      </c>
      <c r="K12" s="21">
        <v>2</v>
      </c>
      <c r="L12" s="21">
        <v>0</v>
      </c>
      <c r="M12" s="21">
        <v>0</v>
      </c>
      <c r="N12" s="21">
        <v>0</v>
      </c>
      <c r="O12" s="21">
        <v>0</v>
      </c>
      <c r="P12" s="21">
        <v>-13.642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104</v>
      </c>
      <c r="B13" s="19" t="s">
        <v>200</v>
      </c>
      <c r="C13" s="19">
        <v>1247.423</v>
      </c>
      <c r="D13" s="19">
        <v>1553.425</v>
      </c>
      <c r="E13" s="19">
        <v>0</v>
      </c>
      <c r="F13" s="19">
        <v>0</v>
      </c>
      <c r="G13" s="19">
        <v>0</v>
      </c>
      <c r="H13" s="19">
        <v>1</v>
      </c>
      <c r="I13" s="18">
        <v>3.681</v>
      </c>
      <c r="J13" s="18">
        <v>22.654</v>
      </c>
      <c r="K13" s="21">
        <v>1</v>
      </c>
      <c r="L13" s="21">
        <v>2</v>
      </c>
      <c r="M13" s="21">
        <v>0</v>
      </c>
      <c r="N13" s="21">
        <v>0</v>
      </c>
      <c r="O13" s="21">
        <v>0</v>
      </c>
      <c r="P13" s="21">
        <v>-4.972</v>
      </c>
      <c r="Q13" s="21">
        <v>0</v>
      </c>
      <c r="R13" s="21">
        <v>1</v>
      </c>
      <c r="S13" s="22"/>
      <c r="T13" s="22"/>
      <c r="U13" s="22"/>
      <c r="V13" s="22"/>
      <c r="W13" s="22"/>
    </row>
    <row r="14" ht="16.5" spans="1:23">
      <c r="A14" s="19">
        <v>113</v>
      </c>
      <c r="B14" s="19" t="s">
        <v>201</v>
      </c>
      <c r="C14" s="19">
        <v>2909</v>
      </c>
      <c r="D14" s="19">
        <v>3374.864</v>
      </c>
      <c r="E14" s="19">
        <v>0</v>
      </c>
      <c r="F14" s="19">
        <v>0</v>
      </c>
      <c r="G14" s="19">
        <v>0</v>
      </c>
      <c r="H14" s="19">
        <v>1</v>
      </c>
      <c r="I14" s="18">
        <v>1.256</v>
      </c>
      <c r="J14" s="18">
        <v>14.887</v>
      </c>
      <c r="K14" s="21">
        <v>0</v>
      </c>
      <c r="L14" s="21">
        <v>2</v>
      </c>
      <c r="M14" s="21">
        <v>1</v>
      </c>
      <c r="N14" s="21">
        <v>-1</v>
      </c>
      <c r="O14" s="21">
        <v>0</v>
      </c>
      <c r="P14" s="21">
        <v>0.021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116</v>
      </c>
      <c r="B15" s="19" t="s">
        <v>202</v>
      </c>
      <c r="C15" s="19">
        <v>198.549</v>
      </c>
      <c r="D15" s="19">
        <v>199.268</v>
      </c>
      <c r="E15" s="19">
        <v>0</v>
      </c>
      <c r="F15" s="19">
        <v>0</v>
      </c>
      <c r="G15" s="19">
        <v>0</v>
      </c>
      <c r="H15" s="19">
        <v>1</v>
      </c>
      <c r="I15" s="18">
        <v>0.087</v>
      </c>
      <c r="J15" s="18">
        <v>0.447</v>
      </c>
      <c r="K15" s="21">
        <v>2</v>
      </c>
      <c r="L15" s="21">
        <v>1</v>
      </c>
      <c r="M15" s="21">
        <v>0</v>
      </c>
      <c r="N15" s="21">
        <v>-1</v>
      </c>
      <c r="O15" s="21">
        <v>0</v>
      </c>
      <c r="P15" s="21">
        <v>-0.001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138</v>
      </c>
      <c r="B16" s="19" t="s">
        <v>203</v>
      </c>
      <c r="C16" s="19">
        <v>8003.97</v>
      </c>
      <c r="D16" s="19">
        <v>8702.749</v>
      </c>
      <c r="E16" s="19">
        <v>0</v>
      </c>
      <c r="F16" s="19">
        <v>0</v>
      </c>
      <c r="G16" s="19">
        <v>0</v>
      </c>
      <c r="H16" s="19">
        <v>1</v>
      </c>
      <c r="I16" s="18">
        <v>0.472</v>
      </c>
      <c r="J16" s="18">
        <v>8.463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-5.623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149</v>
      </c>
      <c r="B17" s="19" t="s">
        <v>204</v>
      </c>
      <c r="C17" s="19">
        <v>3866.957</v>
      </c>
      <c r="D17" s="19">
        <v>4213.962</v>
      </c>
      <c r="E17" s="19">
        <v>0</v>
      </c>
      <c r="F17" s="19">
        <v>0</v>
      </c>
      <c r="G17" s="19">
        <v>0</v>
      </c>
      <c r="H17" s="19">
        <v>1</v>
      </c>
      <c r="I17" s="18">
        <v>1.027</v>
      </c>
      <c r="J17" s="18">
        <v>9.177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-1.797</v>
      </c>
      <c r="Q17" s="21">
        <v>0</v>
      </c>
      <c r="R17" s="21">
        <v>-1</v>
      </c>
      <c r="S17" s="22"/>
      <c r="T17" s="22"/>
      <c r="U17" s="22"/>
      <c r="V17" s="22"/>
      <c r="W17" s="22"/>
    </row>
    <row r="18" ht="16.5" spans="1:23">
      <c r="A18" s="19">
        <v>820</v>
      </c>
      <c r="B18" s="19" t="s">
        <v>205</v>
      </c>
      <c r="C18" s="19">
        <v>4138.332</v>
      </c>
      <c r="D18" s="19">
        <v>4896.87</v>
      </c>
      <c r="E18" s="19">
        <v>0</v>
      </c>
      <c r="F18" s="19">
        <v>0</v>
      </c>
      <c r="G18" s="19">
        <v>0</v>
      </c>
      <c r="H18" s="19">
        <v>1</v>
      </c>
      <c r="I18" s="18">
        <v>5.334</v>
      </c>
      <c r="J18" s="18">
        <v>19.998</v>
      </c>
      <c r="K18" s="21">
        <v>3</v>
      </c>
      <c r="L18" s="21">
        <v>0</v>
      </c>
      <c r="M18" s="21">
        <v>0</v>
      </c>
      <c r="N18" s="21">
        <v>0</v>
      </c>
      <c r="O18" s="21">
        <v>0</v>
      </c>
      <c r="P18" s="21">
        <v>-3.617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859</v>
      </c>
      <c r="B19" s="19" t="s">
        <v>206</v>
      </c>
      <c r="C19" s="19">
        <v>1725.084</v>
      </c>
      <c r="D19" s="19">
        <v>2029.604</v>
      </c>
      <c r="E19" s="19">
        <v>0</v>
      </c>
      <c r="F19" s="19">
        <v>0</v>
      </c>
      <c r="G19" s="19">
        <v>0</v>
      </c>
      <c r="H19" s="19">
        <v>1</v>
      </c>
      <c r="I19" s="18">
        <v>1.39</v>
      </c>
      <c r="J19" s="18">
        <v>16.186</v>
      </c>
      <c r="K19" s="21">
        <v>2</v>
      </c>
      <c r="L19" s="21">
        <v>1</v>
      </c>
      <c r="M19" s="21">
        <v>0</v>
      </c>
      <c r="N19" s="21">
        <v>0</v>
      </c>
      <c r="O19" s="21">
        <v>0</v>
      </c>
      <c r="P19" s="21">
        <v>-1.872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908</v>
      </c>
      <c r="B20" s="19" t="s">
        <v>207</v>
      </c>
      <c r="C20" s="19">
        <v>2241.238</v>
      </c>
      <c r="D20" s="19">
        <v>2648.726</v>
      </c>
      <c r="E20" s="19">
        <v>0</v>
      </c>
      <c r="F20" s="19">
        <v>0</v>
      </c>
      <c r="G20" s="19">
        <v>0</v>
      </c>
      <c r="H20" s="19">
        <v>1</v>
      </c>
      <c r="I20" s="18">
        <v>9.028</v>
      </c>
      <c r="J20" s="18">
        <v>23.024</v>
      </c>
      <c r="K20" s="21">
        <v>4</v>
      </c>
      <c r="L20" s="21">
        <v>0</v>
      </c>
      <c r="M20" s="21">
        <v>0</v>
      </c>
      <c r="N20" s="21">
        <v>0</v>
      </c>
      <c r="O20" s="21">
        <v>-1</v>
      </c>
      <c r="P20" s="21">
        <v>-1.356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923</v>
      </c>
      <c r="B21" s="19" t="s">
        <v>208</v>
      </c>
      <c r="C21" s="19">
        <v>253.508</v>
      </c>
      <c r="D21" s="19">
        <v>254.668</v>
      </c>
      <c r="E21" s="19">
        <v>0</v>
      </c>
      <c r="F21" s="19">
        <v>0</v>
      </c>
      <c r="G21" s="19">
        <v>0</v>
      </c>
      <c r="H21" s="19">
        <v>1</v>
      </c>
      <c r="I21" s="18">
        <v>0.34</v>
      </c>
      <c r="J21" s="18">
        <v>0.794</v>
      </c>
      <c r="K21" s="21">
        <v>3</v>
      </c>
      <c r="L21" s="21">
        <v>0</v>
      </c>
      <c r="M21" s="21">
        <v>0</v>
      </c>
      <c r="N21" s="21">
        <v>0</v>
      </c>
      <c r="O21" s="21">
        <v>0</v>
      </c>
      <c r="P21" s="21">
        <v>-1.851</v>
      </c>
      <c r="Q21" s="21">
        <v>-1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928</v>
      </c>
      <c r="B22" s="19" t="s">
        <v>209</v>
      </c>
      <c r="C22" s="19">
        <v>2823.45</v>
      </c>
      <c r="D22" s="19">
        <v>3365.695</v>
      </c>
      <c r="E22" s="19">
        <v>0</v>
      </c>
      <c r="F22" s="19">
        <v>0</v>
      </c>
      <c r="G22" s="19">
        <v>0</v>
      </c>
      <c r="H22" s="19">
        <v>1</v>
      </c>
      <c r="I22" s="18">
        <v>7.531</v>
      </c>
      <c r="J22" s="18">
        <v>22.429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-1.161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986</v>
      </c>
      <c r="B23" s="19" t="s">
        <v>210</v>
      </c>
      <c r="C23" s="19">
        <v>2242.691</v>
      </c>
      <c r="D23" s="19">
        <v>2707.212</v>
      </c>
      <c r="E23" s="19">
        <v>0</v>
      </c>
      <c r="F23" s="19">
        <v>0</v>
      </c>
      <c r="G23" s="19">
        <v>0</v>
      </c>
      <c r="H23" s="19">
        <v>1</v>
      </c>
      <c r="I23" s="18">
        <v>8.128</v>
      </c>
      <c r="J23" s="18">
        <v>23.892</v>
      </c>
      <c r="K23" s="21">
        <v>2</v>
      </c>
      <c r="L23" s="21">
        <v>2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995</v>
      </c>
      <c r="B24" s="19" t="s">
        <v>211</v>
      </c>
      <c r="C24" s="19">
        <v>2581.528</v>
      </c>
      <c r="D24" s="19">
        <v>2801.38</v>
      </c>
      <c r="E24" s="19">
        <v>0</v>
      </c>
      <c r="F24" s="19">
        <v>0</v>
      </c>
      <c r="G24" s="19">
        <v>0</v>
      </c>
      <c r="H24" s="19">
        <v>1</v>
      </c>
      <c r="I24" s="18">
        <v>1.321</v>
      </c>
      <c r="J24" s="18">
        <v>9.066</v>
      </c>
      <c r="K24" s="21">
        <v>4</v>
      </c>
      <c r="L24" s="21">
        <v>0</v>
      </c>
      <c r="M24" s="21">
        <v>0</v>
      </c>
      <c r="N24" s="21">
        <v>0</v>
      </c>
      <c r="O24" s="21">
        <v>0</v>
      </c>
      <c r="P24" s="21">
        <v>-4.158</v>
      </c>
      <c r="Q24" s="21">
        <v>0</v>
      </c>
      <c r="R24" s="21">
        <v>-1</v>
      </c>
      <c r="S24" s="22"/>
      <c r="T24" s="22"/>
      <c r="U24" s="22"/>
      <c r="V24" s="22"/>
      <c r="W24" s="22"/>
    </row>
    <row r="25" ht="16.5" spans="1:23">
      <c r="A25" s="19">
        <v>399234</v>
      </c>
      <c r="B25" s="19" t="s">
        <v>212</v>
      </c>
      <c r="C25" s="19">
        <v>906.267</v>
      </c>
      <c r="D25" s="19">
        <v>1051.003</v>
      </c>
      <c r="E25" s="19">
        <v>0</v>
      </c>
      <c r="F25" s="19">
        <v>0</v>
      </c>
      <c r="G25" s="19">
        <v>0</v>
      </c>
      <c r="H25" s="19">
        <v>1</v>
      </c>
      <c r="I25" s="18">
        <v>6.218</v>
      </c>
      <c r="J25" s="18">
        <v>19.133</v>
      </c>
      <c r="K25" s="21">
        <v>3</v>
      </c>
      <c r="L25" s="21">
        <v>0</v>
      </c>
      <c r="M25" s="21">
        <v>1</v>
      </c>
      <c r="N25" s="21">
        <v>0</v>
      </c>
      <c r="O25" s="21">
        <v>0</v>
      </c>
      <c r="P25" s="21">
        <v>-12.615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399289</v>
      </c>
      <c r="B26" s="19" t="s">
        <v>213</v>
      </c>
      <c r="C26" s="19">
        <v>120.518</v>
      </c>
      <c r="D26" s="19">
        <v>121.319</v>
      </c>
      <c r="E26" s="19">
        <v>0</v>
      </c>
      <c r="F26" s="19">
        <v>0</v>
      </c>
      <c r="G26" s="19">
        <v>0</v>
      </c>
      <c r="H26" s="19">
        <v>1</v>
      </c>
      <c r="I26" s="18">
        <v>0.292</v>
      </c>
      <c r="J26" s="18">
        <v>0.95</v>
      </c>
      <c r="K26" s="21">
        <v>4</v>
      </c>
      <c r="L26" s="21">
        <v>0</v>
      </c>
      <c r="M26" s="21">
        <v>0</v>
      </c>
      <c r="N26" s="21">
        <v>1</v>
      </c>
      <c r="O26" s="21">
        <v>0</v>
      </c>
      <c r="P26" s="21">
        <v>0.097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9">
        <v>399298</v>
      </c>
      <c r="B27" s="19" t="s">
        <v>214</v>
      </c>
      <c r="C27" s="19">
        <v>213.367</v>
      </c>
      <c r="D27" s="19">
        <v>214.649</v>
      </c>
      <c r="E27" s="19">
        <v>0</v>
      </c>
      <c r="F27" s="19">
        <v>0</v>
      </c>
      <c r="G27" s="19">
        <v>0</v>
      </c>
      <c r="H27" s="19">
        <v>1</v>
      </c>
      <c r="I27" s="18">
        <v>0.396</v>
      </c>
      <c r="J27" s="18">
        <v>0.991</v>
      </c>
      <c r="K27" s="21">
        <v>2</v>
      </c>
      <c r="L27" s="21">
        <v>0</v>
      </c>
      <c r="M27" s="21">
        <v>0</v>
      </c>
      <c r="N27" s="21">
        <v>0</v>
      </c>
      <c r="O27" s="21">
        <v>0</v>
      </c>
      <c r="P27" s="21">
        <v>-5.016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399299</v>
      </c>
      <c r="B28" s="19" t="s">
        <v>215</v>
      </c>
      <c r="C28" s="19">
        <v>245.506</v>
      </c>
      <c r="D28" s="19">
        <v>247.162</v>
      </c>
      <c r="E28" s="19">
        <v>0</v>
      </c>
      <c r="F28" s="19">
        <v>0</v>
      </c>
      <c r="G28" s="19">
        <v>0</v>
      </c>
      <c r="H28" s="19">
        <v>1</v>
      </c>
      <c r="I28" s="18">
        <v>0.378</v>
      </c>
      <c r="J28" s="18">
        <v>1.046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-3.225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9">
        <v>399301</v>
      </c>
      <c r="B29" s="19" t="s">
        <v>216</v>
      </c>
      <c r="C29" s="19">
        <v>217.217</v>
      </c>
      <c r="D29" s="19">
        <v>218.523</v>
      </c>
      <c r="E29" s="19">
        <v>0</v>
      </c>
      <c r="F29" s="19">
        <v>0</v>
      </c>
      <c r="G29" s="19">
        <v>0</v>
      </c>
      <c r="H29" s="19">
        <v>1</v>
      </c>
      <c r="I29" s="18">
        <v>0.396</v>
      </c>
      <c r="J29" s="18">
        <v>0.991</v>
      </c>
      <c r="K29" s="21">
        <v>2</v>
      </c>
      <c r="L29" s="21">
        <v>0</v>
      </c>
      <c r="M29" s="21">
        <v>0</v>
      </c>
      <c r="N29" s="21">
        <v>0</v>
      </c>
      <c r="O29" s="21">
        <v>0</v>
      </c>
      <c r="P29" s="21">
        <v>-3.507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399302</v>
      </c>
      <c r="B30" s="19" t="s">
        <v>217</v>
      </c>
      <c r="C30" s="19">
        <v>220.24</v>
      </c>
      <c r="D30" s="19">
        <v>221.353</v>
      </c>
      <c r="E30" s="19">
        <v>0</v>
      </c>
      <c r="F30" s="19">
        <v>0</v>
      </c>
      <c r="G30" s="19">
        <v>0</v>
      </c>
      <c r="H30" s="19">
        <v>1</v>
      </c>
      <c r="I30" s="18">
        <v>0.332</v>
      </c>
      <c r="J30" s="18">
        <v>0.833</v>
      </c>
      <c r="K30" s="21">
        <v>4</v>
      </c>
      <c r="L30" s="21">
        <v>0</v>
      </c>
      <c r="M30" s="21">
        <v>0</v>
      </c>
      <c r="N30" s="21">
        <v>0</v>
      </c>
      <c r="O30" s="21">
        <v>0</v>
      </c>
      <c r="P30" s="21">
        <v>-3.25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399326</v>
      </c>
      <c r="B31" s="19" t="s">
        <v>218</v>
      </c>
      <c r="C31" s="19">
        <v>5578.663</v>
      </c>
      <c r="D31" s="19">
        <v>6833.199</v>
      </c>
      <c r="E31" s="19">
        <v>0</v>
      </c>
      <c r="F31" s="19">
        <v>0</v>
      </c>
      <c r="G31" s="19">
        <v>0</v>
      </c>
      <c r="H31" s="19">
        <v>1</v>
      </c>
      <c r="I31" s="18">
        <v>1.452</v>
      </c>
      <c r="J31" s="18">
        <v>19.545</v>
      </c>
      <c r="K31" s="21">
        <v>3</v>
      </c>
      <c r="L31" s="21">
        <v>0</v>
      </c>
      <c r="M31" s="21">
        <v>0</v>
      </c>
      <c r="N31" s="21">
        <v>0</v>
      </c>
      <c r="O31" s="21">
        <v>0</v>
      </c>
      <c r="P31" s="21">
        <v>-0.521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399381</v>
      </c>
      <c r="B32" s="19" t="s">
        <v>219</v>
      </c>
      <c r="C32" s="19">
        <v>2932.929</v>
      </c>
      <c r="D32" s="19">
        <v>3497.215</v>
      </c>
      <c r="E32" s="19">
        <v>0</v>
      </c>
      <c r="F32" s="19">
        <v>0</v>
      </c>
      <c r="G32" s="19">
        <v>0</v>
      </c>
      <c r="H32" s="19">
        <v>1</v>
      </c>
      <c r="I32" s="18">
        <v>8.048</v>
      </c>
      <c r="J32" s="18">
        <v>22.885</v>
      </c>
      <c r="K32" s="21">
        <v>3</v>
      </c>
      <c r="L32" s="21">
        <v>0</v>
      </c>
      <c r="M32" s="21">
        <v>1</v>
      </c>
      <c r="N32" s="21">
        <v>-1</v>
      </c>
      <c r="O32" s="21">
        <v>0</v>
      </c>
      <c r="P32" s="21">
        <v>-17.838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9">
        <v>399390</v>
      </c>
      <c r="B33" s="19" t="s">
        <v>220</v>
      </c>
      <c r="C33" s="19">
        <v>2594.334</v>
      </c>
      <c r="D33" s="19">
        <v>2813.683</v>
      </c>
      <c r="E33" s="19">
        <v>0</v>
      </c>
      <c r="F33" s="19">
        <v>0</v>
      </c>
      <c r="G33" s="19">
        <v>0</v>
      </c>
      <c r="H33" s="19">
        <v>1</v>
      </c>
      <c r="I33" s="18">
        <v>1.139</v>
      </c>
      <c r="J33" s="18">
        <v>8.846</v>
      </c>
      <c r="K33" s="21">
        <v>3</v>
      </c>
      <c r="L33" s="21">
        <v>0</v>
      </c>
      <c r="M33" s="21">
        <v>0</v>
      </c>
      <c r="N33" s="21">
        <v>0</v>
      </c>
      <c r="O33" s="21">
        <v>0</v>
      </c>
      <c r="P33" s="21">
        <v>-6.174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9">
        <v>399404</v>
      </c>
      <c r="B34" s="19" t="s">
        <v>221</v>
      </c>
      <c r="C34" s="19">
        <v>6073.034</v>
      </c>
      <c r="D34" s="19">
        <v>6681.427</v>
      </c>
      <c r="E34" s="19">
        <v>0</v>
      </c>
      <c r="F34" s="19">
        <v>0</v>
      </c>
      <c r="G34" s="19">
        <v>0</v>
      </c>
      <c r="H34" s="19">
        <v>1</v>
      </c>
      <c r="I34" s="18">
        <v>1.799</v>
      </c>
      <c r="J34" s="18">
        <v>10.741</v>
      </c>
      <c r="K34" s="21">
        <v>1</v>
      </c>
      <c r="L34" s="21">
        <v>0</v>
      </c>
      <c r="M34" s="21">
        <v>0</v>
      </c>
      <c r="N34" s="21">
        <v>0</v>
      </c>
      <c r="O34" s="21">
        <v>0</v>
      </c>
      <c r="P34" s="21">
        <v>-3.203</v>
      </c>
      <c r="Q34" s="21">
        <v>0</v>
      </c>
      <c r="R34" s="21">
        <v>-1</v>
      </c>
      <c r="S34" s="22"/>
      <c r="T34" s="22"/>
      <c r="U34" s="22"/>
      <c r="V34" s="22"/>
      <c r="W34" s="22"/>
    </row>
    <row r="35" ht="16.5" spans="1:23">
      <c r="A35" s="19">
        <v>399410</v>
      </c>
      <c r="B35" s="19" t="s">
        <v>222</v>
      </c>
      <c r="C35" s="19">
        <v>2548.022</v>
      </c>
      <c r="D35" s="19">
        <v>3365.143</v>
      </c>
      <c r="E35" s="19">
        <v>0</v>
      </c>
      <c r="F35" s="19">
        <v>0</v>
      </c>
      <c r="G35" s="19">
        <v>0</v>
      </c>
      <c r="H35" s="19">
        <v>1</v>
      </c>
      <c r="I35" s="18">
        <v>3.128</v>
      </c>
      <c r="J35" s="18">
        <v>26.65</v>
      </c>
      <c r="K35" s="21">
        <v>3</v>
      </c>
      <c r="L35" s="21">
        <v>0</v>
      </c>
      <c r="M35" s="21">
        <v>0</v>
      </c>
      <c r="N35" s="21">
        <v>0</v>
      </c>
      <c r="O35" s="21">
        <v>0</v>
      </c>
      <c r="P35" s="21">
        <v>-21.654</v>
      </c>
      <c r="Q35" s="21">
        <v>1</v>
      </c>
      <c r="R35" s="21">
        <v>0</v>
      </c>
      <c r="S35" s="22"/>
      <c r="T35" s="22"/>
      <c r="U35" s="22"/>
      <c r="V35" s="22"/>
      <c r="W35" s="22"/>
    </row>
    <row r="36" ht="16.5" spans="1:23">
      <c r="A36" s="19">
        <v>399427</v>
      </c>
      <c r="B36" s="19" t="s">
        <v>223</v>
      </c>
      <c r="C36" s="19">
        <v>2139.628</v>
      </c>
      <c r="D36" s="19">
        <v>2475.492</v>
      </c>
      <c r="E36" s="19">
        <v>0</v>
      </c>
      <c r="F36" s="19">
        <v>0</v>
      </c>
      <c r="G36" s="19">
        <v>0</v>
      </c>
      <c r="H36" s="19">
        <v>1</v>
      </c>
      <c r="I36" s="18">
        <v>1.685</v>
      </c>
      <c r="J36" s="18">
        <v>15.024</v>
      </c>
      <c r="K36" s="21">
        <v>1</v>
      </c>
      <c r="L36" s="21">
        <v>0</v>
      </c>
      <c r="M36" s="21">
        <v>0</v>
      </c>
      <c r="N36" s="21">
        <v>0</v>
      </c>
      <c r="O36" s="21">
        <v>0</v>
      </c>
      <c r="P36" s="21">
        <v>2.247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9">
        <v>399436</v>
      </c>
      <c r="B37" s="19" t="s">
        <v>224</v>
      </c>
      <c r="C37" s="19">
        <v>3776.812</v>
      </c>
      <c r="D37" s="19">
        <v>4518.904</v>
      </c>
      <c r="E37" s="19">
        <v>0</v>
      </c>
      <c r="F37" s="19">
        <v>0</v>
      </c>
      <c r="G37" s="19">
        <v>0</v>
      </c>
      <c r="H37" s="19">
        <v>1</v>
      </c>
      <c r="I37" s="18">
        <v>4.055</v>
      </c>
      <c r="J37" s="18">
        <v>19.811</v>
      </c>
      <c r="K37" s="21">
        <v>2</v>
      </c>
      <c r="L37" s="21">
        <v>1</v>
      </c>
      <c r="M37" s="21">
        <v>0</v>
      </c>
      <c r="N37" s="21">
        <v>0</v>
      </c>
      <c r="O37" s="21">
        <v>0</v>
      </c>
      <c r="P37" s="21">
        <v>-1.129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9">
        <v>399438</v>
      </c>
      <c r="B38" s="19" t="s">
        <v>225</v>
      </c>
      <c r="C38" s="19">
        <v>1989.769</v>
      </c>
      <c r="D38" s="19">
        <v>2209.389</v>
      </c>
      <c r="E38" s="19">
        <v>0</v>
      </c>
      <c r="F38" s="19">
        <v>0</v>
      </c>
      <c r="G38" s="19">
        <v>0</v>
      </c>
      <c r="H38" s="19">
        <v>1</v>
      </c>
      <c r="I38" s="18">
        <v>3.527</v>
      </c>
      <c r="J38" s="18">
        <v>13.117</v>
      </c>
      <c r="K38" s="21">
        <v>2</v>
      </c>
      <c r="L38" s="21">
        <v>0</v>
      </c>
      <c r="M38" s="21">
        <v>0</v>
      </c>
      <c r="N38" s="21">
        <v>0</v>
      </c>
      <c r="O38" s="21">
        <v>0</v>
      </c>
      <c r="P38" s="21">
        <v>-0.471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9">
        <v>399439</v>
      </c>
      <c r="B39" s="19" t="s">
        <v>226</v>
      </c>
      <c r="C39" s="19">
        <v>1792.962</v>
      </c>
      <c r="D39" s="19">
        <v>2299.909</v>
      </c>
      <c r="E39" s="19">
        <v>0</v>
      </c>
      <c r="F39" s="19">
        <v>0</v>
      </c>
      <c r="G39" s="19">
        <v>0</v>
      </c>
      <c r="H39" s="19">
        <v>1</v>
      </c>
      <c r="I39" s="18">
        <v>7.411</v>
      </c>
      <c r="J39" s="18">
        <v>27.82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-3.7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9">
        <v>399613</v>
      </c>
      <c r="B40" s="19" t="s">
        <v>227</v>
      </c>
      <c r="C40" s="19">
        <v>3152.331</v>
      </c>
      <c r="D40" s="19">
        <v>3975.03</v>
      </c>
      <c r="E40" s="19">
        <v>0</v>
      </c>
      <c r="F40" s="19">
        <v>0</v>
      </c>
      <c r="G40" s="19">
        <v>0</v>
      </c>
      <c r="H40" s="19">
        <v>1</v>
      </c>
      <c r="I40" s="18">
        <v>3.633</v>
      </c>
      <c r="J40" s="18">
        <v>23.578</v>
      </c>
      <c r="K40" s="21">
        <v>4</v>
      </c>
      <c r="L40" s="21">
        <v>0</v>
      </c>
      <c r="M40" s="21">
        <v>0</v>
      </c>
      <c r="N40" s="21">
        <v>0</v>
      </c>
      <c r="O40" s="21">
        <v>0</v>
      </c>
      <c r="P40" s="21">
        <v>-6.396</v>
      </c>
      <c r="Q40" s="21">
        <v>0</v>
      </c>
      <c r="R40" s="21">
        <v>-1</v>
      </c>
      <c r="S40" s="22"/>
      <c r="T40" s="22"/>
      <c r="U40" s="22"/>
      <c r="V40" s="22"/>
      <c r="W40" s="22"/>
    </row>
    <row r="41" ht="16.5" spans="1:23">
      <c r="A41" s="19">
        <v>399622</v>
      </c>
      <c r="B41" s="19" t="s">
        <v>228</v>
      </c>
      <c r="C41" s="19">
        <v>1682.493</v>
      </c>
      <c r="D41" s="19">
        <v>1918.427</v>
      </c>
      <c r="E41" s="19">
        <v>0</v>
      </c>
      <c r="F41" s="19">
        <v>0</v>
      </c>
      <c r="G41" s="19">
        <v>0</v>
      </c>
      <c r="H41" s="19">
        <v>1</v>
      </c>
      <c r="I41" s="18">
        <v>6.153</v>
      </c>
      <c r="J41" s="18">
        <v>17.694</v>
      </c>
      <c r="K41" s="21">
        <v>4</v>
      </c>
      <c r="L41" s="21">
        <v>0</v>
      </c>
      <c r="M41" s="21">
        <v>0</v>
      </c>
      <c r="N41" s="21">
        <v>0</v>
      </c>
      <c r="O41" s="21">
        <v>0</v>
      </c>
      <c r="P41" s="21">
        <v>-1.239</v>
      </c>
      <c r="Q41" s="21">
        <v>0</v>
      </c>
      <c r="R41" s="21">
        <v>-1</v>
      </c>
      <c r="S41" s="22"/>
      <c r="T41" s="22"/>
      <c r="U41" s="22"/>
      <c r="V41" s="22"/>
      <c r="W41" s="22"/>
    </row>
    <row r="42" ht="16.5" spans="1:23">
      <c r="A42" s="19">
        <v>399636</v>
      </c>
      <c r="B42" s="19" t="s">
        <v>229</v>
      </c>
      <c r="C42" s="19">
        <v>7373.836</v>
      </c>
      <c r="D42" s="19">
        <v>8602.186</v>
      </c>
      <c r="E42" s="19">
        <v>0</v>
      </c>
      <c r="F42" s="19">
        <v>0</v>
      </c>
      <c r="G42" s="19">
        <v>0</v>
      </c>
      <c r="H42" s="19">
        <v>1</v>
      </c>
      <c r="I42" s="18">
        <v>0.531</v>
      </c>
      <c r="J42" s="18">
        <v>14.735</v>
      </c>
      <c r="K42" s="21">
        <v>1</v>
      </c>
      <c r="L42" s="21">
        <v>0</v>
      </c>
      <c r="M42" s="21">
        <v>0</v>
      </c>
      <c r="N42" s="21">
        <v>0</v>
      </c>
      <c r="O42" s="21">
        <v>0</v>
      </c>
      <c r="P42" s="21">
        <v>0.16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9">
        <v>399680</v>
      </c>
      <c r="B43" s="19" t="s">
        <v>230</v>
      </c>
      <c r="C43" s="19">
        <v>690.871</v>
      </c>
      <c r="D43" s="19">
        <v>939.464</v>
      </c>
      <c r="E43" s="19">
        <v>0</v>
      </c>
      <c r="F43" s="19">
        <v>0</v>
      </c>
      <c r="G43" s="19">
        <v>0</v>
      </c>
      <c r="H43" s="19">
        <v>1</v>
      </c>
      <c r="I43" s="18">
        <v>0.106</v>
      </c>
      <c r="J43" s="18">
        <v>26.539</v>
      </c>
      <c r="K43" s="21">
        <v>3</v>
      </c>
      <c r="L43" s="21">
        <v>0</v>
      </c>
      <c r="M43" s="21">
        <v>0</v>
      </c>
      <c r="N43" s="21">
        <v>0</v>
      </c>
      <c r="O43" s="21">
        <v>0</v>
      </c>
      <c r="P43" s="21">
        <v>-9.515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9">
        <v>399689</v>
      </c>
      <c r="B44" s="19" t="s">
        <v>231</v>
      </c>
      <c r="C44" s="19">
        <v>831.476</v>
      </c>
      <c r="D44" s="19">
        <v>953.041</v>
      </c>
      <c r="E44" s="19">
        <v>0</v>
      </c>
      <c r="F44" s="19">
        <v>0</v>
      </c>
      <c r="G44" s="19">
        <v>0</v>
      </c>
      <c r="H44" s="19">
        <v>1</v>
      </c>
      <c r="I44" s="18">
        <v>6.846</v>
      </c>
      <c r="J44" s="18">
        <v>18.729</v>
      </c>
      <c r="K44" s="21">
        <v>3</v>
      </c>
      <c r="L44" s="21">
        <v>0</v>
      </c>
      <c r="M44" s="21">
        <v>0</v>
      </c>
      <c r="N44" s="21">
        <v>0</v>
      </c>
      <c r="O44" s="21">
        <v>0</v>
      </c>
      <c r="P44" s="21">
        <v>-9.81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9">
        <v>399928</v>
      </c>
      <c r="B45" s="19" t="s">
        <v>209</v>
      </c>
      <c r="C45" s="19">
        <v>2823.449</v>
      </c>
      <c r="D45" s="19">
        <v>3365.695</v>
      </c>
      <c r="E45" s="19">
        <v>0</v>
      </c>
      <c r="F45" s="19">
        <v>0</v>
      </c>
      <c r="G45" s="19">
        <v>0</v>
      </c>
      <c r="H45" s="19">
        <v>1</v>
      </c>
      <c r="I45" s="18">
        <v>7.531</v>
      </c>
      <c r="J45" s="18">
        <v>22.429</v>
      </c>
      <c r="K45" s="21">
        <v>3</v>
      </c>
      <c r="L45" s="21">
        <v>0</v>
      </c>
      <c r="M45" s="21">
        <v>0</v>
      </c>
      <c r="N45" s="21">
        <v>0</v>
      </c>
      <c r="O45" s="21">
        <v>0</v>
      </c>
      <c r="P45" s="21">
        <v>-9.735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399998</v>
      </c>
      <c r="B46" s="19" t="s">
        <v>232</v>
      </c>
      <c r="C46" s="19">
        <v>1964.483</v>
      </c>
      <c r="D46" s="19">
        <v>2365.135</v>
      </c>
      <c r="E46" s="19">
        <v>0</v>
      </c>
      <c r="F46" s="19">
        <v>0</v>
      </c>
      <c r="G46" s="19">
        <v>0</v>
      </c>
      <c r="H46" s="19">
        <v>1</v>
      </c>
      <c r="I46" s="18">
        <v>3.6</v>
      </c>
      <c r="J46" s="18">
        <v>19.93</v>
      </c>
      <c r="K46" s="21">
        <v>3</v>
      </c>
      <c r="L46" s="21">
        <v>0</v>
      </c>
      <c r="M46" s="21">
        <v>0</v>
      </c>
      <c r="N46" s="21">
        <v>0</v>
      </c>
      <c r="O46" s="21">
        <v>0</v>
      </c>
      <c r="P46" s="21">
        <v>-5.218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980068</v>
      </c>
      <c r="B47" s="19" t="s">
        <v>233</v>
      </c>
      <c r="C47" s="19">
        <v>3475.782</v>
      </c>
      <c r="D47" s="19">
        <v>4147.043</v>
      </c>
      <c r="E47" s="19">
        <v>0</v>
      </c>
      <c r="F47" s="19">
        <v>0</v>
      </c>
      <c r="G47" s="19">
        <v>0</v>
      </c>
      <c r="H47" s="19">
        <v>1</v>
      </c>
      <c r="I47" s="18">
        <v>1.262</v>
      </c>
      <c r="J47" s="18">
        <v>17.244</v>
      </c>
      <c r="K47" s="21">
        <v>3</v>
      </c>
      <c r="L47" s="21">
        <v>0</v>
      </c>
      <c r="M47" s="21">
        <v>0</v>
      </c>
      <c r="N47" s="21">
        <v>0</v>
      </c>
      <c r="O47" s="21">
        <v>0</v>
      </c>
      <c r="P47" s="21">
        <v>-2.307</v>
      </c>
      <c r="Q47" s="21">
        <v>0</v>
      </c>
      <c r="R47" s="21">
        <v>-1</v>
      </c>
      <c r="S47" s="22"/>
      <c r="T47" s="22"/>
      <c r="U47" s="22"/>
      <c r="V47" s="22"/>
      <c r="W47" s="22"/>
    </row>
    <row r="48" ht="16.5" spans="1:23">
      <c r="A48" s="20">
        <v>5</v>
      </c>
      <c r="B48" s="20" t="s">
        <v>234</v>
      </c>
      <c r="C48" s="20">
        <v>2775.606</v>
      </c>
      <c r="D48" s="20">
        <v>2968.534</v>
      </c>
      <c r="E48" s="20">
        <v>0</v>
      </c>
      <c r="F48" s="20">
        <v>0</v>
      </c>
      <c r="G48" s="20">
        <v>1</v>
      </c>
      <c r="H48" s="18">
        <v>0</v>
      </c>
      <c r="I48" s="18">
        <v>0</v>
      </c>
      <c r="J48" s="18">
        <v>0</v>
      </c>
      <c r="K48" s="21">
        <v>3</v>
      </c>
      <c r="L48" s="21">
        <v>0</v>
      </c>
      <c r="M48" s="21">
        <v>0</v>
      </c>
      <c r="N48" s="21">
        <v>0</v>
      </c>
      <c r="O48" s="21">
        <v>0</v>
      </c>
      <c r="P48" s="21">
        <v>-4.443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11</v>
      </c>
      <c r="B49" s="20" t="s">
        <v>99</v>
      </c>
      <c r="C49" s="20">
        <v>7056.816</v>
      </c>
      <c r="D49" s="20">
        <v>7230.632</v>
      </c>
      <c r="E49" s="20">
        <v>0</v>
      </c>
      <c r="F49" s="20">
        <v>0</v>
      </c>
      <c r="G49" s="20">
        <v>1</v>
      </c>
      <c r="H49" s="18">
        <v>0</v>
      </c>
      <c r="I49" s="18">
        <v>0</v>
      </c>
      <c r="J49" s="18">
        <v>0</v>
      </c>
      <c r="K49" s="21">
        <v>2</v>
      </c>
      <c r="L49" s="21">
        <v>0</v>
      </c>
      <c r="M49" s="21">
        <v>0</v>
      </c>
      <c r="N49" s="21">
        <v>0</v>
      </c>
      <c r="O49" s="21">
        <v>0</v>
      </c>
      <c r="P49" s="21">
        <v>-1.336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16</v>
      </c>
      <c r="B50" s="20" t="s">
        <v>11</v>
      </c>
      <c r="C50" s="20">
        <v>2939.295</v>
      </c>
      <c r="D50" s="20">
        <v>3162.369</v>
      </c>
      <c r="E50" s="20">
        <v>0</v>
      </c>
      <c r="F50" s="20">
        <v>0</v>
      </c>
      <c r="G50" s="20">
        <v>1</v>
      </c>
      <c r="H50" s="18">
        <v>0</v>
      </c>
      <c r="I50" s="18">
        <v>0</v>
      </c>
      <c r="J50" s="18">
        <v>0</v>
      </c>
      <c r="K50" s="21">
        <v>3</v>
      </c>
      <c r="L50" s="21">
        <v>0</v>
      </c>
      <c r="M50" s="21">
        <v>0</v>
      </c>
      <c r="N50" s="21">
        <v>0</v>
      </c>
      <c r="O50" s="21">
        <v>0</v>
      </c>
      <c r="P50" s="21">
        <v>-16.807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18</v>
      </c>
      <c r="B51" s="20" t="s">
        <v>235</v>
      </c>
      <c r="C51" s="20">
        <v>5542.873</v>
      </c>
      <c r="D51" s="20">
        <v>6119.37</v>
      </c>
      <c r="E51" s="20">
        <v>0</v>
      </c>
      <c r="F51" s="20">
        <v>0</v>
      </c>
      <c r="G51" s="20">
        <v>1</v>
      </c>
      <c r="H51" s="18">
        <v>0</v>
      </c>
      <c r="I51" s="18">
        <v>0</v>
      </c>
      <c r="J51" s="18">
        <v>0</v>
      </c>
      <c r="K51" s="21">
        <v>2</v>
      </c>
      <c r="L51" s="21">
        <v>0</v>
      </c>
      <c r="M51" s="21">
        <v>0</v>
      </c>
      <c r="N51" s="21">
        <v>0</v>
      </c>
      <c r="O51" s="21">
        <v>0</v>
      </c>
      <c r="P51" s="21">
        <v>-1.673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35</v>
      </c>
      <c r="B52" s="20" t="s">
        <v>236</v>
      </c>
      <c r="C52" s="20">
        <v>2819.68</v>
      </c>
      <c r="D52" s="20">
        <v>3101.421</v>
      </c>
      <c r="E52" s="20">
        <v>0</v>
      </c>
      <c r="F52" s="20">
        <v>0</v>
      </c>
      <c r="G52" s="20">
        <v>1</v>
      </c>
      <c r="H52" s="18">
        <v>0</v>
      </c>
      <c r="I52" s="18">
        <v>0</v>
      </c>
      <c r="J52" s="18">
        <v>0</v>
      </c>
      <c r="K52" s="21">
        <v>4</v>
      </c>
      <c r="L52" s="21">
        <v>0</v>
      </c>
      <c r="M52" s="21">
        <v>0</v>
      </c>
      <c r="N52" s="21">
        <v>0</v>
      </c>
      <c r="O52" s="21">
        <v>0</v>
      </c>
      <c r="P52" s="21">
        <v>-17.967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36</v>
      </c>
      <c r="B53" s="20" t="s">
        <v>237</v>
      </c>
      <c r="C53" s="20">
        <v>10595.201</v>
      </c>
      <c r="D53" s="20">
        <v>11507.494</v>
      </c>
      <c r="E53" s="20">
        <v>0</v>
      </c>
      <c r="F53" s="20">
        <v>0</v>
      </c>
      <c r="G53" s="20">
        <v>1</v>
      </c>
      <c r="H53" s="18">
        <v>0</v>
      </c>
      <c r="I53" s="18">
        <v>0</v>
      </c>
      <c r="J53" s="18">
        <v>0</v>
      </c>
      <c r="K53" s="21">
        <v>3</v>
      </c>
      <c r="L53" s="21">
        <v>0</v>
      </c>
      <c r="M53" s="21">
        <v>0</v>
      </c>
      <c r="N53" s="21">
        <v>0</v>
      </c>
      <c r="O53" s="21">
        <v>0</v>
      </c>
      <c r="P53" s="21">
        <v>-0.861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37</v>
      </c>
      <c r="B54" s="20" t="s">
        <v>238</v>
      </c>
      <c r="C54" s="20">
        <v>6218.406</v>
      </c>
      <c r="D54" s="20">
        <v>7032.792</v>
      </c>
      <c r="E54" s="20">
        <v>0</v>
      </c>
      <c r="F54" s="20">
        <v>0</v>
      </c>
      <c r="G54" s="20">
        <v>1</v>
      </c>
      <c r="H54" s="18">
        <v>0</v>
      </c>
      <c r="I54" s="18">
        <v>0</v>
      </c>
      <c r="J54" s="18">
        <v>0</v>
      </c>
      <c r="K54" s="21">
        <v>3</v>
      </c>
      <c r="L54" s="21">
        <v>0</v>
      </c>
      <c r="M54" s="21">
        <v>0</v>
      </c>
      <c r="N54" s="21">
        <v>0</v>
      </c>
      <c r="O54" s="21">
        <v>0</v>
      </c>
      <c r="P54" s="21">
        <v>-2.469</v>
      </c>
      <c r="Q54" s="21">
        <v>0</v>
      </c>
      <c r="R54" s="21">
        <v>-1</v>
      </c>
      <c r="S54" s="22"/>
      <c r="T54" s="22"/>
      <c r="U54" s="22"/>
      <c r="V54" s="22"/>
      <c r="W54" s="22"/>
    </row>
    <row r="55" ht="16.5" spans="1:23">
      <c r="A55" s="20">
        <v>38</v>
      </c>
      <c r="B55" s="20" t="s">
        <v>239</v>
      </c>
      <c r="C55" s="20">
        <v>5516.646</v>
      </c>
      <c r="D55" s="20">
        <v>6117.814</v>
      </c>
      <c r="E55" s="20">
        <v>0</v>
      </c>
      <c r="F55" s="20">
        <v>0</v>
      </c>
      <c r="G55" s="20">
        <v>1</v>
      </c>
      <c r="H55" s="18">
        <v>0</v>
      </c>
      <c r="I55" s="18">
        <v>0</v>
      </c>
      <c r="J55" s="18">
        <v>0</v>
      </c>
      <c r="K55" s="21">
        <v>3</v>
      </c>
      <c r="L55" s="21">
        <v>0</v>
      </c>
      <c r="M55" s="21">
        <v>0</v>
      </c>
      <c r="N55" s="21">
        <v>0</v>
      </c>
      <c r="O55" s="21">
        <v>0</v>
      </c>
      <c r="P55" s="21">
        <v>-1.649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69</v>
      </c>
      <c r="B56" s="20" t="s">
        <v>240</v>
      </c>
      <c r="C56" s="20">
        <v>4754.243</v>
      </c>
      <c r="D56" s="20">
        <v>5186.282</v>
      </c>
      <c r="E56" s="20">
        <v>0</v>
      </c>
      <c r="F56" s="20">
        <v>0</v>
      </c>
      <c r="G56" s="20">
        <v>1</v>
      </c>
      <c r="H56" s="18">
        <v>0</v>
      </c>
      <c r="I56" s="18">
        <v>0</v>
      </c>
      <c r="J56" s="18">
        <v>0</v>
      </c>
      <c r="K56" s="21">
        <v>2</v>
      </c>
      <c r="L56" s="21">
        <v>0</v>
      </c>
      <c r="M56" s="21">
        <v>0</v>
      </c>
      <c r="N56" s="21">
        <v>0</v>
      </c>
      <c r="O56" s="21">
        <v>0</v>
      </c>
      <c r="P56" s="21">
        <v>-5.276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73</v>
      </c>
      <c r="B57" s="20" t="s">
        <v>241</v>
      </c>
      <c r="C57" s="20">
        <v>3303.386</v>
      </c>
      <c r="D57" s="20">
        <v>3662.292</v>
      </c>
      <c r="E57" s="20">
        <v>0</v>
      </c>
      <c r="F57" s="20">
        <v>0</v>
      </c>
      <c r="G57" s="20">
        <v>1</v>
      </c>
      <c r="H57" s="18">
        <v>0</v>
      </c>
      <c r="I57" s="18">
        <v>0</v>
      </c>
      <c r="J57" s="18">
        <v>0</v>
      </c>
      <c r="K57" s="21">
        <v>4</v>
      </c>
      <c r="L57" s="21">
        <v>0</v>
      </c>
      <c r="M57" s="21">
        <v>0</v>
      </c>
      <c r="N57" s="21">
        <v>0</v>
      </c>
      <c r="O57" s="21">
        <v>0</v>
      </c>
      <c r="P57" s="21">
        <v>-6.332</v>
      </c>
      <c r="Q57" s="21">
        <v>0</v>
      </c>
      <c r="R57" s="21">
        <v>-1</v>
      </c>
      <c r="S57" s="22"/>
      <c r="T57" s="22"/>
      <c r="U57" s="22"/>
      <c r="V57" s="22"/>
      <c r="W57" s="22"/>
    </row>
    <row r="58" ht="16.5" spans="1:23">
      <c r="A58" s="20">
        <v>74</v>
      </c>
      <c r="B58" s="20" t="s">
        <v>242</v>
      </c>
      <c r="C58" s="20">
        <v>6943.768</v>
      </c>
      <c r="D58" s="20">
        <v>7581.24</v>
      </c>
      <c r="E58" s="20">
        <v>0</v>
      </c>
      <c r="F58" s="20">
        <v>0</v>
      </c>
      <c r="G58" s="20">
        <v>1</v>
      </c>
      <c r="H58" s="18">
        <v>0</v>
      </c>
      <c r="I58" s="18">
        <v>0</v>
      </c>
      <c r="J58" s="18">
        <v>0</v>
      </c>
      <c r="K58" s="21">
        <v>2</v>
      </c>
      <c r="L58" s="21">
        <v>0</v>
      </c>
      <c r="M58" s="21">
        <v>0</v>
      </c>
      <c r="N58" s="21">
        <v>0</v>
      </c>
      <c r="O58" s="21">
        <v>0</v>
      </c>
      <c r="P58" s="21">
        <v>-4.194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75</v>
      </c>
      <c r="B59" s="20" t="s">
        <v>243</v>
      </c>
      <c r="C59" s="20">
        <v>6790.469</v>
      </c>
      <c r="D59" s="20">
        <v>7561.63</v>
      </c>
      <c r="E59" s="20">
        <v>0</v>
      </c>
      <c r="F59" s="20">
        <v>0</v>
      </c>
      <c r="G59" s="20">
        <v>1</v>
      </c>
      <c r="H59" s="18">
        <v>0</v>
      </c>
      <c r="I59" s="18">
        <v>0</v>
      </c>
      <c r="J59" s="18">
        <v>0</v>
      </c>
      <c r="K59" s="21">
        <v>4</v>
      </c>
      <c r="L59" s="21">
        <v>0</v>
      </c>
      <c r="M59" s="21">
        <v>0</v>
      </c>
      <c r="N59" s="21">
        <v>0</v>
      </c>
      <c r="O59" s="21">
        <v>0</v>
      </c>
      <c r="P59" s="21">
        <v>-6.28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96</v>
      </c>
      <c r="B60" s="20" t="s">
        <v>244</v>
      </c>
      <c r="C60" s="20">
        <v>4121.762</v>
      </c>
      <c r="D60" s="20">
        <v>4472.946</v>
      </c>
      <c r="E60" s="20">
        <v>0</v>
      </c>
      <c r="F60" s="20">
        <v>0</v>
      </c>
      <c r="G60" s="20">
        <v>1</v>
      </c>
      <c r="H60" s="18">
        <v>0</v>
      </c>
      <c r="I60" s="18">
        <v>0</v>
      </c>
      <c r="J60" s="18">
        <v>0</v>
      </c>
      <c r="K60" s="21">
        <v>0</v>
      </c>
      <c r="L60" s="21">
        <v>0</v>
      </c>
      <c r="M60" s="21">
        <v>0</v>
      </c>
      <c r="N60" s="21">
        <v>-1</v>
      </c>
      <c r="O60" s="21">
        <v>0</v>
      </c>
      <c r="P60" s="21">
        <v>-0.028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103</v>
      </c>
      <c r="B61" s="20" t="s">
        <v>245</v>
      </c>
      <c r="C61" s="20">
        <v>7793.914</v>
      </c>
      <c r="D61" s="20">
        <v>8675.546</v>
      </c>
      <c r="E61" s="20">
        <v>0</v>
      </c>
      <c r="F61" s="20">
        <v>0</v>
      </c>
      <c r="G61" s="20">
        <v>1</v>
      </c>
      <c r="H61" s="18">
        <v>0</v>
      </c>
      <c r="I61" s="18">
        <v>0</v>
      </c>
      <c r="J61" s="18">
        <v>0</v>
      </c>
      <c r="K61" s="21">
        <v>1</v>
      </c>
      <c r="L61" s="21">
        <v>0</v>
      </c>
      <c r="M61" s="21">
        <v>0</v>
      </c>
      <c r="N61" s="21">
        <v>0</v>
      </c>
      <c r="O61" s="21">
        <v>0</v>
      </c>
      <c r="P61" s="21">
        <v>-0.384</v>
      </c>
      <c r="Q61" s="21">
        <v>0</v>
      </c>
      <c r="R61" s="21">
        <v>1</v>
      </c>
      <c r="S61" s="22"/>
      <c r="T61" s="22"/>
      <c r="U61" s="22"/>
      <c r="V61" s="22"/>
      <c r="W61" s="22"/>
    </row>
    <row r="62" ht="16.5" spans="1:23">
      <c r="A62" s="20">
        <v>107</v>
      </c>
      <c r="B62" s="20" t="s">
        <v>246</v>
      </c>
      <c r="C62" s="20">
        <v>5357.644</v>
      </c>
      <c r="D62" s="20">
        <v>5949.107</v>
      </c>
      <c r="E62" s="20">
        <v>0</v>
      </c>
      <c r="F62" s="20">
        <v>0</v>
      </c>
      <c r="G62" s="20">
        <v>1</v>
      </c>
      <c r="H62" s="18">
        <v>0</v>
      </c>
      <c r="I62" s="18">
        <v>0</v>
      </c>
      <c r="J62" s="18">
        <v>0</v>
      </c>
      <c r="K62" s="21">
        <v>3</v>
      </c>
      <c r="L62" s="21">
        <v>0</v>
      </c>
      <c r="M62" s="21">
        <v>0</v>
      </c>
      <c r="N62" s="21">
        <v>0</v>
      </c>
      <c r="O62" s="21">
        <v>0</v>
      </c>
      <c r="P62" s="21">
        <v>-3.325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109</v>
      </c>
      <c r="B63" s="20" t="s">
        <v>247</v>
      </c>
      <c r="C63" s="20">
        <v>9713.14</v>
      </c>
      <c r="D63" s="20">
        <v>10787.355</v>
      </c>
      <c r="E63" s="20">
        <v>0</v>
      </c>
      <c r="F63" s="20">
        <v>0</v>
      </c>
      <c r="G63" s="20">
        <v>1</v>
      </c>
      <c r="H63" s="18">
        <v>0</v>
      </c>
      <c r="I63" s="18">
        <v>0</v>
      </c>
      <c r="J63" s="18">
        <v>0</v>
      </c>
      <c r="K63" s="21">
        <v>2</v>
      </c>
      <c r="L63" s="21">
        <v>0</v>
      </c>
      <c r="M63" s="21">
        <v>0</v>
      </c>
      <c r="N63" s="21">
        <v>0</v>
      </c>
      <c r="O63" s="21">
        <v>0</v>
      </c>
      <c r="P63" s="21">
        <v>-5.144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110</v>
      </c>
      <c r="B64" s="20" t="s">
        <v>248</v>
      </c>
      <c r="C64" s="20">
        <v>4137.463</v>
      </c>
      <c r="D64" s="20">
        <v>4443.189</v>
      </c>
      <c r="E64" s="20">
        <v>0</v>
      </c>
      <c r="F64" s="20">
        <v>0</v>
      </c>
      <c r="G64" s="20">
        <v>1</v>
      </c>
      <c r="H64" s="18">
        <v>0</v>
      </c>
      <c r="I64" s="18">
        <v>0</v>
      </c>
      <c r="J64" s="18">
        <v>0</v>
      </c>
      <c r="K64" s="21">
        <v>3</v>
      </c>
      <c r="L64" s="21">
        <v>0</v>
      </c>
      <c r="M64" s="21">
        <v>0</v>
      </c>
      <c r="N64" s="21">
        <v>0</v>
      </c>
      <c r="O64" s="21">
        <v>0</v>
      </c>
      <c r="P64" s="21">
        <v>-7.407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121</v>
      </c>
      <c r="B65" s="20" t="s">
        <v>249</v>
      </c>
      <c r="C65" s="20">
        <v>7839.006</v>
      </c>
      <c r="D65" s="20">
        <v>8804.697</v>
      </c>
      <c r="E65" s="20">
        <v>0</v>
      </c>
      <c r="F65" s="20">
        <v>0</v>
      </c>
      <c r="G65" s="20">
        <v>1</v>
      </c>
      <c r="H65" s="18">
        <v>0</v>
      </c>
      <c r="I65" s="18">
        <v>0</v>
      </c>
      <c r="J65" s="18">
        <v>0</v>
      </c>
      <c r="K65" s="21">
        <v>3</v>
      </c>
      <c r="L65" s="21">
        <v>0</v>
      </c>
      <c r="M65" s="21">
        <v>1</v>
      </c>
      <c r="N65" s="21">
        <v>-1</v>
      </c>
      <c r="O65" s="21">
        <v>0</v>
      </c>
      <c r="P65" s="21">
        <v>-19.428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126</v>
      </c>
      <c r="B66" s="20" t="s">
        <v>250</v>
      </c>
      <c r="C66" s="20">
        <v>7963.355</v>
      </c>
      <c r="D66" s="20">
        <v>8549.573</v>
      </c>
      <c r="E66" s="20">
        <v>0</v>
      </c>
      <c r="F66" s="20">
        <v>0</v>
      </c>
      <c r="G66" s="20">
        <v>1</v>
      </c>
      <c r="H66" s="18">
        <v>0</v>
      </c>
      <c r="I66" s="18">
        <v>0</v>
      </c>
      <c r="J66" s="18">
        <v>0</v>
      </c>
      <c r="K66" s="21">
        <v>2</v>
      </c>
      <c r="L66" s="21">
        <v>0</v>
      </c>
      <c r="M66" s="21">
        <v>1</v>
      </c>
      <c r="N66" s="21">
        <v>0</v>
      </c>
      <c r="O66" s="21">
        <v>0</v>
      </c>
      <c r="P66" s="21">
        <v>-13.103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147</v>
      </c>
      <c r="B67" s="20" t="s">
        <v>251</v>
      </c>
      <c r="C67" s="20">
        <v>6555.834</v>
      </c>
      <c r="D67" s="20">
        <v>7182.553</v>
      </c>
      <c r="E67" s="20">
        <v>0</v>
      </c>
      <c r="F67" s="20">
        <v>0</v>
      </c>
      <c r="G67" s="20">
        <v>1</v>
      </c>
      <c r="H67" s="18">
        <v>0</v>
      </c>
      <c r="I67" s="18">
        <v>0</v>
      </c>
      <c r="J67" s="18">
        <v>0</v>
      </c>
      <c r="K67" s="21">
        <v>3</v>
      </c>
      <c r="L67" s="21">
        <v>0</v>
      </c>
      <c r="M67" s="21">
        <v>1</v>
      </c>
      <c r="N67" s="21">
        <v>-1</v>
      </c>
      <c r="O67" s="21">
        <v>0</v>
      </c>
      <c r="P67" s="21">
        <v>-14.305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148</v>
      </c>
      <c r="B68" s="20" t="s">
        <v>252</v>
      </c>
      <c r="C68" s="20">
        <v>9168.602</v>
      </c>
      <c r="D68" s="20">
        <v>10073.332</v>
      </c>
      <c r="E68" s="20">
        <v>0</v>
      </c>
      <c r="F68" s="20">
        <v>0</v>
      </c>
      <c r="G68" s="20">
        <v>1</v>
      </c>
      <c r="H68" s="18">
        <v>0</v>
      </c>
      <c r="I68" s="18">
        <v>0</v>
      </c>
      <c r="J68" s="18">
        <v>0</v>
      </c>
      <c r="K68" s="21">
        <v>1</v>
      </c>
      <c r="L68" s="21">
        <v>0</v>
      </c>
      <c r="M68" s="21">
        <v>0</v>
      </c>
      <c r="N68" s="21">
        <v>0</v>
      </c>
      <c r="O68" s="21">
        <v>0</v>
      </c>
      <c r="P68" s="21">
        <v>-3.747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170</v>
      </c>
      <c r="B69" s="20" t="s">
        <v>253</v>
      </c>
      <c r="C69" s="20">
        <v>6030.02</v>
      </c>
      <c r="D69" s="20">
        <v>6541.351</v>
      </c>
      <c r="E69" s="20">
        <v>0</v>
      </c>
      <c r="F69" s="20">
        <v>0</v>
      </c>
      <c r="G69" s="20">
        <v>1</v>
      </c>
      <c r="H69" s="18">
        <v>0</v>
      </c>
      <c r="I69" s="18">
        <v>0</v>
      </c>
      <c r="J69" s="18">
        <v>0</v>
      </c>
      <c r="K69" s="21">
        <v>3</v>
      </c>
      <c r="L69" s="21">
        <v>0</v>
      </c>
      <c r="M69" s="21">
        <v>0</v>
      </c>
      <c r="N69" s="21">
        <v>-1</v>
      </c>
      <c r="O69" s="21">
        <v>0</v>
      </c>
      <c r="P69" s="21">
        <v>-4.089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683</v>
      </c>
      <c r="B70" s="20" t="s">
        <v>254</v>
      </c>
      <c r="C70" s="20">
        <v>1048.265</v>
      </c>
      <c r="D70" s="20">
        <v>1235.139</v>
      </c>
      <c r="E70" s="20">
        <v>0</v>
      </c>
      <c r="F70" s="20">
        <v>0</v>
      </c>
      <c r="G70" s="20">
        <v>1</v>
      </c>
      <c r="H70" s="18">
        <v>0</v>
      </c>
      <c r="I70" s="18">
        <v>0</v>
      </c>
      <c r="J70" s="18">
        <v>0</v>
      </c>
      <c r="K70" s="21">
        <v>3</v>
      </c>
      <c r="L70" s="21">
        <v>0</v>
      </c>
      <c r="M70" s="21">
        <v>1</v>
      </c>
      <c r="N70" s="21">
        <v>-1</v>
      </c>
      <c r="O70" s="21">
        <v>0</v>
      </c>
      <c r="P70" s="21">
        <v>-25.835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806</v>
      </c>
      <c r="B71" s="20" t="s">
        <v>255</v>
      </c>
      <c r="C71" s="20">
        <v>8228.632</v>
      </c>
      <c r="D71" s="20">
        <v>9044.106</v>
      </c>
      <c r="E71" s="20">
        <v>0</v>
      </c>
      <c r="F71" s="20">
        <v>0</v>
      </c>
      <c r="G71" s="20">
        <v>1</v>
      </c>
      <c r="H71" s="18">
        <v>0</v>
      </c>
      <c r="I71" s="18">
        <v>0</v>
      </c>
      <c r="J71" s="18">
        <v>0</v>
      </c>
      <c r="K71" s="21">
        <v>3</v>
      </c>
      <c r="L71" s="21">
        <v>0</v>
      </c>
      <c r="M71" s="21">
        <v>0</v>
      </c>
      <c r="N71" s="21">
        <v>0</v>
      </c>
      <c r="O71" s="21">
        <v>0</v>
      </c>
      <c r="P71" s="21">
        <v>-9.577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807</v>
      </c>
      <c r="B72" s="20" t="s">
        <v>29</v>
      </c>
      <c r="C72" s="20">
        <v>17750.563</v>
      </c>
      <c r="D72" s="20">
        <v>19707.725</v>
      </c>
      <c r="E72" s="20">
        <v>0</v>
      </c>
      <c r="F72" s="20">
        <v>0</v>
      </c>
      <c r="G72" s="20">
        <v>1</v>
      </c>
      <c r="H72" s="18">
        <v>0</v>
      </c>
      <c r="I72" s="18">
        <v>0</v>
      </c>
      <c r="J72" s="18">
        <v>0</v>
      </c>
      <c r="K72" s="21">
        <v>1</v>
      </c>
      <c r="L72" s="21">
        <v>0</v>
      </c>
      <c r="M72" s="21">
        <v>0</v>
      </c>
      <c r="N72" s="21">
        <v>0</v>
      </c>
      <c r="O72" s="21">
        <v>0</v>
      </c>
      <c r="P72" s="21">
        <v>-3.109</v>
      </c>
      <c r="Q72" s="21">
        <v>0</v>
      </c>
      <c r="R72" s="21">
        <v>-1</v>
      </c>
      <c r="S72" s="22"/>
      <c r="T72" s="22"/>
      <c r="U72" s="22"/>
      <c r="V72" s="22"/>
      <c r="W72" s="22"/>
    </row>
    <row r="73" ht="16.5" spans="1:23">
      <c r="A73" s="20">
        <v>808</v>
      </c>
      <c r="B73" s="20" t="s">
        <v>256</v>
      </c>
      <c r="C73" s="20">
        <v>8155.545</v>
      </c>
      <c r="D73" s="20">
        <v>9206.799</v>
      </c>
      <c r="E73" s="20">
        <v>0</v>
      </c>
      <c r="F73" s="20">
        <v>0</v>
      </c>
      <c r="G73" s="20">
        <v>1</v>
      </c>
      <c r="H73" s="18">
        <v>0</v>
      </c>
      <c r="I73" s="18">
        <v>0</v>
      </c>
      <c r="J73" s="18">
        <v>0</v>
      </c>
      <c r="K73" s="21">
        <v>3</v>
      </c>
      <c r="L73" s="21">
        <v>0</v>
      </c>
      <c r="M73" s="21">
        <v>0</v>
      </c>
      <c r="N73" s="21">
        <v>0</v>
      </c>
      <c r="O73" s="21">
        <v>0</v>
      </c>
      <c r="P73" s="21">
        <v>-10.665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814</v>
      </c>
      <c r="B74" s="20" t="s">
        <v>257</v>
      </c>
      <c r="C74" s="20">
        <v>8161</v>
      </c>
      <c r="D74" s="20">
        <v>9179.606</v>
      </c>
      <c r="E74" s="20">
        <v>0</v>
      </c>
      <c r="F74" s="20">
        <v>0</v>
      </c>
      <c r="G74" s="20">
        <v>1</v>
      </c>
      <c r="H74" s="18">
        <v>0</v>
      </c>
      <c r="I74" s="18">
        <v>0</v>
      </c>
      <c r="J74" s="18">
        <v>0</v>
      </c>
      <c r="K74" s="21">
        <v>1</v>
      </c>
      <c r="L74" s="21">
        <v>0</v>
      </c>
      <c r="M74" s="21">
        <v>0</v>
      </c>
      <c r="N74" s="21">
        <v>1</v>
      </c>
      <c r="O74" s="21">
        <v>0</v>
      </c>
      <c r="P74" s="21">
        <v>0.371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815</v>
      </c>
      <c r="B75" s="20" t="s">
        <v>258</v>
      </c>
      <c r="C75" s="20">
        <v>18196.027</v>
      </c>
      <c r="D75" s="20">
        <v>20210.266</v>
      </c>
      <c r="E75" s="20">
        <v>0</v>
      </c>
      <c r="F75" s="20">
        <v>0</v>
      </c>
      <c r="G75" s="20">
        <v>1</v>
      </c>
      <c r="H75" s="18">
        <v>0</v>
      </c>
      <c r="I75" s="18">
        <v>0</v>
      </c>
      <c r="J75" s="18">
        <v>0</v>
      </c>
      <c r="K75" s="21">
        <v>4</v>
      </c>
      <c r="L75" s="21">
        <v>1</v>
      </c>
      <c r="M75" s="21">
        <v>0</v>
      </c>
      <c r="N75" s="21">
        <v>1</v>
      </c>
      <c r="O75" s="21">
        <v>0</v>
      </c>
      <c r="P75" s="21">
        <v>-1.41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841</v>
      </c>
      <c r="B76" s="20" t="s">
        <v>259</v>
      </c>
      <c r="C76" s="20">
        <v>8185.033</v>
      </c>
      <c r="D76" s="20">
        <v>9211.989</v>
      </c>
      <c r="E76" s="20">
        <v>0</v>
      </c>
      <c r="F76" s="20">
        <v>0</v>
      </c>
      <c r="G76" s="20">
        <v>1</v>
      </c>
      <c r="H76" s="18">
        <v>0</v>
      </c>
      <c r="I76" s="18">
        <v>0</v>
      </c>
      <c r="J76" s="18">
        <v>0</v>
      </c>
      <c r="K76" s="21">
        <v>2</v>
      </c>
      <c r="L76" s="21">
        <v>0</v>
      </c>
      <c r="M76" s="21">
        <v>0</v>
      </c>
      <c r="N76" s="21">
        <v>0</v>
      </c>
      <c r="O76" s="21">
        <v>0</v>
      </c>
      <c r="P76" s="21">
        <v>-1.713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849</v>
      </c>
      <c r="B77" s="20" t="s">
        <v>260</v>
      </c>
      <c r="C77" s="20">
        <v>10161.593</v>
      </c>
      <c r="D77" s="20">
        <v>11941.968</v>
      </c>
      <c r="E77" s="20">
        <v>0</v>
      </c>
      <c r="F77" s="20">
        <v>0</v>
      </c>
      <c r="G77" s="20">
        <v>1</v>
      </c>
      <c r="H77" s="18">
        <v>0</v>
      </c>
      <c r="I77" s="18">
        <v>0</v>
      </c>
      <c r="J77" s="18">
        <v>0</v>
      </c>
      <c r="K77" s="21">
        <v>3</v>
      </c>
      <c r="L77" s="21">
        <v>0</v>
      </c>
      <c r="M77" s="21">
        <v>0</v>
      </c>
      <c r="N77" s="21">
        <v>0</v>
      </c>
      <c r="O77" s="21">
        <v>0</v>
      </c>
      <c r="P77" s="21">
        <v>1.006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911</v>
      </c>
      <c r="B78" s="20" t="s">
        <v>261</v>
      </c>
      <c r="C78" s="20">
        <v>6213.069</v>
      </c>
      <c r="D78" s="20">
        <v>6738.503</v>
      </c>
      <c r="E78" s="20">
        <v>0</v>
      </c>
      <c r="F78" s="20">
        <v>0</v>
      </c>
      <c r="G78" s="20">
        <v>1</v>
      </c>
      <c r="H78" s="18">
        <v>0</v>
      </c>
      <c r="I78" s="18">
        <v>0</v>
      </c>
      <c r="J78" s="18">
        <v>0</v>
      </c>
      <c r="K78" s="21">
        <v>4</v>
      </c>
      <c r="L78" s="21">
        <v>0</v>
      </c>
      <c r="M78" s="21">
        <v>0</v>
      </c>
      <c r="N78" s="21">
        <v>0</v>
      </c>
      <c r="O78" s="21">
        <v>0</v>
      </c>
      <c r="P78" s="21">
        <v>-5.886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913</v>
      </c>
      <c r="B79" s="20" t="s">
        <v>262</v>
      </c>
      <c r="C79" s="20">
        <v>8046.454</v>
      </c>
      <c r="D79" s="20">
        <v>9149.507</v>
      </c>
      <c r="E79" s="20">
        <v>0</v>
      </c>
      <c r="F79" s="20">
        <v>0</v>
      </c>
      <c r="G79" s="20">
        <v>1</v>
      </c>
      <c r="H79" s="18">
        <v>0</v>
      </c>
      <c r="I79" s="18">
        <v>0</v>
      </c>
      <c r="J79" s="18">
        <v>0</v>
      </c>
      <c r="K79" s="21">
        <v>3</v>
      </c>
      <c r="L79" s="21">
        <v>0</v>
      </c>
      <c r="M79" s="21">
        <v>0</v>
      </c>
      <c r="N79" s="21">
        <v>0</v>
      </c>
      <c r="O79" s="21">
        <v>0</v>
      </c>
      <c r="P79" s="21">
        <v>-2.201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914</v>
      </c>
      <c r="B80" s="20" t="s">
        <v>263</v>
      </c>
      <c r="C80" s="20">
        <v>6329.331</v>
      </c>
      <c r="D80" s="20">
        <v>6944.569</v>
      </c>
      <c r="E80" s="20">
        <v>0</v>
      </c>
      <c r="F80" s="20">
        <v>0</v>
      </c>
      <c r="G80" s="20">
        <v>1</v>
      </c>
      <c r="H80" s="18">
        <v>0</v>
      </c>
      <c r="I80" s="18">
        <v>0</v>
      </c>
      <c r="J80" s="18">
        <v>0</v>
      </c>
      <c r="K80" s="21">
        <v>3</v>
      </c>
      <c r="L80" s="21">
        <v>0</v>
      </c>
      <c r="M80" s="21">
        <v>0</v>
      </c>
      <c r="N80" s="21">
        <v>0</v>
      </c>
      <c r="O80" s="21">
        <v>0</v>
      </c>
      <c r="P80" s="21">
        <v>-29.621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931</v>
      </c>
      <c r="B81" s="20" t="s">
        <v>264</v>
      </c>
      <c r="C81" s="20">
        <v>5823.642</v>
      </c>
      <c r="D81" s="20">
        <v>6368.912</v>
      </c>
      <c r="E81" s="20">
        <v>0</v>
      </c>
      <c r="F81" s="20">
        <v>0</v>
      </c>
      <c r="G81" s="20">
        <v>1</v>
      </c>
      <c r="H81" s="18">
        <v>0</v>
      </c>
      <c r="I81" s="18">
        <v>0</v>
      </c>
      <c r="J81" s="18">
        <v>0</v>
      </c>
      <c r="K81" s="21">
        <v>3</v>
      </c>
      <c r="L81" s="21">
        <v>0</v>
      </c>
      <c r="M81" s="21">
        <v>1</v>
      </c>
      <c r="N81" s="21">
        <v>-1</v>
      </c>
      <c r="O81" s="21">
        <v>0</v>
      </c>
      <c r="P81" s="21">
        <v>-18.937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933</v>
      </c>
      <c r="B82" s="20" t="s">
        <v>265</v>
      </c>
      <c r="C82" s="20">
        <v>7978.828</v>
      </c>
      <c r="D82" s="20">
        <v>8959.082</v>
      </c>
      <c r="E82" s="20">
        <v>0</v>
      </c>
      <c r="F82" s="20">
        <v>0</v>
      </c>
      <c r="G82" s="20">
        <v>1</v>
      </c>
      <c r="H82" s="18">
        <v>0</v>
      </c>
      <c r="I82" s="18">
        <v>0</v>
      </c>
      <c r="J82" s="18">
        <v>0</v>
      </c>
      <c r="K82" s="21">
        <v>3</v>
      </c>
      <c r="L82" s="21">
        <v>0</v>
      </c>
      <c r="M82" s="21">
        <v>0</v>
      </c>
      <c r="N82" s="21">
        <v>0</v>
      </c>
      <c r="O82" s="21">
        <v>0</v>
      </c>
      <c r="P82" s="21">
        <v>-20.887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934</v>
      </c>
      <c r="B83" s="20" t="s">
        <v>266</v>
      </c>
      <c r="C83" s="20">
        <v>5948.646</v>
      </c>
      <c r="D83" s="20">
        <v>6486.242</v>
      </c>
      <c r="E83" s="20">
        <v>0</v>
      </c>
      <c r="F83" s="20">
        <v>0</v>
      </c>
      <c r="G83" s="20">
        <v>1</v>
      </c>
      <c r="H83" s="18">
        <v>0</v>
      </c>
      <c r="I83" s="18">
        <v>0</v>
      </c>
      <c r="J83" s="18">
        <v>0</v>
      </c>
      <c r="K83" s="21">
        <v>3</v>
      </c>
      <c r="L83" s="21">
        <v>0</v>
      </c>
      <c r="M83" s="21">
        <v>1</v>
      </c>
      <c r="N83" s="21">
        <v>-1</v>
      </c>
      <c r="O83" s="21">
        <v>0</v>
      </c>
      <c r="P83" s="21">
        <v>-13.763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942</v>
      </c>
      <c r="B84" s="20" t="s">
        <v>267</v>
      </c>
      <c r="C84" s="20">
        <v>9823.571</v>
      </c>
      <c r="D84" s="20">
        <v>10586.489</v>
      </c>
      <c r="E84" s="20">
        <v>0</v>
      </c>
      <c r="F84" s="20">
        <v>0</v>
      </c>
      <c r="G84" s="20">
        <v>1</v>
      </c>
      <c r="H84" s="18">
        <v>0</v>
      </c>
      <c r="I84" s="18">
        <v>0</v>
      </c>
      <c r="J84" s="18">
        <v>0</v>
      </c>
      <c r="K84" s="21">
        <v>3</v>
      </c>
      <c r="L84" s="21">
        <v>0</v>
      </c>
      <c r="M84" s="21">
        <v>0</v>
      </c>
      <c r="N84" s="21">
        <v>0</v>
      </c>
      <c r="O84" s="21">
        <v>0</v>
      </c>
      <c r="P84" s="21">
        <v>-6.465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948</v>
      </c>
      <c r="B85" s="20" t="s">
        <v>268</v>
      </c>
      <c r="C85" s="20">
        <v>2506.245</v>
      </c>
      <c r="D85" s="20">
        <v>2889.397</v>
      </c>
      <c r="E85" s="20">
        <v>0</v>
      </c>
      <c r="F85" s="20">
        <v>0</v>
      </c>
      <c r="G85" s="20">
        <v>1</v>
      </c>
      <c r="H85" s="18">
        <v>0</v>
      </c>
      <c r="I85" s="18">
        <v>0</v>
      </c>
      <c r="J85" s="18">
        <v>0</v>
      </c>
      <c r="K85" s="21">
        <v>1</v>
      </c>
      <c r="L85" s="21">
        <v>0</v>
      </c>
      <c r="M85" s="21">
        <v>0</v>
      </c>
      <c r="N85" s="21">
        <v>0</v>
      </c>
      <c r="O85" s="21">
        <v>0</v>
      </c>
      <c r="P85" s="21">
        <v>-2.515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952</v>
      </c>
      <c r="B86" s="20" t="s">
        <v>269</v>
      </c>
      <c r="C86" s="20">
        <v>2404.859</v>
      </c>
      <c r="D86" s="20">
        <v>2856.884</v>
      </c>
      <c r="E86" s="20">
        <v>0</v>
      </c>
      <c r="F86" s="20">
        <v>0</v>
      </c>
      <c r="G86" s="20">
        <v>1</v>
      </c>
      <c r="H86" s="18">
        <v>0</v>
      </c>
      <c r="I86" s="18">
        <v>0</v>
      </c>
      <c r="J86" s="18">
        <v>0</v>
      </c>
      <c r="K86" s="21">
        <v>3</v>
      </c>
      <c r="L86" s="21">
        <v>0</v>
      </c>
      <c r="M86" s="21">
        <v>0</v>
      </c>
      <c r="N86" s="21">
        <v>0</v>
      </c>
      <c r="O86" s="21">
        <v>0</v>
      </c>
      <c r="P86" s="21">
        <v>-22.482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974</v>
      </c>
      <c r="B87" s="20" t="s">
        <v>270</v>
      </c>
      <c r="C87" s="20">
        <v>6660.573</v>
      </c>
      <c r="D87" s="20">
        <v>7281.311</v>
      </c>
      <c r="E87" s="20">
        <v>0</v>
      </c>
      <c r="F87" s="20">
        <v>0</v>
      </c>
      <c r="G87" s="20">
        <v>1</v>
      </c>
      <c r="H87" s="18">
        <v>0</v>
      </c>
      <c r="I87" s="18">
        <v>0</v>
      </c>
      <c r="J87" s="18">
        <v>0</v>
      </c>
      <c r="K87" s="21">
        <v>4</v>
      </c>
      <c r="L87" s="21">
        <v>0</v>
      </c>
      <c r="M87" s="21">
        <v>0</v>
      </c>
      <c r="N87" s="21">
        <v>0</v>
      </c>
      <c r="O87" s="21">
        <v>0</v>
      </c>
      <c r="P87" s="21">
        <v>-9.807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978</v>
      </c>
      <c r="B88" s="20" t="s">
        <v>271</v>
      </c>
      <c r="C88" s="20">
        <v>10338.634</v>
      </c>
      <c r="D88" s="20">
        <v>11516.268</v>
      </c>
      <c r="E88" s="20">
        <v>0</v>
      </c>
      <c r="F88" s="20">
        <v>0</v>
      </c>
      <c r="G88" s="20">
        <v>1</v>
      </c>
      <c r="H88" s="18">
        <v>0</v>
      </c>
      <c r="I88" s="18">
        <v>0</v>
      </c>
      <c r="J88" s="18">
        <v>0</v>
      </c>
      <c r="K88" s="21">
        <v>3</v>
      </c>
      <c r="L88" s="21">
        <v>0</v>
      </c>
      <c r="M88" s="21">
        <v>0</v>
      </c>
      <c r="N88" s="21">
        <v>0</v>
      </c>
      <c r="O88" s="21">
        <v>0</v>
      </c>
      <c r="P88" s="21">
        <v>-27.575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989</v>
      </c>
      <c r="B89" s="20" t="s">
        <v>13</v>
      </c>
      <c r="C89" s="20">
        <v>5257.128</v>
      </c>
      <c r="D89" s="20">
        <v>5758.176</v>
      </c>
      <c r="E89" s="20">
        <v>0</v>
      </c>
      <c r="F89" s="20">
        <v>0</v>
      </c>
      <c r="G89" s="20">
        <v>1</v>
      </c>
      <c r="H89" s="18">
        <v>0</v>
      </c>
      <c r="I89" s="18">
        <v>0</v>
      </c>
      <c r="J89" s="18">
        <v>0</v>
      </c>
      <c r="K89" s="21">
        <v>3</v>
      </c>
      <c r="L89" s="21">
        <v>0</v>
      </c>
      <c r="M89" s="21">
        <v>0</v>
      </c>
      <c r="N89" s="21">
        <v>0</v>
      </c>
      <c r="O89" s="21">
        <v>0</v>
      </c>
      <c r="P89" s="21">
        <v>-12.373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991</v>
      </c>
      <c r="B90" s="20" t="s">
        <v>272</v>
      </c>
      <c r="C90" s="20">
        <v>8591.7</v>
      </c>
      <c r="D90" s="20">
        <v>9661.082</v>
      </c>
      <c r="E90" s="20">
        <v>0</v>
      </c>
      <c r="F90" s="20">
        <v>0</v>
      </c>
      <c r="G90" s="20">
        <v>1</v>
      </c>
      <c r="H90" s="18">
        <v>0</v>
      </c>
      <c r="I90" s="18">
        <v>0</v>
      </c>
      <c r="J90" s="18">
        <v>0</v>
      </c>
      <c r="K90" s="21">
        <v>3</v>
      </c>
      <c r="L90" s="21">
        <v>0</v>
      </c>
      <c r="M90" s="21">
        <v>0</v>
      </c>
      <c r="N90" s="21">
        <v>0</v>
      </c>
      <c r="O90" s="21">
        <v>0</v>
      </c>
      <c r="P90" s="21">
        <v>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992</v>
      </c>
      <c r="B91" s="20" t="s">
        <v>5</v>
      </c>
      <c r="C91" s="20">
        <v>5696.021</v>
      </c>
      <c r="D91" s="20">
        <v>6193.905</v>
      </c>
      <c r="E91" s="20">
        <v>0</v>
      </c>
      <c r="F91" s="20">
        <v>0</v>
      </c>
      <c r="G91" s="20">
        <v>1</v>
      </c>
      <c r="H91" s="18">
        <v>0</v>
      </c>
      <c r="I91" s="18">
        <v>0</v>
      </c>
      <c r="J91" s="18">
        <v>0</v>
      </c>
      <c r="K91" s="21">
        <v>3</v>
      </c>
      <c r="L91" s="21">
        <v>0</v>
      </c>
      <c r="M91" s="21">
        <v>0</v>
      </c>
      <c r="N91" s="21">
        <v>0</v>
      </c>
      <c r="O91" s="21">
        <v>0</v>
      </c>
      <c r="P91" s="21">
        <v>-28.257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399003</v>
      </c>
      <c r="B92" s="20" t="s">
        <v>85</v>
      </c>
      <c r="C92" s="20">
        <v>8024.154</v>
      </c>
      <c r="D92" s="20">
        <v>8715.894</v>
      </c>
      <c r="E92" s="20">
        <v>0</v>
      </c>
      <c r="F92" s="20">
        <v>0</v>
      </c>
      <c r="G92" s="20">
        <v>1</v>
      </c>
      <c r="H92" s="18">
        <v>0</v>
      </c>
      <c r="I92" s="18">
        <v>0</v>
      </c>
      <c r="J92" s="18">
        <v>0</v>
      </c>
      <c r="K92" s="21">
        <v>2</v>
      </c>
      <c r="L92" s="21">
        <v>0</v>
      </c>
      <c r="M92" s="21">
        <v>0</v>
      </c>
      <c r="N92" s="21">
        <v>0</v>
      </c>
      <c r="O92" s="21">
        <v>0</v>
      </c>
      <c r="P92" s="21">
        <v>-1.693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399108</v>
      </c>
      <c r="B93" s="20" t="s">
        <v>77</v>
      </c>
      <c r="C93" s="20">
        <v>1229.022</v>
      </c>
      <c r="D93" s="20">
        <v>1318.839</v>
      </c>
      <c r="E93" s="20">
        <v>0</v>
      </c>
      <c r="F93" s="20">
        <v>0</v>
      </c>
      <c r="G93" s="20">
        <v>1</v>
      </c>
      <c r="H93" s="18">
        <v>0</v>
      </c>
      <c r="I93" s="18">
        <v>0</v>
      </c>
      <c r="J93" s="18">
        <v>0</v>
      </c>
      <c r="K93" s="21">
        <v>3</v>
      </c>
      <c r="L93" s="21">
        <v>0</v>
      </c>
      <c r="M93" s="21">
        <v>1</v>
      </c>
      <c r="N93" s="21">
        <v>-1</v>
      </c>
      <c r="O93" s="21">
        <v>0</v>
      </c>
      <c r="P93" s="21">
        <v>-4.227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399237</v>
      </c>
      <c r="B94" s="20" t="s">
        <v>273</v>
      </c>
      <c r="C94" s="20">
        <v>1083.041</v>
      </c>
      <c r="D94" s="20">
        <v>1152.798</v>
      </c>
      <c r="E94" s="20">
        <v>0</v>
      </c>
      <c r="F94" s="20">
        <v>0</v>
      </c>
      <c r="G94" s="20">
        <v>1</v>
      </c>
      <c r="H94" s="18">
        <v>0</v>
      </c>
      <c r="I94" s="18">
        <v>0</v>
      </c>
      <c r="J94" s="18">
        <v>0</v>
      </c>
      <c r="K94" s="21">
        <v>3</v>
      </c>
      <c r="L94" s="21">
        <v>0</v>
      </c>
      <c r="M94" s="21">
        <v>1</v>
      </c>
      <c r="N94" s="21">
        <v>-1</v>
      </c>
      <c r="O94" s="21">
        <v>0</v>
      </c>
      <c r="P94" s="21">
        <v>-33.667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399240</v>
      </c>
      <c r="B95" s="20" t="s">
        <v>274</v>
      </c>
      <c r="C95" s="20">
        <v>1536.759</v>
      </c>
      <c r="D95" s="20">
        <v>1727.086</v>
      </c>
      <c r="E95" s="20">
        <v>0</v>
      </c>
      <c r="F95" s="20">
        <v>0</v>
      </c>
      <c r="G95" s="20">
        <v>1</v>
      </c>
      <c r="H95" s="18">
        <v>0</v>
      </c>
      <c r="I95" s="18">
        <v>0</v>
      </c>
      <c r="J95" s="18">
        <v>0</v>
      </c>
      <c r="K95" s="21">
        <v>3</v>
      </c>
      <c r="L95" s="21">
        <v>0</v>
      </c>
      <c r="M95" s="21">
        <v>0</v>
      </c>
      <c r="N95" s="21">
        <v>0</v>
      </c>
      <c r="O95" s="21">
        <v>0</v>
      </c>
      <c r="P95" s="21">
        <v>-14.569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399265</v>
      </c>
      <c r="B96" s="20" t="s">
        <v>275</v>
      </c>
      <c r="C96" s="20">
        <v>997.96</v>
      </c>
      <c r="D96" s="20">
        <v>1169.902</v>
      </c>
      <c r="E96" s="20">
        <v>0</v>
      </c>
      <c r="F96" s="20">
        <v>0</v>
      </c>
      <c r="G96" s="20">
        <v>1</v>
      </c>
      <c r="H96" s="18">
        <v>0</v>
      </c>
      <c r="I96" s="18">
        <v>0</v>
      </c>
      <c r="J96" s="18">
        <v>0</v>
      </c>
      <c r="K96" s="21">
        <v>1</v>
      </c>
      <c r="L96" s="21">
        <v>0</v>
      </c>
      <c r="M96" s="21">
        <v>0</v>
      </c>
      <c r="N96" s="21">
        <v>0</v>
      </c>
      <c r="O96" s="21">
        <v>0</v>
      </c>
      <c r="P96" s="21">
        <v>-3.109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399275</v>
      </c>
      <c r="B97" s="20" t="s">
        <v>276</v>
      </c>
      <c r="C97" s="20">
        <v>2550.43</v>
      </c>
      <c r="D97" s="20">
        <v>2972.142</v>
      </c>
      <c r="E97" s="20">
        <v>0</v>
      </c>
      <c r="F97" s="20">
        <v>0</v>
      </c>
      <c r="G97" s="20">
        <v>1</v>
      </c>
      <c r="H97" s="18">
        <v>0</v>
      </c>
      <c r="I97" s="18">
        <v>0</v>
      </c>
      <c r="J97" s="18">
        <v>0</v>
      </c>
      <c r="K97" s="21">
        <v>4</v>
      </c>
      <c r="L97" s="21">
        <v>0</v>
      </c>
      <c r="M97" s="21">
        <v>0</v>
      </c>
      <c r="N97" s="21">
        <v>0</v>
      </c>
      <c r="O97" s="21">
        <v>0</v>
      </c>
      <c r="P97" s="21">
        <v>-37.668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399280</v>
      </c>
      <c r="B98" s="20" t="s">
        <v>277</v>
      </c>
      <c r="C98" s="20">
        <v>2002.636</v>
      </c>
      <c r="D98" s="20">
        <v>2274.998</v>
      </c>
      <c r="E98" s="20">
        <v>0</v>
      </c>
      <c r="F98" s="20">
        <v>0</v>
      </c>
      <c r="G98" s="20">
        <v>1</v>
      </c>
      <c r="H98" s="18">
        <v>0</v>
      </c>
      <c r="I98" s="18">
        <v>0</v>
      </c>
      <c r="J98" s="18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-6.69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399356</v>
      </c>
      <c r="B99" s="20" t="s">
        <v>93</v>
      </c>
      <c r="C99" s="20">
        <v>9804.475</v>
      </c>
      <c r="D99" s="20">
        <v>10812.661</v>
      </c>
      <c r="E99" s="20">
        <v>0</v>
      </c>
      <c r="F99" s="20">
        <v>0</v>
      </c>
      <c r="G99" s="20">
        <v>1</v>
      </c>
      <c r="H99" s="18">
        <v>0</v>
      </c>
      <c r="I99" s="18">
        <v>0</v>
      </c>
      <c r="J99" s="18">
        <v>0</v>
      </c>
      <c r="K99" s="21">
        <v>2</v>
      </c>
      <c r="L99" s="21">
        <v>0</v>
      </c>
      <c r="M99" s="21">
        <v>0</v>
      </c>
      <c r="N99" s="21">
        <v>0</v>
      </c>
      <c r="O99" s="21">
        <v>0</v>
      </c>
      <c r="P99" s="21">
        <v>-1.632</v>
      </c>
      <c r="Q99" s="21">
        <v>0</v>
      </c>
      <c r="R99" s="21">
        <v>-1</v>
      </c>
      <c r="S99" s="22"/>
      <c r="T99" s="22"/>
      <c r="U99" s="22"/>
      <c r="V99" s="22"/>
      <c r="W99" s="22"/>
    </row>
    <row r="100" ht="16.5" spans="1:23">
      <c r="A100" s="20">
        <v>399367</v>
      </c>
      <c r="B100" s="20" t="s">
        <v>278</v>
      </c>
      <c r="C100" s="20">
        <v>2473.233</v>
      </c>
      <c r="D100" s="20">
        <v>2878.499</v>
      </c>
      <c r="E100" s="20">
        <v>0</v>
      </c>
      <c r="F100" s="20">
        <v>0</v>
      </c>
      <c r="G100" s="20">
        <v>1</v>
      </c>
      <c r="H100" s="18">
        <v>0</v>
      </c>
      <c r="I100" s="18">
        <v>0</v>
      </c>
      <c r="J100" s="18">
        <v>0</v>
      </c>
      <c r="K100" s="21">
        <v>3</v>
      </c>
      <c r="L100" s="21">
        <v>0</v>
      </c>
      <c r="M100" s="21">
        <v>0</v>
      </c>
      <c r="N100" s="21">
        <v>0</v>
      </c>
      <c r="O100" s="21">
        <v>0</v>
      </c>
      <c r="P100" s="21">
        <v>6.591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399384</v>
      </c>
      <c r="B101" s="20" t="s">
        <v>279</v>
      </c>
      <c r="C101" s="20">
        <v>3986.139</v>
      </c>
      <c r="D101" s="20">
        <v>4395.869</v>
      </c>
      <c r="E101" s="20">
        <v>0</v>
      </c>
      <c r="F101" s="20">
        <v>0</v>
      </c>
      <c r="G101" s="20">
        <v>1</v>
      </c>
      <c r="H101" s="18">
        <v>0</v>
      </c>
      <c r="I101" s="18">
        <v>0</v>
      </c>
      <c r="J101" s="18">
        <v>0</v>
      </c>
      <c r="K101" s="21">
        <v>3</v>
      </c>
      <c r="L101" s="21">
        <v>0</v>
      </c>
      <c r="M101" s="21">
        <v>0</v>
      </c>
      <c r="N101" s="21">
        <v>-1</v>
      </c>
      <c r="O101" s="21">
        <v>0</v>
      </c>
      <c r="P101" s="21">
        <v>-14.415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399386</v>
      </c>
      <c r="B102" s="20" t="s">
        <v>280</v>
      </c>
      <c r="C102" s="20">
        <v>5579.833</v>
      </c>
      <c r="D102" s="20">
        <v>6295.631</v>
      </c>
      <c r="E102" s="20">
        <v>0</v>
      </c>
      <c r="F102" s="20">
        <v>0</v>
      </c>
      <c r="G102" s="20">
        <v>1</v>
      </c>
      <c r="H102" s="18">
        <v>0</v>
      </c>
      <c r="I102" s="18">
        <v>0</v>
      </c>
      <c r="J102" s="18">
        <v>0</v>
      </c>
      <c r="K102" s="21">
        <v>4</v>
      </c>
      <c r="L102" s="21">
        <v>0</v>
      </c>
      <c r="M102" s="21">
        <v>0</v>
      </c>
      <c r="N102" s="21">
        <v>0</v>
      </c>
      <c r="O102" s="21">
        <v>0</v>
      </c>
      <c r="P102" s="21">
        <v>-7.823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399387</v>
      </c>
      <c r="B103" s="20" t="s">
        <v>281</v>
      </c>
      <c r="C103" s="20">
        <v>5352.544</v>
      </c>
      <c r="D103" s="20">
        <v>5845.154</v>
      </c>
      <c r="E103" s="20">
        <v>0</v>
      </c>
      <c r="F103" s="20">
        <v>0</v>
      </c>
      <c r="G103" s="20">
        <v>1</v>
      </c>
      <c r="H103" s="18">
        <v>0</v>
      </c>
      <c r="I103" s="18">
        <v>0</v>
      </c>
      <c r="J103" s="18">
        <v>0</v>
      </c>
      <c r="K103" s="21">
        <v>4</v>
      </c>
      <c r="L103" s="21">
        <v>0</v>
      </c>
      <c r="M103" s="21">
        <v>0</v>
      </c>
      <c r="N103" s="21">
        <v>0</v>
      </c>
      <c r="O103" s="21">
        <v>0</v>
      </c>
      <c r="P103" s="21">
        <v>-3.06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399393</v>
      </c>
      <c r="B104" s="20" t="s">
        <v>282</v>
      </c>
      <c r="C104" s="20">
        <v>3031.649</v>
      </c>
      <c r="D104" s="20">
        <v>3477.609</v>
      </c>
      <c r="E104" s="20">
        <v>0</v>
      </c>
      <c r="F104" s="20">
        <v>0</v>
      </c>
      <c r="G104" s="20">
        <v>1</v>
      </c>
      <c r="H104" s="18">
        <v>0</v>
      </c>
      <c r="I104" s="18">
        <v>0</v>
      </c>
      <c r="J104" s="18">
        <v>0</v>
      </c>
      <c r="K104" s="21">
        <v>3</v>
      </c>
      <c r="L104" s="21">
        <v>0</v>
      </c>
      <c r="M104" s="21">
        <v>0</v>
      </c>
      <c r="N104" s="21">
        <v>0</v>
      </c>
      <c r="O104" s="21">
        <v>0</v>
      </c>
      <c r="P104" s="21">
        <v>-16.831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399394</v>
      </c>
      <c r="B105" s="20" t="s">
        <v>283</v>
      </c>
      <c r="C105" s="20">
        <v>8313.323</v>
      </c>
      <c r="D105" s="20">
        <v>9401.995</v>
      </c>
      <c r="E105" s="20">
        <v>0</v>
      </c>
      <c r="F105" s="20">
        <v>0</v>
      </c>
      <c r="G105" s="20">
        <v>1</v>
      </c>
      <c r="H105" s="18">
        <v>0</v>
      </c>
      <c r="I105" s="18">
        <v>0</v>
      </c>
      <c r="J105" s="18">
        <v>0</v>
      </c>
      <c r="K105" s="21">
        <v>0</v>
      </c>
      <c r="L105" s="21">
        <v>0</v>
      </c>
      <c r="M105" s="21">
        <v>1</v>
      </c>
      <c r="N105" s="21">
        <v>-1</v>
      </c>
      <c r="O105" s="21">
        <v>0</v>
      </c>
      <c r="P105" s="21">
        <v>0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399396</v>
      </c>
      <c r="B106" s="20" t="s">
        <v>284</v>
      </c>
      <c r="C106" s="20">
        <v>16982.203</v>
      </c>
      <c r="D106" s="20">
        <v>18854.361</v>
      </c>
      <c r="E106" s="20">
        <v>0</v>
      </c>
      <c r="F106" s="20">
        <v>0</v>
      </c>
      <c r="G106" s="20">
        <v>1</v>
      </c>
      <c r="H106" s="18">
        <v>0</v>
      </c>
      <c r="I106" s="18">
        <v>0</v>
      </c>
      <c r="J106" s="18">
        <v>0</v>
      </c>
      <c r="K106" s="21">
        <v>2</v>
      </c>
      <c r="L106" s="21">
        <v>0</v>
      </c>
      <c r="M106" s="21">
        <v>1</v>
      </c>
      <c r="N106" s="21">
        <v>0</v>
      </c>
      <c r="O106" s="21">
        <v>0</v>
      </c>
      <c r="P106" s="21">
        <v>-8.221</v>
      </c>
      <c r="Q106" s="21">
        <v>-1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399420</v>
      </c>
      <c r="B107" s="20" t="s">
        <v>285</v>
      </c>
      <c r="C107" s="20">
        <v>1456.44</v>
      </c>
      <c r="D107" s="20">
        <v>1685.777</v>
      </c>
      <c r="E107" s="20">
        <v>0</v>
      </c>
      <c r="F107" s="20">
        <v>0</v>
      </c>
      <c r="G107" s="20">
        <v>1</v>
      </c>
      <c r="H107" s="18">
        <v>0</v>
      </c>
      <c r="I107" s="18">
        <v>0</v>
      </c>
      <c r="J107" s="18">
        <v>0</v>
      </c>
      <c r="K107" s="21">
        <v>3</v>
      </c>
      <c r="L107" s="21">
        <v>0</v>
      </c>
      <c r="M107" s="21">
        <v>1</v>
      </c>
      <c r="N107" s="21">
        <v>-1</v>
      </c>
      <c r="O107" s="21">
        <v>0</v>
      </c>
      <c r="P107" s="21">
        <v>-34.076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399437</v>
      </c>
      <c r="B108" s="20" t="s">
        <v>286</v>
      </c>
      <c r="C108" s="20">
        <v>6388.747</v>
      </c>
      <c r="D108" s="20">
        <v>7252.58</v>
      </c>
      <c r="E108" s="20">
        <v>0</v>
      </c>
      <c r="F108" s="20">
        <v>0</v>
      </c>
      <c r="G108" s="20">
        <v>1</v>
      </c>
      <c r="H108" s="18">
        <v>0</v>
      </c>
      <c r="I108" s="18">
        <v>0</v>
      </c>
      <c r="J108" s="18">
        <v>0</v>
      </c>
      <c r="K108" s="21">
        <v>3</v>
      </c>
      <c r="L108" s="21">
        <v>0</v>
      </c>
      <c r="M108" s="21">
        <v>0</v>
      </c>
      <c r="N108" s="21">
        <v>0</v>
      </c>
      <c r="O108" s="21">
        <v>0</v>
      </c>
      <c r="P108" s="21">
        <v>-6.641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399441</v>
      </c>
      <c r="B109" s="20" t="s">
        <v>287</v>
      </c>
      <c r="C109" s="20">
        <v>2105.368</v>
      </c>
      <c r="D109" s="20">
        <v>2410.354</v>
      </c>
      <c r="E109" s="20">
        <v>0</v>
      </c>
      <c r="F109" s="20">
        <v>0</v>
      </c>
      <c r="G109" s="20">
        <v>1</v>
      </c>
      <c r="H109" s="18">
        <v>0</v>
      </c>
      <c r="I109" s="18">
        <v>0</v>
      </c>
      <c r="J109" s="18">
        <v>0</v>
      </c>
      <c r="K109" s="21">
        <v>3</v>
      </c>
      <c r="L109" s="21">
        <v>0</v>
      </c>
      <c r="M109" s="21">
        <v>0</v>
      </c>
      <c r="N109" s="21">
        <v>0</v>
      </c>
      <c r="O109" s="21">
        <v>0</v>
      </c>
      <c r="P109" s="21">
        <v>-26.334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399555</v>
      </c>
      <c r="B110" s="20" t="s">
        <v>288</v>
      </c>
      <c r="C110" s="20">
        <v>5215.944</v>
      </c>
      <c r="D110" s="20">
        <v>5525.752</v>
      </c>
      <c r="E110" s="20">
        <v>0</v>
      </c>
      <c r="F110" s="20">
        <v>0</v>
      </c>
      <c r="G110" s="20">
        <v>1</v>
      </c>
      <c r="H110" s="18">
        <v>0</v>
      </c>
      <c r="I110" s="18">
        <v>0</v>
      </c>
      <c r="J110" s="18">
        <v>0</v>
      </c>
      <c r="K110" s="21">
        <v>1</v>
      </c>
      <c r="L110" s="21">
        <v>1</v>
      </c>
      <c r="M110" s="21">
        <v>0</v>
      </c>
      <c r="N110" s="21">
        <v>0</v>
      </c>
      <c r="O110" s="21">
        <v>0</v>
      </c>
      <c r="P110" s="21">
        <v>-1.215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399618</v>
      </c>
      <c r="B111" s="20" t="s">
        <v>289</v>
      </c>
      <c r="C111" s="20">
        <v>7832.529</v>
      </c>
      <c r="D111" s="20">
        <v>8797.145</v>
      </c>
      <c r="E111" s="20">
        <v>0</v>
      </c>
      <c r="F111" s="20">
        <v>0</v>
      </c>
      <c r="G111" s="20">
        <v>1</v>
      </c>
      <c r="H111" s="18">
        <v>0</v>
      </c>
      <c r="I111" s="18">
        <v>0</v>
      </c>
      <c r="J111" s="18">
        <v>0</v>
      </c>
      <c r="K111" s="21">
        <v>4</v>
      </c>
      <c r="L111" s="21">
        <v>0</v>
      </c>
      <c r="M111" s="21">
        <v>0</v>
      </c>
      <c r="N111" s="21">
        <v>0</v>
      </c>
      <c r="O111" s="21">
        <v>0</v>
      </c>
      <c r="P111" s="21">
        <v>-13.548</v>
      </c>
      <c r="Q111" s="21">
        <v>0</v>
      </c>
      <c r="R111" s="21">
        <v>-1</v>
      </c>
      <c r="S111" s="22"/>
      <c r="T111" s="22"/>
      <c r="U111" s="22"/>
      <c r="V111" s="22"/>
      <c r="W111" s="22"/>
    </row>
    <row r="112" ht="16.5" spans="1:23">
      <c r="A112" s="20">
        <v>399619</v>
      </c>
      <c r="B112" s="20" t="s">
        <v>290</v>
      </c>
      <c r="C112" s="20">
        <v>6947.4</v>
      </c>
      <c r="D112" s="20">
        <v>7563.556</v>
      </c>
      <c r="E112" s="20">
        <v>0</v>
      </c>
      <c r="F112" s="20">
        <v>0</v>
      </c>
      <c r="G112" s="20">
        <v>1</v>
      </c>
      <c r="H112" s="18">
        <v>0</v>
      </c>
      <c r="I112" s="18">
        <v>0</v>
      </c>
      <c r="J112" s="18">
        <v>0</v>
      </c>
      <c r="K112" s="21">
        <v>2</v>
      </c>
      <c r="L112" s="21">
        <v>0</v>
      </c>
      <c r="M112" s="21">
        <v>0</v>
      </c>
      <c r="N112" s="21">
        <v>0</v>
      </c>
      <c r="O112" s="21">
        <v>0</v>
      </c>
      <c r="P112" s="21">
        <v>-7.597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399637</v>
      </c>
      <c r="B113" s="20" t="s">
        <v>291</v>
      </c>
      <c r="C113" s="20">
        <v>1697.697</v>
      </c>
      <c r="D113" s="20">
        <v>1984.422</v>
      </c>
      <c r="E113" s="20">
        <v>0</v>
      </c>
      <c r="F113" s="20">
        <v>0</v>
      </c>
      <c r="G113" s="20">
        <v>1</v>
      </c>
      <c r="H113" s="18">
        <v>0</v>
      </c>
      <c r="I113" s="18">
        <v>0</v>
      </c>
      <c r="J113" s="18">
        <v>0</v>
      </c>
      <c r="K113" s="21">
        <v>4</v>
      </c>
      <c r="L113" s="21">
        <v>0</v>
      </c>
      <c r="M113" s="21">
        <v>0</v>
      </c>
      <c r="N113" s="21">
        <v>0</v>
      </c>
      <c r="O113" s="21">
        <v>0</v>
      </c>
      <c r="P113" s="21">
        <v>-15.981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399647</v>
      </c>
      <c r="B114" s="20" t="s">
        <v>292</v>
      </c>
      <c r="C114" s="20">
        <v>7713.165</v>
      </c>
      <c r="D114" s="20">
        <v>8628.355</v>
      </c>
      <c r="E114" s="20">
        <v>0</v>
      </c>
      <c r="F114" s="20">
        <v>0</v>
      </c>
      <c r="G114" s="20">
        <v>1</v>
      </c>
      <c r="H114" s="18">
        <v>0</v>
      </c>
      <c r="I114" s="18">
        <v>0</v>
      </c>
      <c r="J114" s="18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-12.543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399685</v>
      </c>
      <c r="B115" s="20" t="s">
        <v>293</v>
      </c>
      <c r="C115" s="20">
        <v>1593.203</v>
      </c>
      <c r="D115" s="20">
        <v>1784.974</v>
      </c>
      <c r="E115" s="20">
        <v>0</v>
      </c>
      <c r="F115" s="20">
        <v>0</v>
      </c>
      <c r="G115" s="20">
        <v>1</v>
      </c>
      <c r="H115" s="18">
        <v>0</v>
      </c>
      <c r="I115" s="18">
        <v>0</v>
      </c>
      <c r="J115" s="18">
        <v>0</v>
      </c>
      <c r="K115" s="21">
        <v>3</v>
      </c>
      <c r="L115" s="21">
        <v>0</v>
      </c>
      <c r="M115" s="21">
        <v>0</v>
      </c>
      <c r="N115" s="21">
        <v>0</v>
      </c>
      <c r="O115" s="21">
        <v>0</v>
      </c>
      <c r="P115" s="21">
        <v>-27.47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399686</v>
      </c>
      <c r="B116" s="20" t="s">
        <v>294</v>
      </c>
      <c r="C116" s="20">
        <v>2077.449</v>
      </c>
      <c r="D116" s="20">
        <v>2294.441</v>
      </c>
      <c r="E116" s="20">
        <v>0</v>
      </c>
      <c r="F116" s="20">
        <v>0</v>
      </c>
      <c r="G116" s="20">
        <v>1</v>
      </c>
      <c r="H116" s="18">
        <v>0</v>
      </c>
      <c r="I116" s="18">
        <v>0</v>
      </c>
      <c r="J116" s="18">
        <v>0</v>
      </c>
      <c r="K116" s="21">
        <v>4</v>
      </c>
      <c r="L116" s="21">
        <v>0</v>
      </c>
      <c r="M116" s="21">
        <v>0</v>
      </c>
      <c r="N116" s="21">
        <v>0</v>
      </c>
      <c r="O116" s="21">
        <v>0</v>
      </c>
      <c r="P116" s="21">
        <v>-24.437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399707</v>
      </c>
      <c r="B117" s="20" t="s">
        <v>295</v>
      </c>
      <c r="C117" s="20">
        <v>6184.766</v>
      </c>
      <c r="D117" s="20">
        <v>6966.356</v>
      </c>
      <c r="E117" s="20">
        <v>0</v>
      </c>
      <c r="F117" s="20">
        <v>0</v>
      </c>
      <c r="G117" s="20">
        <v>1</v>
      </c>
      <c r="H117" s="18">
        <v>0</v>
      </c>
      <c r="I117" s="18">
        <v>0</v>
      </c>
      <c r="J117" s="18">
        <v>0</v>
      </c>
      <c r="K117" s="21">
        <v>4</v>
      </c>
      <c r="L117" s="21">
        <v>0</v>
      </c>
      <c r="M117" s="21">
        <v>0</v>
      </c>
      <c r="N117" s="21">
        <v>0</v>
      </c>
      <c r="O117" s="21">
        <v>0</v>
      </c>
      <c r="P117" s="21">
        <v>-31.246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399812</v>
      </c>
      <c r="B118" s="20" t="s">
        <v>296</v>
      </c>
      <c r="C118" s="20">
        <v>6214.704</v>
      </c>
      <c r="D118" s="20">
        <v>6737.734</v>
      </c>
      <c r="E118" s="20">
        <v>0</v>
      </c>
      <c r="F118" s="20">
        <v>0</v>
      </c>
      <c r="G118" s="20">
        <v>1</v>
      </c>
      <c r="H118" s="18">
        <v>0</v>
      </c>
      <c r="I118" s="18">
        <v>0</v>
      </c>
      <c r="J118" s="18">
        <v>0</v>
      </c>
      <c r="K118" s="21">
        <v>2</v>
      </c>
      <c r="L118" s="21">
        <v>1</v>
      </c>
      <c r="M118" s="21">
        <v>0</v>
      </c>
      <c r="N118" s="21">
        <v>0</v>
      </c>
      <c r="O118" s="21">
        <v>0</v>
      </c>
      <c r="P118" s="21">
        <v>-0.856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399913</v>
      </c>
      <c r="B119" s="20" t="s">
        <v>297</v>
      </c>
      <c r="C119" s="20">
        <v>8046.454</v>
      </c>
      <c r="D119" s="20">
        <v>9149.507</v>
      </c>
      <c r="E119" s="20">
        <v>0</v>
      </c>
      <c r="F119" s="20">
        <v>0</v>
      </c>
      <c r="G119" s="20">
        <v>1</v>
      </c>
      <c r="H119" s="18">
        <v>0</v>
      </c>
      <c r="I119" s="18">
        <v>0</v>
      </c>
      <c r="J119" s="18">
        <v>0</v>
      </c>
      <c r="K119" s="21">
        <v>2</v>
      </c>
      <c r="L119" s="21">
        <v>0</v>
      </c>
      <c r="M119" s="21">
        <v>1</v>
      </c>
      <c r="N119" s="21">
        <v>0</v>
      </c>
      <c r="O119" s="21">
        <v>0</v>
      </c>
      <c r="P119" s="21">
        <v>-9.438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399914</v>
      </c>
      <c r="B120" s="20" t="s">
        <v>298</v>
      </c>
      <c r="C120" s="20">
        <v>6329.331</v>
      </c>
      <c r="D120" s="20">
        <v>6944.568</v>
      </c>
      <c r="E120" s="20">
        <v>0</v>
      </c>
      <c r="F120" s="20">
        <v>0</v>
      </c>
      <c r="G120" s="20">
        <v>1</v>
      </c>
      <c r="H120" s="18">
        <v>0</v>
      </c>
      <c r="I120" s="18">
        <v>0</v>
      </c>
      <c r="J120" s="18">
        <v>0</v>
      </c>
      <c r="K120" s="21">
        <v>3</v>
      </c>
      <c r="L120" s="21">
        <v>0</v>
      </c>
      <c r="M120" s="21">
        <v>0</v>
      </c>
      <c r="N120" s="21">
        <v>0</v>
      </c>
      <c r="O120" s="21">
        <v>0</v>
      </c>
      <c r="P120" s="21">
        <v>-3.425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399933</v>
      </c>
      <c r="B121" s="20" t="s">
        <v>265</v>
      </c>
      <c r="C121" s="20">
        <v>7978.828</v>
      </c>
      <c r="D121" s="20">
        <v>8959.082</v>
      </c>
      <c r="E121" s="20">
        <v>0</v>
      </c>
      <c r="F121" s="20">
        <v>0</v>
      </c>
      <c r="G121" s="20">
        <v>1</v>
      </c>
      <c r="H121" s="18">
        <v>0</v>
      </c>
      <c r="I121" s="18">
        <v>0</v>
      </c>
      <c r="J121" s="18">
        <v>0</v>
      </c>
      <c r="K121" s="21">
        <v>4</v>
      </c>
      <c r="L121" s="21">
        <v>2</v>
      </c>
      <c r="M121" s="21">
        <v>-1</v>
      </c>
      <c r="N121" s="21">
        <v>1</v>
      </c>
      <c r="O121" s="21">
        <v>0</v>
      </c>
      <c r="P121" s="21">
        <v>-0.691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399934</v>
      </c>
      <c r="B122" s="20" t="s">
        <v>266</v>
      </c>
      <c r="C122" s="20">
        <v>5948.646</v>
      </c>
      <c r="D122" s="20">
        <v>6486.242</v>
      </c>
      <c r="E122" s="20">
        <v>0</v>
      </c>
      <c r="F122" s="20">
        <v>0</v>
      </c>
      <c r="G122" s="20">
        <v>1</v>
      </c>
      <c r="H122" s="18">
        <v>0</v>
      </c>
      <c r="I122" s="18">
        <v>0</v>
      </c>
      <c r="J122" s="18">
        <v>0</v>
      </c>
      <c r="K122" s="21">
        <v>2</v>
      </c>
      <c r="L122" s="21">
        <v>0</v>
      </c>
      <c r="M122" s="21">
        <v>0</v>
      </c>
      <c r="N122" s="21">
        <v>0</v>
      </c>
      <c r="O122" s="21">
        <v>0</v>
      </c>
      <c r="P122" s="21">
        <v>-4.779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399965</v>
      </c>
      <c r="B123" s="20" t="s">
        <v>299</v>
      </c>
      <c r="C123" s="20">
        <v>2561.454</v>
      </c>
      <c r="D123" s="20">
        <v>2952.719</v>
      </c>
      <c r="E123" s="20">
        <v>0</v>
      </c>
      <c r="F123" s="20">
        <v>0</v>
      </c>
      <c r="G123" s="20">
        <v>1</v>
      </c>
      <c r="H123" s="18">
        <v>0</v>
      </c>
      <c r="I123" s="18">
        <v>0</v>
      </c>
      <c r="J123" s="18">
        <v>0</v>
      </c>
      <c r="K123" s="21">
        <v>4</v>
      </c>
      <c r="L123" s="21">
        <v>0</v>
      </c>
      <c r="M123" s="21">
        <v>-1</v>
      </c>
      <c r="N123" s="21">
        <v>0</v>
      </c>
      <c r="O123" s="21">
        <v>0</v>
      </c>
      <c r="P123" s="21">
        <v>-16.356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399966</v>
      </c>
      <c r="B124" s="20" t="s">
        <v>300</v>
      </c>
      <c r="C124" s="20">
        <v>6120.21</v>
      </c>
      <c r="D124" s="20">
        <v>7054.972</v>
      </c>
      <c r="E124" s="20">
        <v>0</v>
      </c>
      <c r="F124" s="20">
        <v>0</v>
      </c>
      <c r="G124" s="20">
        <v>1</v>
      </c>
      <c r="H124" s="18">
        <v>0</v>
      </c>
      <c r="I124" s="18">
        <v>0</v>
      </c>
      <c r="J124" s="18">
        <v>0</v>
      </c>
      <c r="K124" s="21">
        <v>3</v>
      </c>
      <c r="L124" s="21">
        <v>0</v>
      </c>
      <c r="M124" s="21">
        <v>0</v>
      </c>
      <c r="N124" s="21">
        <v>0</v>
      </c>
      <c r="O124" s="21">
        <v>0</v>
      </c>
      <c r="P124" s="21">
        <v>-0.479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399975</v>
      </c>
      <c r="B125" s="20" t="s">
        <v>301</v>
      </c>
      <c r="C125" s="20">
        <v>805.923</v>
      </c>
      <c r="D125" s="20">
        <v>907.763</v>
      </c>
      <c r="E125" s="20">
        <v>0</v>
      </c>
      <c r="F125" s="20">
        <v>0</v>
      </c>
      <c r="G125" s="20">
        <v>1</v>
      </c>
      <c r="H125" s="18">
        <v>0</v>
      </c>
      <c r="I125" s="18">
        <v>0</v>
      </c>
      <c r="J125" s="18">
        <v>0</v>
      </c>
      <c r="K125" s="21">
        <v>4</v>
      </c>
      <c r="L125" s="21">
        <v>0</v>
      </c>
      <c r="M125" s="21">
        <v>0</v>
      </c>
      <c r="N125" s="21">
        <v>0</v>
      </c>
      <c r="O125" s="21">
        <v>0</v>
      </c>
      <c r="P125" s="21">
        <v>-16.614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399983</v>
      </c>
      <c r="B126" s="20" t="s">
        <v>302</v>
      </c>
      <c r="C126" s="20">
        <v>1965.068</v>
      </c>
      <c r="D126" s="20">
        <v>2323.409</v>
      </c>
      <c r="E126" s="20">
        <v>0</v>
      </c>
      <c r="F126" s="20">
        <v>0</v>
      </c>
      <c r="G126" s="20">
        <v>1</v>
      </c>
      <c r="H126" s="18">
        <v>0</v>
      </c>
      <c r="I126" s="18">
        <v>0</v>
      </c>
      <c r="J126" s="18">
        <v>0</v>
      </c>
      <c r="K126" s="21">
        <v>1</v>
      </c>
      <c r="L126" s="21">
        <v>2</v>
      </c>
      <c r="M126" s="21">
        <v>1</v>
      </c>
      <c r="N126" s="21">
        <v>0</v>
      </c>
      <c r="O126" s="21">
        <v>0</v>
      </c>
      <c r="P126" s="21">
        <v>-0.199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399987</v>
      </c>
      <c r="B127" s="20" t="s">
        <v>303</v>
      </c>
      <c r="C127" s="20">
        <v>4845.004</v>
      </c>
      <c r="D127" s="20">
        <v>5604.484</v>
      </c>
      <c r="E127" s="20">
        <v>0</v>
      </c>
      <c r="F127" s="20">
        <v>0</v>
      </c>
      <c r="G127" s="20">
        <v>1</v>
      </c>
      <c r="H127" s="18">
        <v>0</v>
      </c>
      <c r="I127" s="18">
        <v>0</v>
      </c>
      <c r="J127" s="18">
        <v>0</v>
      </c>
      <c r="K127" s="21">
        <v>3</v>
      </c>
      <c r="L127" s="21">
        <v>0</v>
      </c>
      <c r="M127" s="21">
        <v>0</v>
      </c>
      <c r="N127" s="21">
        <v>0</v>
      </c>
      <c r="O127" s="21">
        <v>0</v>
      </c>
      <c r="P127" s="21">
        <v>-5.069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399989</v>
      </c>
      <c r="B128" s="20" t="s">
        <v>304</v>
      </c>
      <c r="C128" s="20">
        <v>6690.646</v>
      </c>
      <c r="D128" s="20">
        <v>7892.452</v>
      </c>
      <c r="E128" s="20">
        <v>0</v>
      </c>
      <c r="F128" s="20">
        <v>0</v>
      </c>
      <c r="G128" s="20">
        <v>1</v>
      </c>
      <c r="H128" s="18">
        <v>0</v>
      </c>
      <c r="I128" s="18">
        <v>0</v>
      </c>
      <c r="J128" s="18">
        <v>0</v>
      </c>
      <c r="K128" s="21">
        <v>3</v>
      </c>
      <c r="L128" s="21">
        <v>0</v>
      </c>
      <c r="M128" s="21">
        <v>1</v>
      </c>
      <c r="N128" s="21">
        <v>-1</v>
      </c>
      <c r="O128" s="21">
        <v>0</v>
      </c>
      <c r="P128" s="21">
        <v>-28.804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399993</v>
      </c>
      <c r="B129" s="20" t="s">
        <v>305</v>
      </c>
      <c r="C129" s="20">
        <v>2551.56</v>
      </c>
      <c r="D129" s="20">
        <v>2971.761</v>
      </c>
      <c r="E129" s="20">
        <v>0</v>
      </c>
      <c r="F129" s="20">
        <v>0</v>
      </c>
      <c r="G129" s="20">
        <v>1</v>
      </c>
      <c r="H129" s="18">
        <v>0</v>
      </c>
      <c r="I129" s="18">
        <v>0</v>
      </c>
      <c r="J129" s="18">
        <v>0</v>
      </c>
      <c r="K129" s="21">
        <v>3</v>
      </c>
      <c r="L129" s="21">
        <v>0</v>
      </c>
      <c r="M129" s="21">
        <v>1</v>
      </c>
      <c r="N129" s="21">
        <v>-1</v>
      </c>
      <c r="O129" s="21">
        <v>0</v>
      </c>
      <c r="P129" s="21">
        <v>-35.508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399997</v>
      </c>
      <c r="B130" s="20" t="s">
        <v>306</v>
      </c>
      <c r="C130" s="20">
        <v>8408.793</v>
      </c>
      <c r="D130" s="20">
        <v>9887.644</v>
      </c>
      <c r="E130" s="20">
        <v>0</v>
      </c>
      <c r="F130" s="20">
        <v>0</v>
      </c>
      <c r="G130" s="20">
        <v>1</v>
      </c>
      <c r="H130" s="18">
        <v>0</v>
      </c>
      <c r="I130" s="18">
        <v>0</v>
      </c>
      <c r="J130" s="18">
        <v>0</v>
      </c>
      <c r="K130" s="21">
        <v>3</v>
      </c>
      <c r="L130" s="21">
        <v>0</v>
      </c>
      <c r="M130" s="21">
        <v>0</v>
      </c>
      <c r="N130" s="21">
        <v>0</v>
      </c>
      <c r="O130" s="21">
        <v>0</v>
      </c>
      <c r="P130" s="21">
        <v>-20.278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980001</v>
      </c>
      <c r="B131" s="20" t="s">
        <v>307</v>
      </c>
      <c r="C131" s="20">
        <v>1452.456</v>
      </c>
      <c r="D131" s="20">
        <v>1586.854</v>
      </c>
      <c r="E131" s="20">
        <v>0</v>
      </c>
      <c r="F131" s="20">
        <v>0</v>
      </c>
      <c r="G131" s="20">
        <v>1</v>
      </c>
      <c r="H131" s="18">
        <v>0</v>
      </c>
      <c r="I131" s="18">
        <v>0</v>
      </c>
      <c r="J131" s="18">
        <v>0</v>
      </c>
      <c r="K131" s="21">
        <v>2</v>
      </c>
      <c r="L131" s="21">
        <v>0</v>
      </c>
      <c r="M131" s="21">
        <v>0</v>
      </c>
      <c r="N131" s="21">
        <v>0</v>
      </c>
      <c r="O131" s="21">
        <v>0</v>
      </c>
      <c r="P131" s="21">
        <v>-6.972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980015</v>
      </c>
      <c r="B132" s="20" t="s">
        <v>308</v>
      </c>
      <c r="C132" s="20">
        <v>6181.852</v>
      </c>
      <c r="D132" s="20">
        <v>7068.924</v>
      </c>
      <c r="E132" s="20">
        <v>0</v>
      </c>
      <c r="F132" s="20">
        <v>0</v>
      </c>
      <c r="G132" s="20">
        <v>1</v>
      </c>
      <c r="H132" s="18">
        <v>0</v>
      </c>
      <c r="I132" s="18">
        <v>0</v>
      </c>
      <c r="J132" s="18">
        <v>0</v>
      </c>
      <c r="K132" s="21">
        <v>2</v>
      </c>
      <c r="L132" s="21">
        <v>0</v>
      </c>
      <c r="M132" s="21">
        <v>0</v>
      </c>
      <c r="N132" s="21">
        <v>0</v>
      </c>
      <c r="O132" s="21">
        <v>0</v>
      </c>
      <c r="P132" s="21">
        <v>-3.655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980016</v>
      </c>
      <c r="B133" s="20" t="s">
        <v>309</v>
      </c>
      <c r="C133" s="20">
        <v>5953.091</v>
      </c>
      <c r="D133" s="20">
        <v>6736.924</v>
      </c>
      <c r="E133" s="20">
        <v>0</v>
      </c>
      <c r="F133" s="20">
        <v>0</v>
      </c>
      <c r="G133" s="20">
        <v>1</v>
      </c>
      <c r="H133" s="18">
        <v>0</v>
      </c>
      <c r="I133" s="18">
        <v>0</v>
      </c>
      <c r="J133" s="18">
        <v>0</v>
      </c>
      <c r="K133" s="21">
        <v>4</v>
      </c>
      <c r="L133" s="21">
        <v>0</v>
      </c>
      <c r="M133" s="21">
        <v>-1</v>
      </c>
      <c r="N133" s="21">
        <v>1</v>
      </c>
      <c r="O133" s="21">
        <v>0</v>
      </c>
      <c r="P133" s="21">
        <v>-3.792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988201</v>
      </c>
      <c r="B134" s="20" t="s">
        <v>310</v>
      </c>
      <c r="C134" s="20">
        <v>1782.619</v>
      </c>
      <c r="D134" s="20">
        <v>1945.874</v>
      </c>
      <c r="E134" s="20">
        <v>0</v>
      </c>
      <c r="F134" s="20">
        <v>0</v>
      </c>
      <c r="G134" s="20">
        <v>1</v>
      </c>
      <c r="H134" s="18">
        <v>0</v>
      </c>
      <c r="I134" s="18">
        <v>0</v>
      </c>
      <c r="J134" s="18">
        <v>0</v>
      </c>
      <c r="K134" s="21">
        <v>3</v>
      </c>
      <c r="L134" s="21">
        <v>0</v>
      </c>
      <c r="M134" s="21">
        <v>0</v>
      </c>
      <c r="N134" s="21">
        <v>-1</v>
      </c>
      <c r="O134" s="21">
        <v>0</v>
      </c>
      <c r="P134" s="21">
        <v>-32.625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  <c r="S135" s="22"/>
      <c r="T135" s="22"/>
      <c r="U135" s="22"/>
      <c r="V135" s="22"/>
      <c r="W135" s="22"/>
    </row>
    <row r="136" ht="16.5" spans="1:2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  <c r="S136" s="22"/>
      <c r="T136" s="22"/>
      <c r="U136" s="22"/>
      <c r="V136" s="22"/>
      <c r="W136" s="22"/>
    </row>
    <row r="137" ht="16.5" spans="1:2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  <c r="S137" s="22"/>
      <c r="T137" s="22"/>
      <c r="U137" s="22"/>
      <c r="V137" s="22"/>
      <c r="W137" s="22"/>
    </row>
    <row r="138" ht="16.5" spans="1:2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  <c r="S138" s="22"/>
      <c r="T138" s="22"/>
      <c r="U138" s="22"/>
      <c r="V138" s="22"/>
      <c r="W138" s="22"/>
    </row>
    <row r="139" ht="16.5" spans="1:2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  <c r="S139" s="22"/>
      <c r="T139" s="22"/>
      <c r="U139" s="22"/>
      <c r="V139" s="22"/>
      <c r="W139" s="22"/>
    </row>
    <row r="140" ht="16.5" spans="1:2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  <c r="S140" s="22"/>
      <c r="T140" s="22"/>
      <c r="U140" s="22"/>
      <c r="V140" s="22"/>
      <c r="W140" s="22"/>
    </row>
    <row r="141" ht="16.5" spans="1:2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  <c r="S141" s="22"/>
      <c r="T141" s="22"/>
      <c r="U141" s="22"/>
      <c r="V141" s="22"/>
      <c r="W141" s="22"/>
    </row>
    <row r="142" ht="16.5" spans="1:2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  <c r="S142" s="22"/>
      <c r="T142" s="22"/>
      <c r="U142" s="22"/>
      <c r="V142" s="22"/>
      <c r="W142" s="22"/>
    </row>
    <row r="143" ht="16.5" spans="1:2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  <c r="S143" s="22"/>
      <c r="T143" s="22"/>
      <c r="U143" s="22"/>
      <c r="V143" s="22"/>
      <c r="W143" s="22"/>
    </row>
    <row r="144" ht="16.5" spans="1:2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  <c r="S144" s="22"/>
      <c r="T144" s="22"/>
      <c r="U144" s="22"/>
      <c r="V144" s="22"/>
      <c r="W144" s="22"/>
    </row>
    <row r="145" ht="16.5" spans="1:2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  <c r="S145" s="22"/>
      <c r="T145" s="22"/>
      <c r="U145" s="22"/>
      <c r="V145" s="22"/>
      <c r="W145" s="22"/>
    </row>
    <row r="146" ht="16.5" spans="1:2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  <c r="S146" s="22"/>
      <c r="T146" s="22"/>
      <c r="U146" s="22"/>
      <c r="V146" s="22"/>
      <c r="W146" s="22"/>
    </row>
    <row r="147" ht="16.5" spans="1:2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  <c r="S147" s="22"/>
      <c r="T147" s="22"/>
      <c r="U147" s="22"/>
      <c r="V147" s="22"/>
      <c r="W147" s="22"/>
    </row>
    <row r="148" ht="16.5" spans="1:2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  <c r="S148" s="22"/>
      <c r="T148" s="22"/>
      <c r="U148" s="22"/>
      <c r="V148" s="22"/>
      <c r="W148" s="22"/>
    </row>
    <row r="149" ht="16.5" spans="1:2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  <c r="S149" s="22"/>
      <c r="T149" s="22"/>
      <c r="U149" s="22"/>
      <c r="V149" s="22"/>
      <c r="W149" s="22"/>
    </row>
    <row r="150" ht="16.5" spans="1:2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  <c r="S150" s="22"/>
      <c r="T150" s="22"/>
      <c r="U150" s="22"/>
      <c r="V150" s="22"/>
      <c r="W150" s="22"/>
    </row>
    <row r="151" ht="16.5" spans="1:2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  <c r="S151" s="22"/>
      <c r="T151" s="22"/>
      <c r="U151" s="22"/>
      <c r="V151" s="22"/>
      <c r="W151" s="22"/>
    </row>
    <row r="152" ht="16.5" spans="1:2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  <c r="S152" s="22"/>
      <c r="T152" s="22"/>
      <c r="U152" s="22"/>
      <c r="V152" s="22"/>
      <c r="W152" s="22"/>
    </row>
    <row r="153" ht="16.5" spans="1:2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  <c r="S153" s="22"/>
      <c r="T153" s="22"/>
      <c r="U153" s="22"/>
      <c r="V153" s="22"/>
      <c r="W153" s="22"/>
    </row>
    <row r="154" ht="16.5" spans="1:2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  <c r="S154" s="22"/>
      <c r="T154" s="22"/>
      <c r="U154" s="22"/>
      <c r="V154" s="22"/>
      <c r="W154" s="22"/>
    </row>
    <row r="155" ht="16.5" spans="1:2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  <c r="S155" s="22"/>
      <c r="T155" s="22"/>
      <c r="U155" s="22"/>
      <c r="V155" s="22"/>
      <c r="W155" s="22"/>
    </row>
    <row r="156" ht="16.5" spans="1:2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  <c r="S156" s="22"/>
      <c r="T156" s="22"/>
      <c r="U156" s="22"/>
      <c r="V156" s="22"/>
      <c r="W156" s="22"/>
    </row>
    <row r="157" ht="16.5" spans="1:2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  <c r="S157" s="22"/>
      <c r="T157" s="22"/>
      <c r="U157" s="22"/>
      <c r="V157" s="22"/>
      <c r="W157" s="22"/>
    </row>
    <row r="158" ht="16.5" spans="1:2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  <c r="S158" s="22"/>
      <c r="T158" s="22"/>
      <c r="U158" s="22"/>
      <c r="V158" s="22"/>
      <c r="W158" s="22"/>
    </row>
    <row r="159" ht="16.5" spans="1:2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  <c r="S159" s="22"/>
      <c r="T159" s="22"/>
      <c r="U159" s="22"/>
      <c r="V159" s="22"/>
      <c r="W159" s="22"/>
    </row>
    <row r="160" ht="16.5" spans="1:2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  <c r="S160" s="22"/>
      <c r="T160" s="22"/>
      <c r="U160" s="22"/>
      <c r="V160" s="22"/>
      <c r="W160" s="22"/>
    </row>
    <row r="161" ht="16.5" spans="1:2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  <c r="S161" s="22"/>
      <c r="T161" s="22"/>
      <c r="U161" s="22"/>
      <c r="V161" s="22"/>
      <c r="W161" s="22"/>
    </row>
    <row r="162" ht="16.5" spans="1:2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  <c r="S162" s="22"/>
      <c r="T162" s="22"/>
      <c r="U162" s="22"/>
      <c r="V162" s="22"/>
      <c r="W162" s="22"/>
    </row>
    <row r="163" ht="16.5" spans="1:2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  <c r="S163" s="22"/>
      <c r="T163" s="22"/>
      <c r="U163" s="22"/>
      <c r="V163" s="22"/>
      <c r="W163" s="22"/>
    </row>
    <row r="164" ht="16.5" spans="1:2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  <c r="S164" s="22"/>
      <c r="T164" s="22"/>
      <c r="U164" s="22"/>
      <c r="V164" s="22"/>
      <c r="W164" s="22"/>
    </row>
    <row r="165" ht="16.5" spans="1:2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  <c r="S165" s="22"/>
      <c r="T165" s="22"/>
      <c r="U165" s="22"/>
      <c r="V165" s="22"/>
      <c r="W165" s="22"/>
    </row>
    <row r="166" ht="16.5" spans="1:2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  <c r="S166" s="22"/>
      <c r="T166" s="22"/>
      <c r="U166" s="22"/>
      <c r="V166" s="22"/>
      <c r="W166" s="22"/>
    </row>
    <row r="167" ht="16.5" spans="1:2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  <c r="S167" s="22"/>
      <c r="T167" s="22"/>
      <c r="U167" s="22"/>
      <c r="V167" s="22"/>
      <c r="W167" s="22"/>
    </row>
    <row r="168" ht="16.5" spans="1:2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  <c r="S168" s="22"/>
      <c r="T168" s="22"/>
      <c r="U168" s="22"/>
      <c r="V168" s="22"/>
      <c r="W168" s="22"/>
    </row>
    <row r="169" ht="16.5" spans="1:2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  <c r="S169" s="22"/>
      <c r="T169" s="22"/>
      <c r="U169" s="22"/>
      <c r="V169" s="22"/>
      <c r="W169" s="22"/>
    </row>
    <row r="170" ht="16.5" spans="1:2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  <c r="S170" s="22"/>
      <c r="T170" s="22"/>
      <c r="U170" s="22"/>
      <c r="V170" s="22"/>
      <c r="W170" s="22"/>
    </row>
    <row r="171" ht="16.5" spans="1:2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  <c r="S171" s="22"/>
      <c r="T171" s="22"/>
      <c r="U171" s="22"/>
      <c r="V171" s="22"/>
      <c r="W171" s="22"/>
    </row>
    <row r="172" ht="16.5" spans="1:2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  <c r="S172" s="22"/>
      <c r="T172" s="22"/>
      <c r="U172" s="22"/>
      <c r="V172" s="22"/>
      <c r="W172" s="22"/>
    </row>
    <row r="173" ht="16.5" spans="1:2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  <c r="S173" s="22"/>
      <c r="T173" s="22"/>
      <c r="U173" s="22"/>
      <c r="V173" s="22"/>
      <c r="W173" s="22"/>
    </row>
    <row r="174" ht="16.5" spans="1:2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  <c r="S174" s="22"/>
      <c r="T174" s="22"/>
      <c r="U174" s="22"/>
      <c r="V174" s="22"/>
      <c r="W174" s="22"/>
    </row>
    <row r="175" ht="16.5" spans="1:2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  <c r="S175" s="22"/>
      <c r="T175" s="22"/>
      <c r="U175" s="22"/>
      <c r="V175" s="22"/>
      <c r="W175" s="22"/>
    </row>
    <row r="176" ht="16.5" spans="1:2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  <c r="S176" s="22"/>
      <c r="T176" s="22"/>
      <c r="U176" s="22"/>
      <c r="V176" s="22"/>
      <c r="W176" s="22"/>
    </row>
    <row r="177" ht="16.5" spans="1:2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  <c r="S177" s="22"/>
      <c r="T177" s="22"/>
      <c r="U177" s="22"/>
      <c r="V177" s="22"/>
      <c r="W177" s="22"/>
    </row>
    <row r="178" ht="16.5" spans="1:2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  <c r="S178" s="22"/>
      <c r="T178" s="22"/>
      <c r="U178" s="22"/>
      <c r="V178" s="22"/>
      <c r="W178" s="22"/>
    </row>
    <row r="179" ht="16.5" spans="1:2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  <c r="S179" s="22"/>
      <c r="T179" s="22"/>
      <c r="U179" s="22"/>
      <c r="V179" s="22"/>
      <c r="W179" s="22"/>
    </row>
    <row r="180" ht="16.5" spans="1:2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  <c r="S180" s="22"/>
      <c r="T180" s="22"/>
      <c r="U180" s="22"/>
      <c r="V180" s="22"/>
      <c r="W180" s="22"/>
    </row>
    <row r="181" ht="16.5" spans="1:2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  <c r="S181" s="22"/>
      <c r="T181" s="22"/>
      <c r="U181" s="22"/>
      <c r="V181" s="22"/>
      <c r="W181" s="22"/>
    </row>
    <row r="182" ht="16.5" spans="1:2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  <c r="S182" s="22"/>
      <c r="T182" s="22"/>
      <c r="U182" s="22"/>
      <c r="V182" s="22"/>
      <c r="W182" s="22"/>
    </row>
    <row r="183" ht="16.5" spans="1:2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  <c r="S183" s="22"/>
      <c r="T183" s="22"/>
      <c r="U183" s="22"/>
      <c r="V183" s="22"/>
      <c r="W183" s="22"/>
    </row>
    <row r="184" ht="16.5" spans="1:2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  <c r="S184" s="22"/>
      <c r="T184" s="22"/>
      <c r="U184" s="22"/>
      <c r="V184" s="22"/>
      <c r="W184" s="22"/>
    </row>
    <row r="185" ht="16.5" spans="1:2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  <c r="S185" s="22"/>
      <c r="T185" s="22"/>
      <c r="U185" s="22"/>
      <c r="V185" s="22"/>
      <c r="W185" s="22"/>
    </row>
    <row r="186" ht="16.5" spans="1:2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  <c r="S186" s="22"/>
      <c r="T186" s="22"/>
      <c r="U186" s="22"/>
      <c r="V186" s="22"/>
      <c r="W186" s="22"/>
    </row>
    <row r="187" ht="16.5" spans="1:2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  <c r="S187" s="22"/>
      <c r="T187" s="22"/>
      <c r="U187" s="22"/>
      <c r="V187" s="22"/>
      <c r="W187" s="22"/>
    </row>
    <row r="188" ht="16.5" spans="1:2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  <c r="S188" s="22"/>
      <c r="T188" s="22"/>
      <c r="U188" s="22"/>
      <c r="V188" s="22"/>
      <c r="W188" s="22"/>
    </row>
    <row r="189" ht="16.5" spans="1:2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  <c r="S189" s="22"/>
      <c r="T189" s="22"/>
      <c r="U189" s="22"/>
      <c r="V189" s="22"/>
      <c r="W189" s="22"/>
    </row>
    <row r="190" ht="16.5" spans="1:2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  <c r="S190" s="22"/>
      <c r="T190" s="22"/>
      <c r="U190" s="22"/>
      <c r="V190" s="22"/>
      <c r="W190" s="22"/>
    </row>
    <row r="191" ht="16.5" spans="1:2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  <c r="S191" s="22"/>
      <c r="T191" s="22"/>
      <c r="U191" s="22"/>
      <c r="V191" s="22"/>
      <c r="W191" s="22"/>
    </row>
    <row r="192" ht="16.5" spans="1:2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  <c r="S192" s="22"/>
      <c r="T192" s="22"/>
      <c r="U192" s="22"/>
      <c r="V192" s="22"/>
      <c r="W192" s="22"/>
    </row>
    <row r="193" ht="16.5" spans="1:2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  <c r="S193" s="22"/>
      <c r="T193" s="22"/>
      <c r="U193" s="22"/>
      <c r="V193" s="22"/>
      <c r="W193" s="22"/>
    </row>
    <row r="194" ht="16.5" spans="1:2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  <c r="S194" s="22"/>
      <c r="T194" s="22"/>
      <c r="U194" s="22"/>
      <c r="V194" s="22"/>
      <c r="W194" s="22"/>
    </row>
    <row r="195" ht="16.5" spans="1:2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  <c r="S195" s="22"/>
      <c r="T195" s="22"/>
      <c r="U195" s="22"/>
      <c r="V195" s="22"/>
      <c r="W195" s="22"/>
    </row>
    <row r="196" ht="16.5" spans="1:2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  <c r="S196" s="22"/>
      <c r="T196" s="22"/>
      <c r="U196" s="22"/>
      <c r="V196" s="22"/>
      <c r="W196" s="22"/>
    </row>
    <row r="197" ht="16.5" spans="1:2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  <c r="S197" s="22"/>
      <c r="T197" s="22"/>
      <c r="U197" s="22"/>
      <c r="V197" s="22"/>
      <c r="W197" s="22"/>
    </row>
    <row r="198" ht="16.5" spans="1:2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  <c r="S198" s="22"/>
      <c r="T198" s="22"/>
      <c r="U198" s="22"/>
      <c r="V198" s="22"/>
      <c r="W198" s="22"/>
    </row>
    <row r="199" ht="16.5" spans="1:2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  <c r="S199" s="22"/>
      <c r="T199" s="22"/>
      <c r="U199" s="22"/>
      <c r="V199" s="22"/>
      <c r="W199" s="22"/>
    </row>
    <row r="200" ht="16.5" spans="1:2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  <c r="S200" s="22"/>
      <c r="T200" s="22"/>
      <c r="U200" s="22"/>
      <c r="V200" s="22"/>
      <c r="W200" s="22"/>
    </row>
    <row r="201" ht="16.5" spans="1:2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  <c r="S201" s="22"/>
      <c r="T201" s="22"/>
      <c r="U201" s="22"/>
      <c r="V201" s="22"/>
      <c r="W201" s="22"/>
    </row>
    <row r="202" ht="16.5" spans="1:2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  <c r="S202" s="22"/>
      <c r="T202" s="22"/>
      <c r="U202" s="22"/>
      <c r="V202" s="22"/>
      <c r="W202" s="22"/>
    </row>
    <row r="203" ht="16.5" spans="1:2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  <c r="S203" s="22"/>
      <c r="T203" s="22"/>
      <c r="U203" s="22"/>
      <c r="V203" s="22"/>
      <c r="W203" s="22"/>
    </row>
    <row r="204" ht="16.5" spans="1:2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  <c r="S204" s="22"/>
      <c r="T204" s="22"/>
      <c r="U204" s="22"/>
      <c r="V204" s="22"/>
      <c r="W204" s="22"/>
    </row>
    <row r="205" ht="16.5" spans="1:2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  <c r="S205" s="22"/>
      <c r="T205" s="22"/>
      <c r="U205" s="22"/>
      <c r="V205" s="22"/>
      <c r="W205" s="22"/>
    </row>
    <row r="206" ht="16.5" spans="1:2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  <c r="S206" s="22"/>
      <c r="T206" s="22"/>
      <c r="U206" s="22"/>
      <c r="V206" s="22"/>
      <c r="W206" s="22"/>
    </row>
    <row r="207" ht="16.5" spans="1:2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  <c r="S207" s="22"/>
      <c r="T207" s="22"/>
      <c r="U207" s="22"/>
      <c r="V207" s="22"/>
      <c r="W207" s="22"/>
    </row>
    <row r="208" ht="16.5" spans="1:2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  <c r="S208" s="22"/>
      <c r="T208" s="22"/>
      <c r="U208" s="22"/>
      <c r="V208" s="22"/>
      <c r="W208" s="22"/>
    </row>
    <row r="209" ht="16.5" spans="1:2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  <c r="S209" s="22"/>
      <c r="T209" s="22"/>
      <c r="U209" s="22"/>
      <c r="V209" s="22"/>
      <c r="W209" s="22"/>
    </row>
    <row r="210" ht="16.5" spans="1:2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  <c r="S210" s="22"/>
      <c r="T210" s="22"/>
      <c r="U210" s="22"/>
      <c r="V210" s="22"/>
      <c r="W210" s="22"/>
    </row>
    <row r="211" ht="16.5" spans="1:2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  <c r="S211" s="22"/>
      <c r="T211" s="22"/>
      <c r="U211" s="22"/>
      <c r="V211" s="22"/>
      <c r="W211" s="22"/>
    </row>
    <row r="212" ht="16.5" spans="1:2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  <c r="S212" s="22"/>
      <c r="T212" s="22"/>
      <c r="U212" s="22"/>
      <c r="V212" s="22"/>
      <c r="W212" s="22"/>
    </row>
    <row r="213" ht="16.5" spans="1:2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  <c r="S213" s="22"/>
      <c r="T213" s="22"/>
      <c r="U213" s="22"/>
      <c r="V213" s="22"/>
      <c r="W213" s="22"/>
    </row>
    <row r="214" ht="16.5" spans="1:2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  <c r="S214" s="22"/>
      <c r="T214" s="22"/>
      <c r="U214" s="22"/>
      <c r="V214" s="22"/>
      <c r="W214" s="22"/>
    </row>
    <row r="215" ht="16.5" spans="1:2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  <c r="S215" s="22"/>
      <c r="T215" s="22"/>
      <c r="U215" s="22"/>
      <c r="V215" s="22"/>
      <c r="W215" s="22"/>
    </row>
    <row r="216" ht="16.5" spans="1:2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  <c r="S216" s="22"/>
      <c r="T216" s="22"/>
      <c r="U216" s="22"/>
      <c r="V216" s="22"/>
      <c r="W216" s="22"/>
    </row>
    <row r="217" ht="16.5" spans="1:2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  <c r="S217" s="22"/>
      <c r="T217" s="22"/>
      <c r="U217" s="22"/>
      <c r="V217" s="22"/>
      <c r="W217" s="22"/>
    </row>
    <row r="218" ht="16.5" spans="1:2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  <c r="S218" s="22"/>
      <c r="T218" s="22"/>
      <c r="U218" s="22"/>
      <c r="V218" s="22"/>
      <c r="W218" s="22"/>
    </row>
    <row r="219" ht="16.5" spans="1:2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  <c r="S219" s="22"/>
      <c r="T219" s="22"/>
      <c r="U219" s="22"/>
      <c r="V219" s="22"/>
      <c r="W219" s="22"/>
    </row>
    <row r="220" ht="16.5" spans="1:2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  <c r="S220" s="22"/>
      <c r="T220" s="22"/>
      <c r="U220" s="22"/>
      <c r="V220" s="22"/>
      <c r="W220" s="22"/>
    </row>
    <row r="221" ht="16.5" spans="1:2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  <c r="S221" s="22"/>
      <c r="T221" s="22"/>
      <c r="U221" s="22"/>
      <c r="V221" s="22"/>
      <c r="W221" s="22"/>
    </row>
    <row r="222" ht="16.5" spans="1:2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  <c r="S222" s="22"/>
      <c r="T222" s="22"/>
      <c r="U222" s="22"/>
      <c r="V222" s="22"/>
      <c r="W222" s="22"/>
    </row>
    <row r="223" ht="16.5" spans="1: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  <c r="S223" s="22"/>
      <c r="T223" s="22"/>
      <c r="U223" s="22"/>
      <c r="V223" s="22"/>
      <c r="W223" s="22"/>
    </row>
    <row r="224" ht="16.5" spans="1:2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  <c r="S224" s="22"/>
      <c r="T224" s="22"/>
      <c r="U224" s="22"/>
      <c r="V224" s="22"/>
      <c r="W224" s="22"/>
    </row>
    <row r="225" ht="16.5" spans="1:2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  <c r="S225" s="22"/>
      <c r="T225" s="22"/>
      <c r="U225" s="22"/>
      <c r="V225" s="22"/>
      <c r="W225" s="22"/>
    </row>
    <row r="226" ht="16.5" spans="1:2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  <c r="S226" s="22"/>
      <c r="T226" s="22"/>
      <c r="U226" s="22"/>
      <c r="V226" s="22"/>
      <c r="W226" s="22"/>
    </row>
    <row r="227" ht="16.5" spans="1:2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  <c r="S227" s="22"/>
      <c r="T227" s="22"/>
      <c r="U227" s="22"/>
      <c r="V227" s="22"/>
      <c r="W227" s="22"/>
    </row>
    <row r="228" ht="16.5" spans="1:2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  <c r="S228" s="22"/>
      <c r="T228" s="22"/>
      <c r="U228" s="22"/>
      <c r="V228" s="22"/>
      <c r="W228" s="22"/>
    </row>
    <row r="229" ht="16.5" spans="1:2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  <c r="S229" s="22"/>
      <c r="T229" s="22"/>
      <c r="U229" s="22"/>
      <c r="V229" s="22"/>
      <c r="W229" s="22"/>
    </row>
    <row r="230" ht="16.5" spans="1:2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  <c r="S230" s="22"/>
      <c r="T230" s="22"/>
      <c r="U230" s="22"/>
      <c r="V230" s="22"/>
      <c r="W230" s="22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  <c r="S231" s="22"/>
      <c r="T231" s="22"/>
      <c r="U231" s="22"/>
      <c r="V231" s="22"/>
      <c r="W231" s="22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  <c r="S232" s="22"/>
      <c r="T232" s="22"/>
      <c r="U232" s="22"/>
      <c r="V232" s="22"/>
      <c r="W232" s="22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  <c r="S233" s="22"/>
      <c r="T233" s="22"/>
      <c r="U233" s="22"/>
      <c r="V233" s="22"/>
      <c r="W233" s="22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  <c r="S234" s="22"/>
      <c r="T234" s="22"/>
      <c r="U234" s="22"/>
      <c r="V234" s="22"/>
      <c r="W234" s="22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  <c r="S235" s="22"/>
      <c r="T235" s="22"/>
      <c r="U235" s="22"/>
      <c r="V235" s="22"/>
      <c r="W235" s="22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  <c r="S236" s="22"/>
      <c r="T236" s="22"/>
      <c r="U236" s="22"/>
      <c r="V236" s="22"/>
      <c r="W236" s="22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  <c r="S237" s="22"/>
      <c r="T237" s="22"/>
      <c r="U237" s="22"/>
      <c r="V237" s="22"/>
      <c r="W237" s="22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  <c r="S238" s="22"/>
      <c r="T238" s="22"/>
      <c r="U238" s="22"/>
      <c r="V238" s="22"/>
      <c r="W238" s="22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  <c r="S239" s="22"/>
      <c r="T239" s="22"/>
      <c r="U239" s="22"/>
      <c r="V239" s="22"/>
      <c r="W239" s="22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  <c r="S240" s="22"/>
      <c r="T240" s="22"/>
      <c r="U240" s="22"/>
      <c r="V240" s="22"/>
      <c r="W240" s="22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  <c r="S241" s="22"/>
      <c r="T241" s="22"/>
      <c r="U241" s="22"/>
      <c r="V241" s="22"/>
      <c r="W241" s="22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  <c r="S242" s="22"/>
      <c r="T242" s="22"/>
      <c r="U242" s="22"/>
      <c r="V242" s="22"/>
      <c r="W242" s="22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  <c r="S243" s="22"/>
      <c r="T243" s="22"/>
      <c r="U243" s="22"/>
      <c r="V243" s="22"/>
      <c r="W243" s="22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  <c r="S244" s="22"/>
      <c r="T244" s="22"/>
      <c r="U244" s="22"/>
      <c r="V244" s="22"/>
      <c r="W244" s="22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  <c r="S245" s="22"/>
      <c r="T245" s="22"/>
      <c r="U245" s="22"/>
      <c r="V245" s="22"/>
      <c r="W245" s="22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  <c r="S246" s="22"/>
      <c r="T246" s="22"/>
      <c r="U246" s="22"/>
      <c r="V246" s="22"/>
      <c r="W246" s="22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  <c r="S247" s="22"/>
      <c r="T247" s="22"/>
      <c r="U247" s="22"/>
      <c r="V247" s="22"/>
      <c r="W247" s="22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  <c r="S248" s="22"/>
      <c r="T248" s="22"/>
      <c r="U248" s="22"/>
      <c r="V248" s="22"/>
      <c r="W248" s="22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  <c r="S249" s="22"/>
      <c r="T249" s="22"/>
      <c r="U249" s="22"/>
      <c r="V249" s="22"/>
      <c r="W249" s="22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  <c r="S250" s="22"/>
      <c r="T250" s="22"/>
      <c r="U250" s="22"/>
      <c r="V250" s="22"/>
      <c r="W250" s="22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  <c r="S251" s="22"/>
      <c r="T251" s="22"/>
      <c r="U251" s="22"/>
      <c r="V251" s="22"/>
      <c r="W251" s="22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  <c r="S252" s="22"/>
      <c r="T252" s="22"/>
      <c r="U252" s="22"/>
      <c r="V252" s="22"/>
      <c r="W252" s="22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  <c r="S253" s="22"/>
      <c r="T253" s="22"/>
      <c r="U253" s="22"/>
      <c r="V253" s="22"/>
      <c r="W253" s="22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  <c r="S254" s="22"/>
      <c r="T254" s="22"/>
      <c r="U254" s="22"/>
      <c r="V254" s="22"/>
      <c r="W254" s="22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  <c r="S255" s="22"/>
      <c r="T255" s="22"/>
      <c r="U255" s="22"/>
      <c r="V255" s="22"/>
      <c r="W255" s="22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  <c r="S256" s="22"/>
      <c r="T256" s="22"/>
      <c r="U256" s="22"/>
      <c r="V256" s="22"/>
      <c r="W256" s="22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  <c r="S257" s="22"/>
      <c r="T257" s="22"/>
      <c r="U257" s="22"/>
      <c r="V257" s="22"/>
      <c r="W257" s="22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  <c r="S258" s="22"/>
      <c r="T258" s="22"/>
      <c r="U258" s="22"/>
      <c r="V258" s="22"/>
      <c r="W258" s="22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  <c r="S259" s="22"/>
      <c r="T259" s="22"/>
      <c r="U259" s="22"/>
      <c r="V259" s="22"/>
      <c r="W259" s="22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  <c r="S260" s="22"/>
      <c r="T260" s="22"/>
      <c r="U260" s="22"/>
      <c r="V260" s="22"/>
      <c r="W260" s="22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  <c r="S261" s="22"/>
      <c r="T261" s="22"/>
      <c r="U261" s="22"/>
      <c r="V261" s="22"/>
      <c r="W261" s="22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  <c r="S262" s="22"/>
      <c r="T262" s="22"/>
      <c r="U262" s="22"/>
      <c r="V262" s="22"/>
      <c r="W262" s="22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  <c r="S263" s="22"/>
      <c r="T263" s="22"/>
      <c r="U263" s="22"/>
      <c r="V263" s="22"/>
      <c r="W263" s="22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  <c r="S264" s="22"/>
      <c r="T264" s="22"/>
      <c r="U264" s="22"/>
      <c r="V264" s="22"/>
      <c r="W264" s="22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  <c r="S265" s="22"/>
      <c r="T265" s="22"/>
      <c r="U265" s="22"/>
      <c r="V265" s="22"/>
      <c r="W265" s="22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  <c r="S266" s="22"/>
      <c r="T266" s="22"/>
      <c r="U266" s="22"/>
      <c r="V266" s="22"/>
      <c r="W266" s="22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  <c r="S267" s="22"/>
      <c r="T267" s="22"/>
      <c r="U267" s="22"/>
      <c r="V267" s="22"/>
      <c r="W267" s="22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  <c r="S268" s="22"/>
      <c r="T268" s="22"/>
      <c r="U268" s="22"/>
      <c r="V268" s="22"/>
      <c r="W268" s="22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  <c r="S269" s="22"/>
      <c r="T269" s="22"/>
      <c r="U269" s="22"/>
      <c r="V269" s="22"/>
      <c r="W269" s="22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  <c r="S270" s="22"/>
      <c r="T270" s="22"/>
      <c r="U270" s="22"/>
      <c r="V270" s="22"/>
      <c r="W270" s="22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  <c r="S271" s="22"/>
      <c r="T271" s="22"/>
      <c r="U271" s="22"/>
      <c r="V271" s="22"/>
      <c r="W271" s="22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  <c r="S272" s="22"/>
      <c r="T272" s="22"/>
      <c r="U272" s="22"/>
      <c r="V272" s="22"/>
      <c r="W272" s="22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  <c r="S273" s="22"/>
      <c r="T273" s="22"/>
      <c r="U273" s="22"/>
      <c r="V273" s="22"/>
      <c r="W273" s="22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  <c r="S274" s="22"/>
      <c r="T274" s="22"/>
      <c r="U274" s="22"/>
      <c r="V274" s="22"/>
      <c r="W274" s="22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  <c r="S275" s="22"/>
      <c r="T275" s="22"/>
      <c r="U275" s="22"/>
      <c r="V275" s="22"/>
      <c r="W275" s="22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  <c r="S276" s="22"/>
      <c r="T276" s="22"/>
      <c r="U276" s="22"/>
      <c r="V276" s="22"/>
      <c r="W276" s="22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  <c r="S277" s="22"/>
      <c r="T277" s="22"/>
      <c r="U277" s="22"/>
      <c r="V277" s="22"/>
      <c r="W277" s="22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  <c r="S278" s="22"/>
      <c r="T278" s="22"/>
      <c r="U278" s="22"/>
      <c r="V278" s="22"/>
      <c r="W278" s="22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  <c r="S279" s="22"/>
      <c r="T279" s="22"/>
      <c r="U279" s="22"/>
      <c r="V279" s="22"/>
      <c r="W279" s="22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  <c r="S280" s="22"/>
      <c r="T280" s="22"/>
      <c r="U280" s="22"/>
      <c r="V280" s="22"/>
      <c r="W280" s="22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  <c r="S281" s="22"/>
      <c r="T281" s="22"/>
      <c r="U281" s="22"/>
      <c r="V281" s="22"/>
      <c r="W281" s="22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  <c r="S282" s="22"/>
      <c r="T282" s="22"/>
      <c r="U282" s="22"/>
      <c r="V282" s="22"/>
      <c r="W282" s="22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  <c r="S283" s="22"/>
      <c r="T283" s="22"/>
      <c r="U283" s="22"/>
      <c r="V283" s="22"/>
      <c r="W283" s="22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  <c r="S284" s="22"/>
      <c r="T284" s="22"/>
      <c r="U284" s="22"/>
      <c r="V284" s="22"/>
      <c r="W284" s="22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  <c r="S285" s="22"/>
      <c r="T285" s="22"/>
      <c r="U285" s="22"/>
      <c r="V285" s="22"/>
      <c r="W285" s="22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  <c r="S286" s="22"/>
      <c r="T286" s="22"/>
      <c r="U286" s="22"/>
      <c r="V286" s="22"/>
      <c r="W286" s="22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  <c r="S287" s="22"/>
      <c r="T287" s="22"/>
      <c r="U287" s="22"/>
      <c r="V287" s="22"/>
      <c r="W287" s="22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  <c r="S288" s="22"/>
      <c r="T288" s="22"/>
      <c r="U288" s="22"/>
      <c r="V288" s="22"/>
      <c r="W288" s="22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  <c r="S289" s="22"/>
      <c r="T289" s="22"/>
      <c r="U289" s="22"/>
      <c r="V289" s="22"/>
      <c r="W289" s="22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  <c r="S290" s="22"/>
      <c r="T290" s="22"/>
      <c r="U290" s="22"/>
      <c r="V290" s="22"/>
      <c r="W290" s="22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  <c r="S291" s="22"/>
      <c r="T291" s="22"/>
      <c r="U291" s="22"/>
      <c r="V291" s="22"/>
      <c r="W291" s="22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  <c r="S292" s="22"/>
      <c r="T292" s="22"/>
      <c r="U292" s="22"/>
      <c r="V292" s="22"/>
      <c r="W292" s="22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  <c r="S293" s="22"/>
      <c r="T293" s="22"/>
      <c r="U293" s="22"/>
      <c r="V293" s="22"/>
      <c r="W293" s="22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  <c r="S294" s="22"/>
      <c r="T294" s="22"/>
      <c r="U294" s="22"/>
      <c r="V294" s="22"/>
      <c r="W294" s="22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  <c r="S295" s="22"/>
      <c r="T295" s="22"/>
      <c r="U295" s="22"/>
      <c r="V295" s="22"/>
      <c r="W295" s="22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  <c r="S296" s="22"/>
      <c r="T296" s="22"/>
      <c r="U296" s="22"/>
      <c r="V296" s="22"/>
      <c r="W296" s="22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  <c r="S297" s="22"/>
      <c r="T297" s="22"/>
      <c r="U297" s="22"/>
      <c r="V297" s="22"/>
      <c r="W297" s="22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  <c r="S298" s="22"/>
      <c r="T298" s="22"/>
      <c r="U298" s="22"/>
      <c r="V298" s="22"/>
      <c r="W298" s="22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  <c r="S299" s="22"/>
      <c r="T299" s="22"/>
      <c r="U299" s="22"/>
      <c r="V299" s="22"/>
      <c r="W299" s="22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  <c r="S300" s="22"/>
      <c r="T300" s="22"/>
      <c r="U300" s="22"/>
      <c r="V300" s="22"/>
      <c r="W300" s="22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  <c r="S301" s="22"/>
      <c r="T301" s="22"/>
      <c r="U301" s="22"/>
      <c r="V301" s="22"/>
      <c r="W301" s="22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  <c r="S302" s="22"/>
      <c r="T302" s="22"/>
      <c r="U302" s="22"/>
      <c r="V302" s="22"/>
      <c r="W302" s="22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  <c r="S303" s="22"/>
      <c r="T303" s="22"/>
      <c r="U303" s="22"/>
      <c r="V303" s="22"/>
      <c r="W303" s="22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  <c r="S304" s="22"/>
      <c r="T304" s="22"/>
      <c r="U304" s="22"/>
      <c r="V304" s="22"/>
      <c r="W304" s="22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  <c r="S305" s="22"/>
      <c r="T305" s="22"/>
      <c r="U305" s="22"/>
      <c r="V305" s="22"/>
      <c r="W305" s="22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  <c r="S306" s="22"/>
      <c r="T306" s="22"/>
      <c r="U306" s="22"/>
      <c r="V306" s="22"/>
      <c r="W306" s="22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  <c r="S307" s="22"/>
      <c r="T307" s="22"/>
      <c r="U307" s="22"/>
      <c r="V307" s="22"/>
      <c r="W307" s="22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  <c r="S308" s="22"/>
      <c r="T308" s="22"/>
      <c r="U308" s="22"/>
      <c r="V308" s="22"/>
      <c r="W308" s="22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  <c r="S309" s="22"/>
      <c r="T309" s="22"/>
      <c r="U309" s="22"/>
      <c r="V309" s="22"/>
      <c r="W309" s="22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  <c r="S310" s="22"/>
      <c r="T310" s="22"/>
      <c r="U310" s="22"/>
      <c r="V310" s="22"/>
      <c r="W310" s="22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  <c r="S311" s="22"/>
      <c r="T311" s="22"/>
      <c r="U311" s="22"/>
      <c r="V311" s="22"/>
      <c r="W311" s="22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  <c r="S312" s="22"/>
      <c r="T312" s="22"/>
      <c r="U312" s="22"/>
      <c r="V312" s="22"/>
      <c r="W312" s="22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  <c r="S313" s="22"/>
      <c r="T313" s="22"/>
      <c r="U313" s="22"/>
      <c r="V313" s="22"/>
      <c r="W313" s="22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  <c r="S314" s="22"/>
      <c r="T314" s="22"/>
      <c r="U314" s="22"/>
      <c r="V314" s="22"/>
      <c r="W314" s="22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  <c r="S315" s="22"/>
      <c r="T315" s="22"/>
      <c r="U315" s="22"/>
      <c r="V315" s="22"/>
      <c r="W315" s="22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  <c r="S316" s="22"/>
      <c r="T316" s="22"/>
      <c r="U316" s="22"/>
      <c r="V316" s="22"/>
      <c r="W316" s="22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  <c r="S317" s="22"/>
      <c r="T317" s="22"/>
      <c r="U317" s="22"/>
      <c r="V317" s="22"/>
      <c r="W317" s="22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  <c r="S318" s="22"/>
      <c r="T318" s="22"/>
      <c r="U318" s="22"/>
      <c r="V318" s="22"/>
      <c r="W318" s="22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  <c r="S319" s="22"/>
      <c r="T319" s="22"/>
      <c r="U319" s="22"/>
      <c r="V319" s="22"/>
      <c r="W319" s="22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  <c r="S320" s="22"/>
      <c r="T320" s="22"/>
      <c r="U320" s="22"/>
      <c r="V320" s="22"/>
      <c r="W320" s="22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  <c r="S321" s="22"/>
      <c r="T321" s="22"/>
      <c r="U321" s="22"/>
      <c r="V321" s="22"/>
      <c r="W321" s="22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  <c r="S322" s="22"/>
      <c r="T322" s="22"/>
      <c r="U322" s="22"/>
      <c r="V322" s="22"/>
      <c r="W322" s="22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  <c r="S323" s="22"/>
      <c r="T323" s="22"/>
      <c r="U323" s="22"/>
      <c r="V323" s="22"/>
      <c r="W323" s="22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  <c r="S324" s="22"/>
      <c r="T324" s="22"/>
      <c r="U324" s="22"/>
      <c r="V324" s="22"/>
      <c r="W324" s="22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  <c r="S325" s="22"/>
      <c r="T325" s="22"/>
      <c r="U325" s="22"/>
      <c r="V325" s="22"/>
      <c r="W325" s="22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  <c r="S326" s="22"/>
      <c r="T326" s="22"/>
      <c r="U326" s="22"/>
      <c r="V326" s="22"/>
      <c r="W326" s="22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  <c r="S327" s="22"/>
      <c r="T327" s="22"/>
      <c r="U327" s="22"/>
      <c r="V327" s="22"/>
      <c r="W327" s="22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  <c r="S328" s="22"/>
      <c r="T328" s="22"/>
      <c r="U328" s="22"/>
      <c r="V328" s="22"/>
      <c r="W328" s="22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  <c r="S329" s="22"/>
      <c r="T329" s="22"/>
      <c r="U329" s="22"/>
      <c r="V329" s="22"/>
      <c r="W329" s="22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  <c r="S330" s="22"/>
      <c r="T330" s="22"/>
      <c r="U330" s="22"/>
      <c r="V330" s="22"/>
      <c r="W330" s="22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  <c r="S331" s="22"/>
      <c r="T331" s="22"/>
      <c r="U331" s="22"/>
      <c r="V331" s="22"/>
      <c r="W331" s="22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  <c r="S332" s="22"/>
      <c r="T332" s="22"/>
      <c r="U332" s="22"/>
      <c r="V332" s="22"/>
      <c r="W332" s="22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  <c r="S333" s="22"/>
      <c r="T333" s="22"/>
      <c r="U333" s="22"/>
      <c r="V333" s="22"/>
      <c r="W333" s="22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  <c r="S334" s="22"/>
      <c r="T334" s="22"/>
      <c r="U334" s="22"/>
      <c r="V334" s="22"/>
      <c r="W334" s="22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  <c r="S335" s="22"/>
      <c r="T335" s="22"/>
      <c r="U335" s="22"/>
      <c r="V335" s="22"/>
      <c r="W335" s="22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  <c r="S336" s="22"/>
      <c r="T336" s="22"/>
      <c r="U336" s="22"/>
      <c r="V336" s="22"/>
      <c r="W336" s="22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  <c r="S337" s="22"/>
      <c r="T337" s="22"/>
      <c r="U337" s="22"/>
      <c r="V337" s="22"/>
      <c r="W337" s="22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  <c r="S338" s="22"/>
      <c r="T338" s="22"/>
      <c r="U338" s="22"/>
      <c r="V338" s="22"/>
      <c r="W338" s="22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  <c r="S339" s="22"/>
      <c r="T339" s="22"/>
      <c r="U339" s="22"/>
      <c r="V339" s="22"/>
      <c r="W339" s="22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  <c r="S340" s="22"/>
      <c r="T340" s="22"/>
      <c r="U340" s="22"/>
      <c r="V340" s="22"/>
      <c r="W340" s="22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  <c r="S341" s="22"/>
      <c r="T341" s="22"/>
      <c r="U341" s="22"/>
      <c r="V341" s="22"/>
      <c r="W341" s="22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  <c r="S342" s="22"/>
      <c r="T342" s="22"/>
      <c r="U342" s="22"/>
      <c r="V342" s="22"/>
      <c r="W342" s="22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  <c r="S343" s="22"/>
      <c r="T343" s="22"/>
      <c r="U343" s="22"/>
      <c r="V343" s="22"/>
      <c r="W343" s="22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  <c r="S344" s="22"/>
      <c r="T344" s="22"/>
      <c r="U344" s="22"/>
      <c r="V344" s="22"/>
      <c r="W344" s="22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  <c r="S345" s="22"/>
      <c r="T345" s="22"/>
      <c r="U345" s="22"/>
      <c r="V345" s="22"/>
      <c r="W345" s="22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  <c r="S346" s="22"/>
      <c r="T346" s="22"/>
      <c r="U346" s="22"/>
      <c r="V346" s="22"/>
      <c r="W346" s="22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  <c r="S347" s="22"/>
      <c r="T347" s="22"/>
      <c r="U347" s="22"/>
      <c r="V347" s="22"/>
      <c r="W347" s="22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  <c r="S348" s="22"/>
      <c r="T348" s="22"/>
      <c r="U348" s="22"/>
      <c r="V348" s="22"/>
      <c r="W348" s="22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  <c r="S349" s="22"/>
      <c r="T349" s="22"/>
      <c r="U349" s="22"/>
      <c r="V349" s="22"/>
      <c r="W349" s="22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  <c r="S350" s="22"/>
      <c r="T350" s="22"/>
      <c r="U350" s="22"/>
      <c r="V350" s="22"/>
      <c r="W350" s="22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  <c r="S351" s="22"/>
      <c r="T351" s="22"/>
      <c r="U351" s="22"/>
      <c r="V351" s="22"/>
      <c r="W351" s="22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  <c r="S352" s="22"/>
      <c r="T352" s="22"/>
      <c r="U352" s="22"/>
      <c r="V352" s="22"/>
      <c r="W352" s="22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  <c r="S353" s="22"/>
      <c r="T353" s="22"/>
      <c r="U353" s="22"/>
      <c r="V353" s="22"/>
      <c r="W353" s="22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  <c r="S354" s="22"/>
      <c r="T354" s="22"/>
      <c r="U354" s="22"/>
      <c r="V354" s="22"/>
      <c r="W354" s="22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  <c r="S355" s="22"/>
      <c r="T355" s="22"/>
      <c r="U355" s="22"/>
      <c r="V355" s="22"/>
      <c r="W355" s="22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  <c r="S356" s="22"/>
      <c r="T356" s="22"/>
      <c r="U356" s="22"/>
      <c r="V356" s="22"/>
      <c r="W356" s="22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  <c r="S357" s="22"/>
      <c r="T357" s="22"/>
      <c r="U357" s="22"/>
      <c r="V357" s="22"/>
      <c r="W357" s="22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  <c r="S358" s="22"/>
      <c r="T358" s="22"/>
      <c r="U358" s="22"/>
      <c r="V358" s="22"/>
      <c r="W358" s="22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  <c r="S359" s="22"/>
      <c r="T359" s="22"/>
      <c r="U359" s="22"/>
      <c r="V359" s="22"/>
      <c r="W359" s="22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  <c r="S360" s="22"/>
      <c r="T360" s="22"/>
      <c r="U360" s="22"/>
      <c r="V360" s="22"/>
      <c r="W360" s="22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  <c r="S361" s="22"/>
      <c r="T361" s="22"/>
      <c r="U361" s="22"/>
      <c r="V361" s="22"/>
      <c r="W361" s="22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  <c r="S362" s="22"/>
      <c r="T362" s="22"/>
      <c r="U362" s="22"/>
      <c r="V362" s="22"/>
      <c r="W362" s="22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  <c r="S363" s="22"/>
      <c r="T363" s="22"/>
      <c r="U363" s="22"/>
      <c r="V363" s="22"/>
      <c r="W363" s="22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  <c r="S364" s="22"/>
      <c r="T364" s="22"/>
      <c r="U364" s="22"/>
      <c r="V364" s="22"/>
      <c r="W364" s="22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  <c r="S365" s="22"/>
      <c r="T365" s="22"/>
      <c r="U365" s="22"/>
      <c r="V365" s="22"/>
      <c r="W365" s="22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2"/>
      <c r="T366" s="22"/>
      <c r="U366" s="22"/>
      <c r="V366" s="22"/>
      <c r="W366" s="22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2"/>
      <c r="T367" s="22"/>
      <c r="U367" s="22"/>
      <c r="V367" s="22"/>
      <c r="W367" s="22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2"/>
      <c r="T368" s="22"/>
      <c r="U368" s="22"/>
      <c r="V368" s="22"/>
      <c r="W368" s="22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2"/>
      <c r="T369" s="22"/>
      <c r="U369" s="22"/>
      <c r="V369" s="22"/>
      <c r="W369" s="22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2"/>
      <c r="T370" s="22"/>
      <c r="U370" s="22"/>
      <c r="V370" s="22"/>
      <c r="W370" s="22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2"/>
      <c r="T371" s="22"/>
      <c r="U371" s="22"/>
      <c r="V371" s="22"/>
      <c r="W371" s="22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2"/>
      <c r="T372" s="22"/>
      <c r="U372" s="22"/>
      <c r="V372" s="22"/>
      <c r="W372" s="22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2"/>
      <c r="T373" s="22"/>
      <c r="U373" s="22"/>
      <c r="V373" s="22"/>
      <c r="W373" s="22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2"/>
      <c r="T374" s="22"/>
      <c r="U374" s="22"/>
      <c r="V374" s="22"/>
      <c r="W374" s="22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2"/>
      <c r="T375" s="22"/>
      <c r="U375" s="22"/>
      <c r="V375" s="22"/>
      <c r="W375" s="22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2"/>
      <c r="T376" s="22"/>
      <c r="U376" s="22"/>
      <c r="V376" s="22"/>
      <c r="W376" s="22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2"/>
      <c r="T377" s="22"/>
      <c r="U377" s="22"/>
      <c r="V377" s="22"/>
      <c r="W377" s="22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2"/>
      <c r="T378" s="22"/>
      <c r="U378" s="22"/>
      <c r="V378" s="22"/>
      <c r="W378" s="22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2"/>
      <c r="T379" s="22"/>
      <c r="U379" s="22"/>
      <c r="V379" s="22"/>
      <c r="W379" s="22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2"/>
      <c r="T380" s="22"/>
      <c r="U380" s="22"/>
      <c r="V380" s="22"/>
      <c r="W380" s="22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2"/>
      <c r="T381" s="22"/>
      <c r="U381" s="22"/>
      <c r="V381" s="22"/>
      <c r="W381" s="22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2"/>
      <c r="T382" s="22"/>
      <c r="U382" s="22"/>
      <c r="V382" s="22"/>
      <c r="W382" s="22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2"/>
      <c r="T383" s="22"/>
      <c r="U383" s="22"/>
      <c r="V383" s="22"/>
      <c r="W383" s="22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2"/>
      <c r="T384" s="22"/>
      <c r="U384" s="22"/>
      <c r="V384" s="22"/>
      <c r="W384" s="22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2"/>
      <c r="T385" s="22"/>
      <c r="U385" s="22"/>
      <c r="V385" s="22"/>
      <c r="W385" s="22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2"/>
      <c r="T386" s="22"/>
      <c r="U386" s="22"/>
      <c r="V386" s="22"/>
      <c r="W386" s="22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2"/>
      <c r="T387" s="22"/>
      <c r="U387" s="22"/>
      <c r="V387" s="22"/>
      <c r="W387" s="22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2"/>
      <c r="T388" s="22"/>
      <c r="U388" s="22"/>
      <c r="V388" s="22"/>
      <c r="W388" s="22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2"/>
      <c r="T389" s="22"/>
      <c r="U389" s="22"/>
      <c r="V389" s="22"/>
      <c r="W389" s="22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2"/>
      <c r="T390" s="22"/>
      <c r="U390" s="22"/>
      <c r="V390" s="22"/>
      <c r="W390" s="22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2"/>
      <c r="T391" s="22"/>
      <c r="U391" s="22"/>
      <c r="V391" s="22"/>
      <c r="W391" s="22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2"/>
      <c r="T392" s="22"/>
      <c r="U392" s="22"/>
      <c r="V392" s="22"/>
      <c r="W392" s="22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2"/>
      <c r="T393" s="22"/>
      <c r="U393" s="22"/>
      <c r="V393" s="22"/>
      <c r="W393" s="22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2"/>
      <c r="T394" s="22"/>
      <c r="U394" s="22"/>
      <c r="V394" s="22"/>
      <c r="W394" s="22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2"/>
      <c r="T395" s="22"/>
      <c r="U395" s="22"/>
      <c r="V395" s="22"/>
      <c r="W395" s="22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2"/>
      <c r="T396" s="22"/>
      <c r="U396" s="22"/>
      <c r="V396" s="22"/>
      <c r="W396" s="22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2"/>
      <c r="T397" s="22"/>
      <c r="U397" s="22"/>
      <c r="V397" s="22"/>
      <c r="W397" s="22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2"/>
      <c r="T398" s="22"/>
      <c r="U398" s="22"/>
      <c r="V398" s="22"/>
      <c r="W398" s="22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2"/>
      <c r="T399" s="22"/>
      <c r="U399" s="22"/>
      <c r="V399" s="22"/>
      <c r="W399" s="22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2"/>
      <c r="T400" s="22"/>
      <c r="U400" s="22"/>
      <c r="V400" s="22"/>
      <c r="W400" s="22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2"/>
      <c r="T401" s="22"/>
      <c r="U401" s="22"/>
      <c r="V401" s="22"/>
      <c r="W401" s="22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2"/>
      <c r="T402" s="22"/>
      <c r="U402" s="22"/>
      <c r="V402" s="22"/>
      <c r="W402" s="22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2"/>
      <c r="T403" s="22"/>
      <c r="U403" s="22"/>
      <c r="V403" s="22"/>
      <c r="W403" s="22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2"/>
      <c r="T404" s="22"/>
      <c r="U404" s="22"/>
      <c r="V404" s="22"/>
      <c r="W404" s="22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2"/>
      <c r="T405" s="22"/>
      <c r="U405" s="22"/>
      <c r="V405" s="22"/>
      <c r="W405" s="22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2"/>
      <c r="T406" s="22"/>
      <c r="U406" s="22"/>
      <c r="V406" s="22"/>
      <c r="W406" s="22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2"/>
      <c r="T407" s="22"/>
      <c r="U407" s="22"/>
      <c r="V407" s="22"/>
      <c r="W407" s="22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2"/>
      <c r="T408" s="22"/>
      <c r="U408" s="22"/>
      <c r="V408" s="22"/>
      <c r="W408" s="22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2"/>
      <c r="T409" s="22"/>
      <c r="U409" s="22"/>
      <c r="V409" s="22"/>
      <c r="W409" s="22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2"/>
      <c r="T410" s="22"/>
      <c r="U410" s="22"/>
      <c r="V410" s="22"/>
      <c r="W410" s="22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2"/>
      <c r="T411" s="22"/>
      <c r="U411" s="22"/>
      <c r="V411" s="22"/>
      <c r="W411" s="22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2"/>
      <c r="T412" s="22"/>
      <c r="U412" s="22"/>
      <c r="V412" s="22"/>
      <c r="W412" s="22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2"/>
      <c r="T413" s="22"/>
      <c r="U413" s="22"/>
      <c r="V413" s="22"/>
      <c r="W413" s="22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2"/>
      <c r="T414" s="22"/>
      <c r="U414" s="22"/>
      <c r="V414" s="22"/>
      <c r="W414" s="22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2"/>
      <c r="T415" s="22"/>
      <c r="U415" s="22"/>
      <c r="V415" s="22"/>
      <c r="W415" s="22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2"/>
      <c r="T416" s="22"/>
      <c r="U416" s="22"/>
      <c r="V416" s="22"/>
      <c r="W416" s="22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2"/>
      <c r="T417" s="22"/>
      <c r="U417" s="22"/>
      <c r="V417" s="22"/>
      <c r="W417" s="22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2"/>
      <c r="T418" s="22"/>
      <c r="U418" s="22"/>
      <c r="V418" s="22"/>
      <c r="W418" s="22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2"/>
      <c r="T419" s="22"/>
      <c r="U419" s="22"/>
      <c r="V419" s="22"/>
      <c r="W419" s="22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2"/>
      <c r="T420" s="22"/>
      <c r="U420" s="22"/>
      <c r="V420" s="22"/>
      <c r="W420" s="22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2"/>
      <c r="T421" s="22"/>
      <c r="U421" s="22"/>
      <c r="V421" s="22"/>
      <c r="W421" s="22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2"/>
      <c r="T422" s="22"/>
      <c r="U422" s="22"/>
      <c r="V422" s="22"/>
      <c r="W422" s="22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2"/>
      <c r="T423" s="22"/>
      <c r="U423" s="22"/>
      <c r="V423" s="22"/>
      <c r="W423" s="22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2"/>
      <c r="T424" s="22"/>
      <c r="U424" s="22"/>
      <c r="V424" s="22"/>
      <c r="W424" s="22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2"/>
      <c r="T425" s="22"/>
      <c r="U425" s="22"/>
      <c r="V425" s="22"/>
      <c r="W425" s="22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2"/>
      <c r="T426" s="22"/>
      <c r="U426" s="22"/>
      <c r="V426" s="22"/>
      <c r="W426" s="22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2"/>
      <c r="T427" s="22"/>
      <c r="U427" s="22"/>
      <c r="V427" s="22"/>
      <c r="W427" s="22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2"/>
      <c r="T428" s="22"/>
      <c r="U428" s="22"/>
      <c r="V428" s="22"/>
      <c r="W428" s="22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2"/>
      <c r="T429" s="22"/>
      <c r="U429" s="22"/>
      <c r="V429" s="22"/>
      <c r="W429" s="22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2"/>
      <c r="T430" s="22"/>
      <c r="U430" s="22"/>
      <c r="V430" s="22"/>
      <c r="W430" s="22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2"/>
      <c r="T431" s="22"/>
      <c r="U431" s="22"/>
      <c r="V431" s="22"/>
      <c r="W431" s="22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2"/>
      <c r="T432" s="22"/>
      <c r="U432" s="22"/>
      <c r="V432" s="22"/>
      <c r="W432" s="22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2"/>
      <c r="T433" s="22"/>
      <c r="U433" s="22"/>
      <c r="V433" s="22"/>
      <c r="W433" s="22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2"/>
      <c r="T434" s="22"/>
      <c r="U434" s="22"/>
      <c r="V434" s="22"/>
      <c r="W434" s="22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2"/>
      <c r="T435" s="22"/>
      <c r="U435" s="22"/>
      <c r="V435" s="22"/>
      <c r="W435" s="22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2"/>
      <c r="T436" s="22"/>
      <c r="U436" s="22"/>
      <c r="V436" s="22"/>
      <c r="W436" s="22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2"/>
      <c r="T437" s="22"/>
      <c r="U437" s="22"/>
      <c r="V437" s="22"/>
      <c r="W437" s="22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2"/>
      <c r="T438" s="22"/>
      <c r="U438" s="22"/>
      <c r="V438" s="22"/>
      <c r="W438" s="22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2"/>
      <c r="T439" s="22"/>
      <c r="U439" s="22"/>
      <c r="V439" s="22"/>
      <c r="W439" s="22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2"/>
      <c r="T440" s="22"/>
      <c r="U440" s="22"/>
      <c r="V440" s="22"/>
      <c r="W440" s="22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2"/>
      <c r="T441" s="22"/>
      <c r="U441" s="22"/>
      <c r="V441" s="22"/>
      <c r="W441" s="22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2"/>
      <c r="T442" s="22"/>
      <c r="U442" s="22"/>
      <c r="V442" s="22"/>
      <c r="W442" s="22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2"/>
      <c r="T443" s="22"/>
      <c r="U443" s="22"/>
      <c r="V443" s="22"/>
      <c r="W443" s="22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2"/>
      <c r="T444" s="22"/>
      <c r="U444" s="22"/>
      <c r="V444" s="22"/>
      <c r="W444" s="22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2"/>
      <c r="T445" s="22"/>
      <c r="U445" s="22"/>
      <c r="V445" s="22"/>
      <c r="W445" s="22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2"/>
      <c r="T446" s="22"/>
      <c r="U446" s="22"/>
      <c r="V446" s="22"/>
      <c r="W446" s="22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2"/>
      <c r="T447" s="22"/>
      <c r="U447" s="22"/>
      <c r="V447" s="22"/>
      <c r="W447" s="22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2"/>
      <c r="T448" s="22"/>
      <c r="U448" s="22"/>
      <c r="V448" s="22"/>
      <c r="W448" s="22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2"/>
      <c r="T449" s="22"/>
      <c r="U449" s="22"/>
      <c r="V449" s="22"/>
      <c r="W449" s="22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2"/>
      <c r="T450" s="22"/>
      <c r="U450" s="22"/>
      <c r="V450" s="22"/>
      <c r="W450" s="22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2"/>
      <c r="T451" s="22"/>
      <c r="U451" s="22"/>
      <c r="V451" s="22"/>
      <c r="W451" s="22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2"/>
      <c r="T452" s="22"/>
      <c r="U452" s="22"/>
      <c r="V452" s="22"/>
      <c r="W452" s="22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2"/>
      <c r="T453" s="22"/>
      <c r="U453" s="22"/>
      <c r="V453" s="22"/>
      <c r="W453" s="22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2"/>
      <c r="T454" s="22"/>
      <c r="U454" s="22"/>
      <c r="V454" s="22"/>
      <c r="W454" s="22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2"/>
      <c r="T455" s="22"/>
      <c r="U455" s="22"/>
      <c r="V455" s="22"/>
      <c r="W455" s="22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2"/>
      <c r="T456" s="22"/>
      <c r="U456" s="22"/>
      <c r="V456" s="22"/>
      <c r="W456" s="22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2"/>
      <c r="T457" s="22"/>
      <c r="U457" s="22"/>
      <c r="V457" s="22"/>
      <c r="W457" s="22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2"/>
      <c r="T458" s="22"/>
      <c r="U458" s="22"/>
      <c r="V458" s="22"/>
      <c r="W458" s="22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2"/>
      <c r="T459" s="22"/>
      <c r="U459" s="22"/>
      <c r="V459" s="22"/>
      <c r="W459" s="22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2"/>
      <c r="T460" s="22"/>
      <c r="U460" s="22"/>
      <c r="V460" s="22"/>
      <c r="W460" s="22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2"/>
      <c r="T461" s="22"/>
      <c r="U461" s="22"/>
      <c r="V461" s="22"/>
      <c r="W461" s="22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2"/>
      <c r="T462" s="22"/>
      <c r="U462" s="22"/>
      <c r="V462" s="22"/>
      <c r="W462" s="22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2"/>
      <c r="T463" s="22"/>
      <c r="U463" s="22"/>
      <c r="V463" s="22"/>
      <c r="W463" s="22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2"/>
      <c r="T464" s="22"/>
      <c r="U464" s="22"/>
      <c r="V464" s="22"/>
      <c r="W464" s="22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2"/>
      <c r="T465" s="22"/>
      <c r="U465" s="22"/>
      <c r="V465" s="22"/>
      <c r="W465" s="22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2"/>
      <c r="T466" s="22"/>
      <c r="U466" s="22"/>
      <c r="V466" s="22"/>
      <c r="W466" s="22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2"/>
      <c r="T467" s="22"/>
      <c r="U467" s="22"/>
      <c r="V467" s="22"/>
      <c r="W467" s="22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2"/>
      <c r="T468" s="22"/>
      <c r="U468" s="22"/>
      <c r="V468" s="22"/>
      <c r="W468" s="22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2"/>
      <c r="T469" s="22"/>
      <c r="U469" s="22"/>
      <c r="V469" s="22"/>
      <c r="W469" s="22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2"/>
      <c r="T470" s="22"/>
      <c r="U470" s="22"/>
      <c r="V470" s="22"/>
      <c r="W470" s="22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2"/>
      <c r="T471" s="22"/>
      <c r="U471" s="22"/>
      <c r="V471" s="22"/>
      <c r="W471" s="22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2"/>
      <c r="T472" s="22"/>
      <c r="U472" s="22"/>
      <c r="V472" s="22"/>
      <c r="W472" s="22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2"/>
      <c r="T473" s="22"/>
      <c r="U473" s="22"/>
      <c r="V473" s="22"/>
      <c r="W473" s="22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2"/>
      <c r="T474" s="22"/>
      <c r="U474" s="22"/>
      <c r="V474" s="22"/>
      <c r="W474" s="22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2"/>
      <c r="T475" s="22"/>
      <c r="U475" s="22"/>
      <c r="V475" s="22"/>
      <c r="W475" s="22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2"/>
      <c r="T476" s="22"/>
      <c r="U476" s="22"/>
      <c r="V476" s="22"/>
      <c r="W476" s="22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2"/>
      <c r="T477" s="22"/>
      <c r="U477" s="22"/>
      <c r="V477" s="22"/>
      <c r="W477" s="22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2"/>
      <c r="T478" s="22"/>
      <c r="U478" s="22"/>
      <c r="V478" s="22"/>
      <c r="W478" s="22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2"/>
      <c r="T479" s="22"/>
      <c r="U479" s="22"/>
      <c r="V479" s="22"/>
      <c r="W479" s="22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2"/>
      <c r="T480" s="22"/>
      <c r="U480" s="22"/>
      <c r="V480" s="22"/>
      <c r="W480" s="22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2"/>
      <c r="T481" s="22"/>
      <c r="U481" s="22"/>
      <c r="V481" s="22"/>
      <c r="W481" s="22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2"/>
      <c r="T482" s="22"/>
      <c r="U482" s="22"/>
      <c r="V482" s="22"/>
      <c r="W482" s="22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2"/>
      <c r="T483" s="22"/>
      <c r="U483" s="22"/>
      <c r="V483" s="22"/>
      <c r="W483" s="22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2"/>
      <c r="T484" s="22"/>
      <c r="U484" s="22"/>
      <c r="V484" s="22"/>
      <c r="W484" s="22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2"/>
      <c r="T485" s="22"/>
      <c r="U485" s="22"/>
      <c r="V485" s="22"/>
      <c r="W485" s="22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2"/>
      <c r="T486" s="22"/>
      <c r="U486" s="22"/>
      <c r="V486" s="22"/>
      <c r="W486" s="22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2"/>
      <c r="T487" s="22"/>
      <c r="U487" s="22"/>
      <c r="V487" s="22"/>
      <c r="W487" s="22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2"/>
      <c r="T488" s="22"/>
      <c r="U488" s="22"/>
      <c r="V488" s="22"/>
      <c r="W488" s="22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2"/>
      <c r="T489" s="22"/>
      <c r="U489" s="22"/>
      <c r="V489" s="22"/>
      <c r="W489" s="22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2"/>
      <c r="T490" s="22"/>
      <c r="U490" s="22"/>
      <c r="V490" s="22"/>
      <c r="W490" s="22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2"/>
      <c r="T491" s="22"/>
      <c r="U491" s="22"/>
      <c r="V491" s="22"/>
      <c r="W491" s="22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2"/>
      <c r="T492" s="22"/>
      <c r="U492" s="22"/>
      <c r="V492" s="22"/>
      <c r="W492" s="22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2"/>
      <c r="T493" s="22"/>
      <c r="U493" s="22"/>
      <c r="V493" s="22"/>
      <c r="W493" s="22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2"/>
      <c r="T494" s="22"/>
      <c r="U494" s="22"/>
      <c r="V494" s="22"/>
      <c r="W494" s="22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2"/>
      <c r="T495" s="22"/>
      <c r="U495" s="22"/>
      <c r="V495" s="22"/>
      <c r="W495" s="22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2"/>
      <c r="T496" s="22"/>
      <c r="U496" s="22"/>
      <c r="V496" s="22"/>
      <c r="W496" s="22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2"/>
      <c r="T497" s="22"/>
      <c r="U497" s="22"/>
      <c r="V497" s="22"/>
      <c r="W497" s="22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2"/>
      <c r="T498" s="22"/>
      <c r="U498" s="22"/>
      <c r="V498" s="22"/>
      <c r="W498" s="22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2"/>
      <c r="T499" s="22"/>
      <c r="U499" s="22"/>
      <c r="V499" s="22"/>
      <c r="W499" s="22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2"/>
      <c r="T500" s="22"/>
      <c r="U500" s="22"/>
      <c r="V500" s="22"/>
      <c r="W500" s="22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2"/>
      <c r="T501" s="22"/>
      <c r="U501" s="22"/>
      <c r="V501" s="22"/>
      <c r="W501" s="22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2"/>
      <c r="T502" s="22"/>
      <c r="U502" s="22"/>
      <c r="V502" s="22"/>
      <c r="W502" s="22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2"/>
      <c r="T503" s="22"/>
      <c r="U503" s="22"/>
      <c r="V503" s="22"/>
      <c r="W503" s="22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2"/>
      <c r="T504" s="22"/>
      <c r="U504" s="22"/>
      <c r="V504" s="22"/>
      <c r="W504" s="22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2"/>
      <c r="T505" s="22"/>
      <c r="U505" s="22"/>
      <c r="V505" s="22"/>
      <c r="W505" s="22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2"/>
      <c r="T506" s="22"/>
      <c r="U506" s="22"/>
      <c r="V506" s="22"/>
      <c r="W506" s="22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2"/>
      <c r="T507" s="22"/>
      <c r="U507" s="22"/>
      <c r="V507" s="22"/>
      <c r="W507" s="22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2"/>
      <c r="T508" s="22"/>
      <c r="U508" s="22"/>
      <c r="V508" s="22"/>
      <c r="W508" s="22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2"/>
      <c r="T509" s="22"/>
      <c r="U509" s="22"/>
      <c r="V509" s="22"/>
      <c r="W509" s="22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2"/>
      <c r="T510" s="22"/>
      <c r="U510" s="22"/>
      <c r="V510" s="22"/>
      <c r="W510" s="22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2"/>
      <c r="T511" s="22"/>
      <c r="U511" s="22"/>
      <c r="V511" s="22"/>
      <c r="W511" s="22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2"/>
      <c r="T512" s="22"/>
      <c r="U512" s="22"/>
      <c r="V512" s="22"/>
      <c r="W512" s="22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2"/>
      <c r="T513" s="22"/>
      <c r="U513" s="22"/>
      <c r="V513" s="22"/>
      <c r="W513" s="22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2"/>
      <c r="T514" s="22"/>
      <c r="U514" s="22"/>
      <c r="V514" s="22"/>
      <c r="W514" s="22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2"/>
      <c r="T515" s="22"/>
      <c r="U515" s="22"/>
      <c r="V515" s="22"/>
      <c r="W515" s="22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2"/>
      <c r="T516" s="22"/>
      <c r="U516" s="22"/>
      <c r="V516" s="22"/>
      <c r="W516" s="22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2"/>
      <c r="T517" s="22"/>
      <c r="U517" s="22"/>
      <c r="V517" s="22"/>
      <c r="W517" s="22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2"/>
      <c r="T518" s="22"/>
      <c r="U518" s="22"/>
      <c r="V518" s="22"/>
      <c r="W518" s="22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2"/>
      <c r="T519" s="22"/>
      <c r="U519" s="22"/>
      <c r="V519" s="22"/>
      <c r="W519" s="22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2"/>
      <c r="T520" s="22"/>
      <c r="U520" s="22"/>
      <c r="V520" s="22"/>
      <c r="W520" s="22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2"/>
      <c r="T521" s="22"/>
      <c r="U521" s="22"/>
      <c r="V521" s="22"/>
      <c r="W521" s="22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2"/>
      <c r="T522" s="22"/>
      <c r="U522" s="22"/>
      <c r="V522" s="22"/>
      <c r="W522" s="22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2"/>
      <c r="T523" s="22"/>
      <c r="U523" s="22"/>
      <c r="V523" s="22"/>
      <c r="W523" s="22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2"/>
      <c r="T524" s="22"/>
      <c r="U524" s="22"/>
      <c r="V524" s="22"/>
      <c r="W524" s="22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2"/>
      <c r="T525" s="22"/>
      <c r="U525" s="22"/>
      <c r="V525" s="22"/>
      <c r="W525" s="22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2"/>
      <c r="T526" s="22"/>
      <c r="U526" s="22"/>
      <c r="V526" s="22"/>
      <c r="W526" s="22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2"/>
      <c r="T527" s="22"/>
      <c r="U527" s="22"/>
      <c r="V527" s="22"/>
      <c r="W527" s="22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2"/>
      <c r="T528" s="22"/>
      <c r="U528" s="22"/>
      <c r="V528" s="22"/>
      <c r="W528" s="22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2"/>
      <c r="T529" s="22"/>
      <c r="U529" s="22"/>
      <c r="V529" s="22"/>
      <c r="W529" s="22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2"/>
      <c r="T530" s="22"/>
      <c r="U530" s="22"/>
      <c r="V530" s="22"/>
      <c r="W530" s="22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2"/>
      <c r="T531" s="22"/>
      <c r="U531" s="22"/>
      <c r="V531" s="22"/>
      <c r="W531" s="22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2"/>
      <c r="T532" s="22"/>
      <c r="U532" s="22"/>
      <c r="V532" s="22"/>
      <c r="W532" s="22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2"/>
      <c r="T533" s="22"/>
      <c r="U533" s="22"/>
      <c r="V533" s="22"/>
      <c r="W533" s="22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2"/>
      <c r="T534" s="22"/>
      <c r="U534" s="22"/>
      <c r="V534" s="22"/>
      <c r="W534" s="22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2"/>
      <c r="T535" s="22"/>
      <c r="U535" s="22"/>
      <c r="V535" s="22"/>
      <c r="W535" s="22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2"/>
      <c r="T536" s="22"/>
      <c r="U536" s="22"/>
      <c r="V536" s="22"/>
      <c r="W536" s="22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2"/>
      <c r="T537" s="22"/>
      <c r="U537" s="22"/>
      <c r="V537" s="22"/>
      <c r="W537" s="22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2"/>
      <c r="T538" s="22"/>
      <c r="U538" s="22"/>
      <c r="V538" s="22"/>
      <c r="W538" s="22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2"/>
      <c r="T539" s="22"/>
      <c r="U539" s="22"/>
      <c r="V539" s="22"/>
      <c r="W539" s="22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2"/>
      <c r="T540" s="22"/>
      <c r="U540" s="22"/>
      <c r="V540" s="22"/>
      <c r="W540" s="22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2"/>
      <c r="T541" s="22"/>
      <c r="U541" s="22"/>
      <c r="V541" s="22"/>
      <c r="W541" s="22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2"/>
      <c r="T542" s="22"/>
      <c r="U542" s="22"/>
      <c r="V542" s="22"/>
      <c r="W542" s="22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2"/>
      <c r="T543" s="22"/>
      <c r="U543" s="22"/>
      <c r="V543" s="22"/>
      <c r="W543" s="22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2"/>
      <c r="T544" s="22"/>
      <c r="U544" s="22"/>
      <c r="V544" s="22"/>
      <c r="W544" s="22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2"/>
      <c r="T545" s="22"/>
      <c r="U545" s="22"/>
      <c r="V545" s="22"/>
      <c r="W545" s="22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2"/>
      <c r="T546" s="22"/>
      <c r="U546" s="22"/>
      <c r="V546" s="22"/>
      <c r="W546" s="22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2"/>
      <c r="T547" s="22"/>
      <c r="U547" s="22"/>
      <c r="V547" s="22"/>
      <c r="W547" s="22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2"/>
      <c r="T548" s="22"/>
      <c r="U548" s="22"/>
      <c r="V548" s="22"/>
      <c r="W548" s="22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2"/>
      <c r="T549" s="22"/>
      <c r="U549" s="22"/>
      <c r="V549" s="22"/>
      <c r="W549" s="22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2"/>
      <c r="T550" s="22"/>
      <c r="U550" s="22"/>
      <c r="V550" s="22"/>
      <c r="W550" s="22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2"/>
      <c r="T551" s="22"/>
      <c r="U551" s="22"/>
      <c r="V551" s="22"/>
      <c r="W551" s="22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2"/>
      <c r="T552" s="22"/>
      <c r="U552" s="22"/>
      <c r="V552" s="22"/>
      <c r="W552" s="22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2"/>
      <c r="T553" s="22"/>
      <c r="U553" s="22"/>
      <c r="V553" s="22"/>
      <c r="W553" s="22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2"/>
      <c r="T554" s="22"/>
      <c r="U554" s="22"/>
      <c r="V554" s="22"/>
      <c r="W554" s="22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2"/>
      <c r="T555" s="22"/>
      <c r="U555" s="22"/>
      <c r="V555" s="22"/>
      <c r="W555" s="22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2"/>
      <c r="T556" s="22"/>
      <c r="U556" s="22"/>
      <c r="V556" s="22"/>
      <c r="W556" s="22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2"/>
      <c r="T557" s="22"/>
      <c r="U557" s="22"/>
      <c r="V557" s="22"/>
      <c r="W557" s="22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2"/>
      <c r="T558" s="22"/>
      <c r="U558" s="22"/>
      <c r="V558" s="22"/>
      <c r="W558" s="22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2"/>
      <c r="T559" s="22"/>
      <c r="U559" s="22"/>
      <c r="V559" s="22"/>
      <c r="W559" s="22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2"/>
      <c r="T560" s="22"/>
      <c r="U560" s="22"/>
      <c r="V560" s="22"/>
      <c r="W560" s="22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2"/>
      <c r="T561" s="22"/>
      <c r="U561" s="22"/>
      <c r="V561" s="22"/>
      <c r="W561" s="22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2"/>
      <c r="T562" s="22"/>
      <c r="U562" s="22"/>
      <c r="V562" s="22"/>
      <c r="W562" s="22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2"/>
      <c r="T563" s="22"/>
      <c r="U563" s="22"/>
      <c r="V563" s="22"/>
      <c r="W563" s="22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2"/>
      <c r="T564" s="22"/>
      <c r="U564" s="22"/>
      <c r="V564" s="22"/>
      <c r="W564" s="22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2"/>
      <c r="T565" s="22"/>
      <c r="U565" s="22"/>
      <c r="V565" s="22"/>
      <c r="W565" s="22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2"/>
      <c r="T566" s="22"/>
      <c r="U566" s="22"/>
      <c r="V566" s="22"/>
      <c r="W566" s="22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2"/>
      <c r="T567" s="22"/>
      <c r="U567" s="22"/>
      <c r="V567" s="22"/>
      <c r="W567" s="22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2"/>
      <c r="T568" s="22"/>
      <c r="U568" s="22"/>
      <c r="V568" s="22"/>
      <c r="W568" s="22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2"/>
      <c r="T569" s="22"/>
      <c r="U569" s="22"/>
      <c r="V569" s="22"/>
      <c r="W569" s="22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2"/>
      <c r="T570" s="22"/>
      <c r="U570" s="22"/>
      <c r="V570" s="22"/>
      <c r="W570" s="22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2"/>
      <c r="T571" s="22"/>
      <c r="U571" s="22"/>
      <c r="V571" s="22"/>
      <c r="W571" s="22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2"/>
      <c r="T572" s="22"/>
      <c r="U572" s="22"/>
      <c r="V572" s="22"/>
      <c r="W572" s="22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2"/>
      <c r="T573" s="22"/>
      <c r="U573" s="22"/>
      <c r="V573" s="22"/>
      <c r="W573" s="22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2"/>
      <c r="T574" s="22"/>
      <c r="U574" s="22"/>
      <c r="V574" s="22"/>
      <c r="W574" s="22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2"/>
      <c r="T575" s="22"/>
      <c r="U575" s="22"/>
      <c r="V575" s="22"/>
      <c r="W575" s="22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2"/>
      <c r="T576" s="22"/>
      <c r="U576" s="22"/>
      <c r="V576" s="22"/>
      <c r="W576" s="22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2"/>
      <c r="T577" s="22"/>
      <c r="U577" s="22"/>
      <c r="V577" s="22"/>
      <c r="W577" s="22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2"/>
      <c r="T578" s="22"/>
      <c r="U578" s="22"/>
      <c r="V578" s="22"/>
      <c r="W578" s="22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2"/>
      <c r="T579" s="22"/>
      <c r="U579" s="22"/>
      <c r="V579" s="22"/>
      <c r="W579" s="22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2"/>
      <c r="T580" s="22"/>
      <c r="U580" s="22"/>
      <c r="V580" s="22"/>
      <c r="W580" s="22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2"/>
      <c r="T581" s="22"/>
      <c r="U581" s="22"/>
      <c r="V581" s="22"/>
      <c r="W581" s="22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2"/>
      <c r="T582" s="22"/>
      <c r="U582" s="22"/>
      <c r="V582" s="22"/>
      <c r="W582" s="22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2"/>
      <c r="T583" s="22"/>
      <c r="U583" s="22"/>
      <c r="V583" s="22"/>
      <c r="W583" s="22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2"/>
      <c r="T584" s="22"/>
      <c r="U584" s="22"/>
      <c r="V584" s="22"/>
      <c r="W584" s="22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2"/>
      <c r="T585" s="22"/>
      <c r="U585" s="22"/>
      <c r="V585" s="22"/>
      <c r="W585" s="22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2"/>
      <c r="T586" s="22"/>
      <c r="U586" s="22"/>
      <c r="V586" s="22"/>
      <c r="W586" s="22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2"/>
      <c r="T587" s="22"/>
      <c r="U587" s="22"/>
      <c r="V587" s="22"/>
      <c r="W587" s="22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2"/>
      <c r="T588" s="22"/>
      <c r="U588" s="22"/>
      <c r="V588" s="22"/>
      <c r="W588" s="22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2"/>
      <c r="T589" s="22"/>
      <c r="U589" s="22"/>
      <c r="V589" s="22"/>
      <c r="W589" s="22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2"/>
      <c r="T590" s="22"/>
      <c r="U590" s="22"/>
      <c r="V590" s="22"/>
      <c r="W590" s="22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2"/>
      <c r="T591" s="22"/>
      <c r="U591" s="22"/>
      <c r="V591" s="22"/>
      <c r="W591" s="22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2"/>
      <c r="T592" s="22"/>
      <c r="U592" s="22"/>
      <c r="V592" s="22"/>
      <c r="W592" s="22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2"/>
      <c r="T593" s="22"/>
      <c r="U593" s="22"/>
      <c r="V593" s="22"/>
      <c r="W593" s="22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2"/>
      <c r="T594" s="22"/>
      <c r="U594" s="22"/>
      <c r="V594" s="22"/>
      <c r="W594" s="22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2"/>
      <c r="T595" s="22"/>
      <c r="U595" s="22"/>
      <c r="V595" s="22"/>
      <c r="W595" s="22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2"/>
      <c r="T596" s="22"/>
      <c r="U596" s="22"/>
      <c r="V596" s="22"/>
      <c r="W596" s="22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2"/>
      <c r="T597" s="22"/>
      <c r="U597" s="22"/>
      <c r="V597" s="22"/>
      <c r="W597" s="22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2"/>
      <c r="T598" s="22"/>
      <c r="U598" s="22"/>
      <c r="V598" s="22"/>
      <c r="W598" s="22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2"/>
      <c r="T599" s="22"/>
      <c r="U599" s="22"/>
      <c r="V599" s="22"/>
      <c r="W599" s="22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2"/>
      <c r="T600" s="22"/>
      <c r="U600" s="22"/>
      <c r="V600" s="22"/>
      <c r="W600" s="22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2"/>
      <c r="T601" s="22"/>
      <c r="U601" s="22"/>
      <c r="V601" s="22"/>
      <c r="W601" s="22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2"/>
      <c r="T602" s="22"/>
      <c r="U602" s="22"/>
      <c r="V602" s="22"/>
      <c r="W602" s="22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2"/>
      <c r="T603" s="22"/>
      <c r="U603" s="22"/>
      <c r="V603" s="22"/>
      <c r="W603" s="22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2"/>
      <c r="T604" s="22"/>
      <c r="U604" s="22"/>
      <c r="V604" s="22"/>
      <c r="W604" s="22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2"/>
      <c r="T605" s="22"/>
      <c r="U605" s="22"/>
      <c r="V605" s="22"/>
      <c r="W605" s="22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2"/>
      <c r="T606" s="22"/>
      <c r="U606" s="22"/>
      <c r="V606" s="22"/>
      <c r="W606" s="22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2"/>
      <c r="T607" s="22"/>
      <c r="U607" s="22"/>
      <c r="V607" s="22"/>
      <c r="W607" s="22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2"/>
      <c r="T608" s="22"/>
      <c r="U608" s="22"/>
      <c r="V608" s="22"/>
      <c r="W608" s="22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2"/>
      <c r="T609" s="22"/>
      <c r="U609" s="22"/>
      <c r="V609" s="22"/>
      <c r="W609" s="22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2"/>
      <c r="T610" s="22"/>
      <c r="U610" s="22"/>
      <c r="V610" s="22"/>
      <c r="W610" s="22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2"/>
      <c r="T611" s="22"/>
      <c r="U611" s="22"/>
      <c r="V611" s="22"/>
      <c r="W611" s="22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2"/>
      <c r="T612" s="22"/>
      <c r="U612" s="22"/>
      <c r="V612" s="22"/>
      <c r="W612" s="22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2"/>
      <c r="T613" s="22"/>
      <c r="U613" s="22"/>
      <c r="V613" s="22"/>
      <c r="W613" s="22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2"/>
      <c r="T614" s="22"/>
      <c r="U614" s="22"/>
      <c r="V614" s="22"/>
      <c r="W614" s="22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2"/>
      <c r="T615" s="22"/>
      <c r="U615" s="22"/>
      <c r="V615" s="22"/>
      <c r="W615" s="22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2"/>
      <c r="T616" s="22"/>
      <c r="U616" s="22"/>
      <c r="V616" s="22"/>
      <c r="W616" s="22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2"/>
      <c r="T617" s="22"/>
      <c r="U617" s="22"/>
      <c r="V617" s="22"/>
      <c r="W617" s="22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2"/>
      <c r="T618" s="22"/>
      <c r="U618" s="22"/>
      <c r="V618" s="22"/>
      <c r="W618" s="22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2"/>
      <c r="T619" s="22"/>
      <c r="U619" s="22"/>
      <c r="V619" s="22"/>
      <c r="W619" s="22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2"/>
      <c r="T620" s="22"/>
      <c r="U620" s="22"/>
      <c r="V620" s="22"/>
      <c r="W620" s="22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2"/>
      <c r="T621" s="22"/>
      <c r="U621" s="22"/>
      <c r="V621" s="22"/>
      <c r="W621" s="22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2"/>
      <c r="T622" s="22"/>
      <c r="U622" s="22"/>
      <c r="V622" s="22"/>
      <c r="W622" s="22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2"/>
      <c r="T623" s="22"/>
      <c r="U623" s="22"/>
      <c r="V623" s="22"/>
      <c r="W623" s="22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2"/>
      <c r="T624" s="22"/>
      <c r="U624" s="22"/>
      <c r="V624" s="22"/>
      <c r="W624" s="22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2"/>
      <c r="T625" s="22"/>
      <c r="U625" s="22"/>
      <c r="V625" s="22"/>
      <c r="W625" s="22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2"/>
      <c r="T626" s="22"/>
      <c r="U626" s="22"/>
      <c r="V626" s="22"/>
      <c r="W626" s="22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2"/>
      <c r="T627" s="22"/>
      <c r="U627" s="22"/>
      <c r="V627" s="22"/>
      <c r="W627" s="22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2"/>
      <c r="T628" s="22"/>
      <c r="U628" s="22"/>
      <c r="V628" s="22"/>
      <c r="W628" s="22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2"/>
      <c r="T629" s="22"/>
      <c r="U629" s="22"/>
      <c r="V629" s="22"/>
      <c r="W629" s="22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2"/>
      <c r="T630" s="22"/>
      <c r="U630" s="22"/>
      <c r="V630" s="22"/>
      <c r="W630" s="22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2"/>
      <c r="T631" s="22"/>
      <c r="U631" s="22"/>
      <c r="V631" s="22"/>
      <c r="W631" s="22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2"/>
      <c r="T632" s="22"/>
      <c r="U632" s="22"/>
      <c r="V632" s="22"/>
      <c r="W632" s="22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2"/>
      <c r="T633" s="22"/>
      <c r="U633" s="22"/>
      <c r="V633" s="22"/>
      <c r="W633" s="22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2"/>
      <c r="T634" s="22"/>
      <c r="U634" s="22"/>
      <c r="V634" s="22"/>
      <c r="W634" s="22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2"/>
      <c r="T635" s="22"/>
      <c r="U635" s="22"/>
      <c r="V635" s="22"/>
      <c r="W635" s="22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2"/>
      <c r="T636" s="22"/>
      <c r="U636" s="22"/>
      <c r="V636" s="22"/>
      <c r="W636" s="22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2"/>
      <c r="T637" s="22"/>
      <c r="U637" s="22"/>
      <c r="V637" s="22"/>
      <c r="W637" s="22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2"/>
      <c r="T638" s="22"/>
      <c r="U638" s="22"/>
      <c r="V638" s="22"/>
      <c r="W638" s="22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2"/>
      <c r="T639" s="22"/>
      <c r="U639" s="22"/>
      <c r="V639" s="22"/>
      <c r="W639" s="22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2"/>
      <c r="T640" s="22"/>
      <c r="U640" s="22"/>
      <c r="V640" s="22"/>
      <c r="W640" s="22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2"/>
      <c r="T641" s="22"/>
      <c r="U641" s="22"/>
      <c r="V641" s="22"/>
      <c r="W641" s="22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2"/>
      <c r="T642" s="22"/>
      <c r="U642" s="22"/>
      <c r="V642" s="22"/>
      <c r="W642" s="22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2"/>
      <c r="T643" s="22"/>
      <c r="U643" s="22"/>
      <c r="V643" s="22"/>
      <c r="W643" s="22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2"/>
      <c r="T644" s="22"/>
      <c r="U644" s="22"/>
      <c r="V644" s="22"/>
      <c r="W644" s="22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2"/>
      <c r="T645" s="22"/>
      <c r="U645" s="22"/>
      <c r="V645" s="22"/>
      <c r="W645" s="22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2"/>
      <c r="T646" s="22"/>
      <c r="U646" s="22"/>
      <c r="V646" s="22"/>
      <c r="W646" s="22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2"/>
      <c r="T647" s="22"/>
      <c r="U647" s="22"/>
      <c r="V647" s="22"/>
      <c r="W647" s="22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2"/>
      <c r="T648" s="22"/>
      <c r="U648" s="22"/>
      <c r="V648" s="22"/>
      <c r="W648" s="22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2"/>
      <c r="T649" s="22"/>
      <c r="U649" s="22"/>
      <c r="V649" s="22"/>
      <c r="W649" s="22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2"/>
      <c r="T650" s="22"/>
      <c r="U650" s="22"/>
      <c r="V650" s="22"/>
      <c r="W650" s="22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2"/>
      <c r="T651" s="22"/>
      <c r="U651" s="22"/>
      <c r="V651" s="22"/>
      <c r="W651" s="22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170</v>
      </c>
      <c r="B1" s="2"/>
      <c r="C1" s="2"/>
      <c r="D1" s="2"/>
      <c r="E1" s="2"/>
      <c r="F1" s="2"/>
      <c r="G1" s="2"/>
      <c r="H1" s="2"/>
      <c r="I1" s="2"/>
      <c r="J1" s="2"/>
      <c r="K1" s="10" t="s">
        <v>311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172</v>
      </c>
      <c r="B2" s="4" t="s">
        <v>173</v>
      </c>
      <c r="C2" s="4" t="s">
        <v>174</v>
      </c>
      <c r="D2" s="4" t="s">
        <v>175</v>
      </c>
      <c r="E2" s="4" t="s">
        <v>176</v>
      </c>
      <c r="F2" s="4" t="s">
        <v>177</v>
      </c>
      <c r="G2" s="4" t="s">
        <v>178</v>
      </c>
      <c r="H2" s="4" t="s">
        <v>179</v>
      </c>
      <c r="I2" s="4" t="s">
        <v>180</v>
      </c>
      <c r="J2" s="4" t="s">
        <v>181</v>
      </c>
      <c r="K2" s="12" t="s">
        <v>182</v>
      </c>
      <c r="L2" s="12" t="s">
        <v>183</v>
      </c>
      <c r="M2" s="12" t="s">
        <v>184</v>
      </c>
      <c r="N2" s="12" t="s">
        <v>185</v>
      </c>
      <c r="O2" s="12" t="s">
        <v>186</v>
      </c>
      <c r="P2" s="12" t="s">
        <v>187</v>
      </c>
      <c r="Q2" s="12" t="s">
        <v>188</v>
      </c>
      <c r="R2" s="12" t="s">
        <v>189</v>
      </c>
    </row>
    <row r="3" ht="20.25" spans="1:18">
      <c r="A3" s="5" t="s">
        <v>312</v>
      </c>
      <c r="B3" s="5" t="s">
        <v>313</v>
      </c>
      <c r="C3" s="5">
        <v>8870.308</v>
      </c>
      <c r="D3" s="5">
        <v>10180.135</v>
      </c>
      <c r="E3" s="5">
        <v>1</v>
      </c>
      <c r="F3" s="6">
        <v>0</v>
      </c>
      <c r="G3" s="6">
        <v>0</v>
      </c>
      <c r="H3" s="6">
        <v>1</v>
      </c>
      <c r="I3" s="6">
        <v>4.061</v>
      </c>
      <c r="J3" s="6">
        <v>16.405</v>
      </c>
      <c r="K3" s="13">
        <v>4</v>
      </c>
      <c r="L3" s="13">
        <v>0</v>
      </c>
      <c r="M3" s="13">
        <v>0</v>
      </c>
      <c r="N3" s="13">
        <v>0</v>
      </c>
      <c r="O3" s="13">
        <v>0</v>
      </c>
      <c r="P3" s="13">
        <v>59.269</v>
      </c>
      <c r="Q3" s="13">
        <v>0</v>
      </c>
      <c r="R3" s="13">
        <v>0</v>
      </c>
    </row>
    <row r="4" ht="20.25" spans="1:18">
      <c r="A4" s="5" t="s">
        <v>314</v>
      </c>
      <c r="B4" s="5" t="s">
        <v>315</v>
      </c>
      <c r="C4" s="5">
        <v>19834.801</v>
      </c>
      <c r="D4" s="5">
        <v>21339.328</v>
      </c>
      <c r="E4" s="5">
        <v>1</v>
      </c>
      <c r="F4" s="6">
        <v>0</v>
      </c>
      <c r="G4" s="6">
        <v>0</v>
      </c>
      <c r="H4" s="6">
        <v>1</v>
      </c>
      <c r="I4" s="6">
        <v>0.237</v>
      </c>
      <c r="J4" s="6">
        <v>7.271</v>
      </c>
      <c r="K4" s="13">
        <v>3</v>
      </c>
      <c r="L4" s="13">
        <v>0</v>
      </c>
      <c r="M4" s="13">
        <v>0</v>
      </c>
      <c r="N4" s="13">
        <v>0</v>
      </c>
      <c r="O4" s="13">
        <v>-1</v>
      </c>
      <c r="P4" s="13">
        <v>-15.369</v>
      </c>
      <c r="Q4" s="13">
        <v>0</v>
      </c>
      <c r="R4" s="13">
        <v>0</v>
      </c>
    </row>
    <row r="5" ht="20.25" spans="1:18">
      <c r="A5" s="5" t="s">
        <v>316</v>
      </c>
      <c r="B5" s="5" t="s">
        <v>317</v>
      </c>
      <c r="C5" s="5">
        <v>5668.991</v>
      </c>
      <c r="D5" s="5">
        <v>6145.218</v>
      </c>
      <c r="E5" s="5">
        <v>1</v>
      </c>
      <c r="F5" s="6">
        <v>0</v>
      </c>
      <c r="G5" s="6">
        <v>0</v>
      </c>
      <c r="H5" s="6">
        <v>1</v>
      </c>
      <c r="I5" s="6">
        <v>0.691</v>
      </c>
      <c r="J5" s="6">
        <v>8.387</v>
      </c>
      <c r="K5" s="13">
        <v>4</v>
      </c>
      <c r="L5" s="13">
        <v>1</v>
      </c>
      <c r="M5" s="13">
        <v>0</v>
      </c>
      <c r="N5" s="13">
        <v>-1</v>
      </c>
      <c r="O5" s="13">
        <v>0</v>
      </c>
      <c r="P5" s="13">
        <v>-11.119</v>
      </c>
      <c r="Q5" s="13">
        <v>0</v>
      </c>
      <c r="R5" s="13">
        <v>0</v>
      </c>
    </row>
    <row r="6" ht="20.25" spans="1:18">
      <c r="A6" s="7" t="s">
        <v>318</v>
      </c>
      <c r="B6" s="7" t="s">
        <v>319</v>
      </c>
      <c r="C6" s="7">
        <v>10309.42</v>
      </c>
      <c r="D6" s="7">
        <v>13802.469</v>
      </c>
      <c r="E6" s="7">
        <v>0</v>
      </c>
      <c r="F6" s="7">
        <v>0</v>
      </c>
      <c r="G6" s="7">
        <v>0</v>
      </c>
      <c r="H6" s="7">
        <v>1</v>
      </c>
      <c r="I6" s="9">
        <v>11.749</v>
      </c>
      <c r="J6" s="9">
        <v>34.083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-25.706</v>
      </c>
      <c r="Q6" s="13">
        <v>0</v>
      </c>
      <c r="R6" s="13">
        <v>0</v>
      </c>
    </row>
    <row r="7" ht="20.25" spans="1:18">
      <c r="A7" s="7" t="s">
        <v>320</v>
      </c>
      <c r="B7" s="7" t="s">
        <v>321</v>
      </c>
      <c r="C7" s="7">
        <v>2854.107</v>
      </c>
      <c r="D7" s="7">
        <v>3596.438</v>
      </c>
      <c r="E7" s="7">
        <v>0</v>
      </c>
      <c r="F7" s="7">
        <v>0</v>
      </c>
      <c r="G7" s="7">
        <v>0</v>
      </c>
      <c r="H7" s="7">
        <v>1</v>
      </c>
      <c r="I7" s="9">
        <v>20.713</v>
      </c>
      <c r="J7" s="9">
        <v>37.079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-15.57</v>
      </c>
      <c r="Q7" s="13">
        <v>0</v>
      </c>
      <c r="R7" s="13">
        <v>0</v>
      </c>
    </row>
    <row r="8" ht="20.25" spans="1:18">
      <c r="A8" s="7" t="s">
        <v>322</v>
      </c>
      <c r="B8" s="7" t="s">
        <v>323</v>
      </c>
      <c r="C8" s="7">
        <v>2352.15</v>
      </c>
      <c r="D8" s="7">
        <v>3356.189</v>
      </c>
      <c r="E8" s="7">
        <v>0</v>
      </c>
      <c r="F8" s="7">
        <v>0</v>
      </c>
      <c r="G8" s="7">
        <v>0</v>
      </c>
      <c r="H8" s="7">
        <v>1</v>
      </c>
      <c r="I8" s="9">
        <v>30.167</v>
      </c>
      <c r="J8" s="9">
        <v>51.058</v>
      </c>
      <c r="K8" s="13">
        <v>4</v>
      </c>
      <c r="L8" s="13">
        <v>1</v>
      </c>
      <c r="M8" s="13">
        <v>0</v>
      </c>
      <c r="N8" s="13">
        <v>1</v>
      </c>
      <c r="O8" s="13">
        <v>0</v>
      </c>
      <c r="P8" s="13">
        <v>-25.411</v>
      </c>
      <c r="Q8" s="13">
        <v>0</v>
      </c>
      <c r="R8" s="13">
        <v>0</v>
      </c>
    </row>
    <row r="9" ht="20.25" spans="1:18">
      <c r="A9" s="7" t="s">
        <v>324</v>
      </c>
      <c r="B9" s="7" t="s">
        <v>325</v>
      </c>
      <c r="C9" s="7">
        <v>4057.077</v>
      </c>
      <c r="D9" s="7">
        <v>4570.929</v>
      </c>
      <c r="E9" s="7">
        <v>0</v>
      </c>
      <c r="F9" s="7">
        <v>0</v>
      </c>
      <c r="G9" s="7">
        <v>0</v>
      </c>
      <c r="H9" s="7">
        <v>1</v>
      </c>
      <c r="I9" s="9">
        <v>4.374</v>
      </c>
      <c r="J9" s="9">
        <v>15.124</v>
      </c>
      <c r="K9" s="13">
        <v>4</v>
      </c>
      <c r="L9" s="13">
        <v>1</v>
      </c>
      <c r="M9" s="13">
        <v>0</v>
      </c>
      <c r="N9" s="13">
        <v>0</v>
      </c>
      <c r="O9" s="13">
        <v>0</v>
      </c>
      <c r="P9" s="13">
        <v>-16.96</v>
      </c>
      <c r="Q9" s="13">
        <v>0</v>
      </c>
      <c r="R9" s="13">
        <v>-1</v>
      </c>
    </row>
    <row r="10" ht="20.25" spans="1:18">
      <c r="A10" s="7" t="s">
        <v>326</v>
      </c>
      <c r="B10" s="7" t="s">
        <v>327</v>
      </c>
      <c r="C10" s="7">
        <v>3350.557</v>
      </c>
      <c r="D10" s="7">
        <v>3650.593</v>
      </c>
      <c r="E10" s="7">
        <v>0</v>
      </c>
      <c r="F10" s="7">
        <v>0</v>
      </c>
      <c r="G10" s="7">
        <v>0</v>
      </c>
      <c r="H10" s="7">
        <v>1</v>
      </c>
      <c r="I10" s="6">
        <v>4.485</v>
      </c>
      <c r="J10" s="6">
        <v>12.335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-7.664</v>
      </c>
      <c r="Q10" s="13">
        <v>0</v>
      </c>
      <c r="R10" s="13">
        <v>0</v>
      </c>
    </row>
    <row r="11" ht="20.25" spans="1:18">
      <c r="A11" s="7" t="s">
        <v>328</v>
      </c>
      <c r="B11" s="7" t="s">
        <v>329</v>
      </c>
      <c r="C11" s="7">
        <v>5445.384</v>
      </c>
      <c r="D11" s="7">
        <v>6882.924</v>
      </c>
      <c r="E11" s="7">
        <v>0</v>
      </c>
      <c r="F11" s="7">
        <v>0</v>
      </c>
      <c r="G11" s="7">
        <v>0</v>
      </c>
      <c r="H11" s="7">
        <v>1</v>
      </c>
      <c r="I11" s="6">
        <v>17.688</v>
      </c>
      <c r="J11" s="6">
        <v>34.879</v>
      </c>
      <c r="K11" s="13">
        <v>3</v>
      </c>
      <c r="L11" s="13">
        <v>0</v>
      </c>
      <c r="M11" s="13">
        <v>0</v>
      </c>
      <c r="N11" s="13">
        <v>0</v>
      </c>
      <c r="O11" s="13">
        <v>-1</v>
      </c>
      <c r="P11" s="13">
        <v>-26.078</v>
      </c>
      <c r="Q11" s="13">
        <v>0</v>
      </c>
      <c r="R11" s="13">
        <v>0</v>
      </c>
    </row>
    <row r="12" ht="20.25" spans="1:18">
      <c r="A12" s="7" t="s">
        <v>330</v>
      </c>
      <c r="B12" s="7" t="s">
        <v>331</v>
      </c>
      <c r="C12" s="7">
        <v>2148.735</v>
      </c>
      <c r="D12" s="7">
        <v>2347.784</v>
      </c>
      <c r="E12" s="7">
        <v>0</v>
      </c>
      <c r="F12" s="7">
        <v>0</v>
      </c>
      <c r="G12" s="7">
        <v>0</v>
      </c>
      <c r="H12" s="7">
        <v>1</v>
      </c>
      <c r="I12" s="6">
        <v>1.354</v>
      </c>
      <c r="J12" s="6">
        <v>9.717</v>
      </c>
      <c r="K12" s="13">
        <v>4</v>
      </c>
      <c r="L12" s="13">
        <v>0</v>
      </c>
      <c r="M12" s="13">
        <v>0</v>
      </c>
      <c r="N12" s="13">
        <v>-1</v>
      </c>
      <c r="O12" s="13">
        <v>0</v>
      </c>
      <c r="P12" s="13">
        <v>-1.808</v>
      </c>
      <c r="Q12" s="13">
        <v>0</v>
      </c>
      <c r="R12" s="13">
        <v>0</v>
      </c>
    </row>
    <row r="13" ht="20.25" spans="1:18">
      <c r="A13" s="7" t="s">
        <v>332</v>
      </c>
      <c r="B13" s="7" t="s">
        <v>333</v>
      </c>
      <c r="C13" s="7">
        <v>2505.614</v>
      </c>
      <c r="D13" s="7">
        <v>2686.278</v>
      </c>
      <c r="E13" s="7">
        <v>0</v>
      </c>
      <c r="F13" s="7">
        <v>0</v>
      </c>
      <c r="G13" s="7">
        <v>0</v>
      </c>
      <c r="H13" s="7">
        <v>1</v>
      </c>
      <c r="I13" s="6">
        <v>1.24</v>
      </c>
      <c r="J13" s="6">
        <v>7.882</v>
      </c>
      <c r="K13" s="13">
        <v>4</v>
      </c>
      <c r="L13" s="13">
        <v>1</v>
      </c>
      <c r="M13" s="13">
        <v>0</v>
      </c>
      <c r="N13" s="13">
        <v>0</v>
      </c>
      <c r="O13" s="13">
        <v>0</v>
      </c>
      <c r="P13" s="13">
        <v>-1.68</v>
      </c>
      <c r="Q13" s="13">
        <v>0</v>
      </c>
      <c r="R13" s="13">
        <v>0</v>
      </c>
    </row>
    <row r="14" ht="20.25" spans="1:18">
      <c r="A14" s="7" t="s">
        <v>334</v>
      </c>
      <c r="B14" s="7" t="s">
        <v>335</v>
      </c>
      <c r="C14" s="7">
        <v>6328.234</v>
      </c>
      <c r="D14" s="7">
        <v>8169.369</v>
      </c>
      <c r="E14" s="7">
        <v>0</v>
      </c>
      <c r="F14" s="7">
        <v>0</v>
      </c>
      <c r="G14" s="7">
        <v>0</v>
      </c>
      <c r="H14" s="7">
        <v>1</v>
      </c>
      <c r="I14" s="6">
        <v>19.091</v>
      </c>
      <c r="J14" s="6">
        <v>37.326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-24.896</v>
      </c>
      <c r="Q14" s="13">
        <v>0</v>
      </c>
      <c r="R14" s="13">
        <v>0</v>
      </c>
    </row>
    <row r="15" ht="20.25" spans="1:18">
      <c r="A15" s="7" t="s">
        <v>336</v>
      </c>
      <c r="B15" s="7" t="s">
        <v>337</v>
      </c>
      <c r="C15" s="7">
        <v>3608.164</v>
      </c>
      <c r="D15" s="7">
        <v>4294.059</v>
      </c>
      <c r="E15" s="7">
        <v>0</v>
      </c>
      <c r="F15" s="7">
        <v>0</v>
      </c>
      <c r="G15" s="7">
        <v>0</v>
      </c>
      <c r="H15" s="7">
        <v>1</v>
      </c>
      <c r="I15" s="6">
        <v>17.007</v>
      </c>
      <c r="J15" s="6">
        <v>30.264</v>
      </c>
      <c r="K15" s="13">
        <v>3</v>
      </c>
      <c r="L15" s="13">
        <v>2</v>
      </c>
      <c r="M15" s="13">
        <v>-1</v>
      </c>
      <c r="N15" s="13">
        <v>1</v>
      </c>
      <c r="O15" s="13">
        <v>0</v>
      </c>
      <c r="P15" s="13">
        <v>3.252</v>
      </c>
      <c r="Q15" s="13">
        <v>0</v>
      </c>
      <c r="R15" s="13">
        <v>0</v>
      </c>
    </row>
    <row r="16" ht="20.25" spans="1:18">
      <c r="A16" s="7" t="s">
        <v>338</v>
      </c>
      <c r="B16" s="7" t="s">
        <v>339</v>
      </c>
      <c r="C16" s="7">
        <v>1251.381</v>
      </c>
      <c r="D16" s="7">
        <v>1312.334</v>
      </c>
      <c r="E16" s="7">
        <v>0</v>
      </c>
      <c r="F16" s="7">
        <v>0</v>
      </c>
      <c r="G16" s="7">
        <v>0</v>
      </c>
      <c r="H16" s="7">
        <v>1</v>
      </c>
      <c r="I16" s="6">
        <v>1.698</v>
      </c>
      <c r="J16" s="6">
        <v>6.264</v>
      </c>
      <c r="K16" s="13">
        <v>4</v>
      </c>
      <c r="L16" s="13">
        <v>1</v>
      </c>
      <c r="M16" s="13">
        <v>0</v>
      </c>
      <c r="N16" s="13">
        <v>0</v>
      </c>
      <c r="O16" s="13">
        <v>0</v>
      </c>
      <c r="P16" s="13">
        <v>1.733</v>
      </c>
      <c r="Q16" s="13">
        <v>0</v>
      </c>
      <c r="R16" s="13">
        <v>1</v>
      </c>
    </row>
    <row r="17" ht="20.25" spans="1:18">
      <c r="A17" s="7" t="s">
        <v>340</v>
      </c>
      <c r="B17" s="7" t="s">
        <v>341</v>
      </c>
      <c r="C17" s="7">
        <v>6226.663</v>
      </c>
      <c r="D17" s="7">
        <v>7432.885</v>
      </c>
      <c r="E17" s="7">
        <v>0</v>
      </c>
      <c r="F17" s="7">
        <v>0</v>
      </c>
      <c r="G17" s="7">
        <v>0</v>
      </c>
      <c r="H17" s="7">
        <v>1</v>
      </c>
      <c r="I17" s="6">
        <v>15.803</v>
      </c>
      <c r="J17" s="6">
        <v>29.467</v>
      </c>
      <c r="K17" s="13">
        <v>2</v>
      </c>
      <c r="L17" s="13">
        <v>2</v>
      </c>
      <c r="M17" s="13">
        <v>0</v>
      </c>
      <c r="N17" s="13">
        <v>0</v>
      </c>
      <c r="O17" s="13">
        <v>0</v>
      </c>
      <c r="P17" s="13">
        <v>10.932</v>
      </c>
      <c r="Q17" s="13">
        <v>0</v>
      </c>
      <c r="R17" s="13">
        <v>0</v>
      </c>
    </row>
    <row r="18" ht="20.25" spans="1:18">
      <c r="A18" s="7" t="s">
        <v>342</v>
      </c>
      <c r="B18" s="7" t="s">
        <v>343</v>
      </c>
      <c r="C18" s="7">
        <v>6109.813</v>
      </c>
      <c r="D18" s="7">
        <v>7265.036</v>
      </c>
      <c r="E18" s="7">
        <v>0</v>
      </c>
      <c r="F18" s="7">
        <v>0</v>
      </c>
      <c r="G18" s="7">
        <v>0</v>
      </c>
      <c r="H18" s="7">
        <v>1</v>
      </c>
      <c r="I18" s="6">
        <v>20.208</v>
      </c>
      <c r="J18" s="6">
        <v>32.896</v>
      </c>
      <c r="K18" s="13">
        <v>2</v>
      </c>
      <c r="L18" s="13">
        <v>2</v>
      </c>
      <c r="M18" s="13">
        <v>-1</v>
      </c>
      <c r="N18" s="13">
        <v>1</v>
      </c>
      <c r="O18" s="13">
        <v>0</v>
      </c>
      <c r="P18" s="13">
        <v>11.976</v>
      </c>
      <c r="Q18" s="13">
        <v>0</v>
      </c>
      <c r="R18" s="13">
        <v>0</v>
      </c>
    </row>
    <row r="19" ht="20.25" spans="1:18">
      <c r="A19" s="7" t="s">
        <v>344</v>
      </c>
      <c r="B19" s="7" t="s">
        <v>345</v>
      </c>
      <c r="C19" s="7">
        <v>4510.446</v>
      </c>
      <c r="D19" s="7">
        <v>5298.568</v>
      </c>
      <c r="E19" s="7">
        <v>0</v>
      </c>
      <c r="F19" s="7">
        <v>0</v>
      </c>
      <c r="G19" s="7">
        <v>0</v>
      </c>
      <c r="H19" s="7">
        <v>1</v>
      </c>
      <c r="I19" s="6">
        <v>10.633</v>
      </c>
      <c r="J19" s="6">
        <v>23.926</v>
      </c>
      <c r="K19" s="13">
        <v>2</v>
      </c>
      <c r="L19" s="13">
        <v>1</v>
      </c>
      <c r="M19" s="13">
        <v>0</v>
      </c>
      <c r="N19" s="13">
        <v>0</v>
      </c>
      <c r="O19" s="13">
        <v>0</v>
      </c>
      <c r="P19" s="13">
        <v>-9.34</v>
      </c>
      <c r="Q19" s="13">
        <v>0</v>
      </c>
      <c r="R19" s="13">
        <v>0</v>
      </c>
    </row>
    <row r="20" ht="20.25" spans="1:18">
      <c r="A20" s="7" t="s">
        <v>346</v>
      </c>
      <c r="B20" s="7" t="s">
        <v>347</v>
      </c>
      <c r="C20" s="7">
        <v>6222.145</v>
      </c>
      <c r="D20" s="7">
        <v>7410.24</v>
      </c>
      <c r="E20" s="7">
        <v>0</v>
      </c>
      <c r="F20" s="7">
        <v>0</v>
      </c>
      <c r="G20" s="7">
        <v>0</v>
      </c>
      <c r="H20" s="7">
        <v>1</v>
      </c>
      <c r="I20" s="6">
        <v>16.088</v>
      </c>
      <c r="J20" s="6">
        <v>29.542</v>
      </c>
      <c r="K20" s="13">
        <v>4</v>
      </c>
      <c r="L20" s="13">
        <v>2</v>
      </c>
      <c r="M20" s="13">
        <v>-1</v>
      </c>
      <c r="N20" s="13">
        <v>1</v>
      </c>
      <c r="O20" s="13">
        <v>0</v>
      </c>
      <c r="P20" s="13">
        <v>10.987</v>
      </c>
      <c r="Q20" s="13">
        <v>0</v>
      </c>
      <c r="R20" s="13">
        <v>0</v>
      </c>
    </row>
    <row r="21" ht="20.25" spans="1:18">
      <c r="A21" s="7" t="s">
        <v>348</v>
      </c>
      <c r="B21" s="7" t="s">
        <v>349</v>
      </c>
      <c r="C21" s="7">
        <v>2702.429</v>
      </c>
      <c r="D21" s="7">
        <v>2937.908</v>
      </c>
      <c r="E21" s="7">
        <v>0</v>
      </c>
      <c r="F21" s="7">
        <v>0</v>
      </c>
      <c r="G21" s="7">
        <v>0</v>
      </c>
      <c r="H21" s="7">
        <v>1</v>
      </c>
      <c r="I21" s="6">
        <v>3.454</v>
      </c>
      <c r="J21" s="6">
        <v>11.192</v>
      </c>
      <c r="K21" s="13">
        <v>4</v>
      </c>
      <c r="L21" s="13">
        <v>0</v>
      </c>
      <c r="M21" s="13">
        <v>0</v>
      </c>
      <c r="N21" s="13">
        <v>0</v>
      </c>
      <c r="O21" s="13">
        <v>0</v>
      </c>
      <c r="P21" s="13">
        <v>-7.572</v>
      </c>
      <c r="Q21" s="13">
        <v>0</v>
      </c>
      <c r="R21" s="13">
        <v>-1</v>
      </c>
    </row>
    <row r="22" ht="20.25" spans="1:18">
      <c r="A22" s="7" t="s">
        <v>350</v>
      </c>
      <c r="B22" s="7" t="s">
        <v>351</v>
      </c>
      <c r="C22" s="7">
        <v>8236.218</v>
      </c>
      <c r="D22" s="7">
        <v>9410.222</v>
      </c>
      <c r="E22" s="7">
        <v>0</v>
      </c>
      <c r="F22" s="7">
        <v>0</v>
      </c>
      <c r="G22" s="7">
        <v>0</v>
      </c>
      <c r="H22" s="7">
        <v>1</v>
      </c>
      <c r="I22" s="6">
        <v>3.366</v>
      </c>
      <c r="J22" s="6">
        <v>15.422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-34.333</v>
      </c>
      <c r="Q22" s="13">
        <v>0</v>
      </c>
      <c r="R22" s="13">
        <v>0</v>
      </c>
    </row>
    <row r="23" ht="20.25" spans="1:18">
      <c r="A23" s="7" t="s">
        <v>352</v>
      </c>
      <c r="B23" s="7" t="s">
        <v>353</v>
      </c>
      <c r="C23" s="7">
        <v>3998.677</v>
      </c>
      <c r="D23" s="7">
        <v>4878.851</v>
      </c>
      <c r="E23" s="7">
        <v>0</v>
      </c>
      <c r="F23" s="7">
        <v>0</v>
      </c>
      <c r="G23" s="7">
        <v>0</v>
      </c>
      <c r="H23" s="7">
        <v>1</v>
      </c>
      <c r="I23" s="6">
        <v>26.744</v>
      </c>
      <c r="J23" s="6">
        <v>39.96</v>
      </c>
      <c r="K23" s="13">
        <v>4</v>
      </c>
      <c r="L23" s="13">
        <v>1</v>
      </c>
      <c r="M23" s="13">
        <v>0</v>
      </c>
      <c r="N23" s="13">
        <v>1</v>
      </c>
      <c r="O23" s="13">
        <v>0</v>
      </c>
      <c r="P23" s="13">
        <v>57.587</v>
      </c>
      <c r="Q23" s="13">
        <v>0</v>
      </c>
      <c r="R23" s="13">
        <v>1</v>
      </c>
    </row>
    <row r="24" ht="20.25" spans="1:18">
      <c r="A24" s="7" t="s">
        <v>354</v>
      </c>
      <c r="B24" s="7" t="s">
        <v>355</v>
      </c>
      <c r="C24" s="7">
        <v>6103</v>
      </c>
      <c r="D24" s="7">
        <v>7263.904</v>
      </c>
      <c r="E24" s="7">
        <v>0</v>
      </c>
      <c r="F24" s="7">
        <v>0</v>
      </c>
      <c r="G24" s="7">
        <v>0</v>
      </c>
      <c r="H24" s="7">
        <v>1</v>
      </c>
      <c r="I24" s="6">
        <v>20.212</v>
      </c>
      <c r="J24" s="6">
        <v>32.964</v>
      </c>
      <c r="K24" s="13">
        <v>4</v>
      </c>
      <c r="L24" s="13">
        <v>2</v>
      </c>
      <c r="M24" s="13">
        <v>0</v>
      </c>
      <c r="N24" s="13">
        <v>1</v>
      </c>
      <c r="O24" s="13">
        <v>0</v>
      </c>
      <c r="P24" s="13">
        <v>2.911</v>
      </c>
      <c r="Q24" s="13">
        <v>0</v>
      </c>
      <c r="R24" s="13">
        <v>0</v>
      </c>
    </row>
    <row r="25" ht="20.25" spans="1:18">
      <c r="A25" s="7" t="s">
        <v>356</v>
      </c>
      <c r="B25" s="7" t="s">
        <v>357</v>
      </c>
      <c r="C25" s="7">
        <v>4475.768</v>
      </c>
      <c r="D25" s="7">
        <v>5258.211</v>
      </c>
      <c r="E25" s="7">
        <v>0</v>
      </c>
      <c r="F25" s="7">
        <v>0</v>
      </c>
      <c r="G25" s="7">
        <v>0</v>
      </c>
      <c r="H25" s="7">
        <v>1</v>
      </c>
      <c r="I25" s="6">
        <v>10.983</v>
      </c>
      <c r="J25" s="6">
        <v>24.229</v>
      </c>
      <c r="K25" s="13">
        <v>4</v>
      </c>
      <c r="L25" s="13">
        <v>1</v>
      </c>
      <c r="M25" s="13">
        <v>-1</v>
      </c>
      <c r="N25" s="13">
        <v>0</v>
      </c>
      <c r="O25" s="13">
        <v>0</v>
      </c>
      <c r="P25" s="13">
        <v>-7.361</v>
      </c>
      <c r="Q25" s="13">
        <v>0</v>
      </c>
      <c r="R25" s="13">
        <v>0</v>
      </c>
    </row>
    <row r="26" ht="20.25" spans="1:18">
      <c r="A26" s="7" t="s">
        <v>358</v>
      </c>
      <c r="B26" s="7" t="s">
        <v>359</v>
      </c>
      <c r="C26" s="7">
        <v>7674.836</v>
      </c>
      <c r="D26" s="7">
        <v>8414.711</v>
      </c>
      <c r="E26" s="7">
        <v>0</v>
      </c>
      <c r="F26" s="7">
        <v>0</v>
      </c>
      <c r="G26" s="7">
        <v>0</v>
      </c>
      <c r="H26" s="7">
        <v>1</v>
      </c>
      <c r="I26" s="6">
        <v>1.972</v>
      </c>
      <c r="J26" s="6">
        <v>10.591</v>
      </c>
      <c r="K26" s="13">
        <v>4</v>
      </c>
      <c r="L26" s="13">
        <v>0</v>
      </c>
      <c r="M26" s="13">
        <v>1</v>
      </c>
      <c r="N26" s="13">
        <v>-1</v>
      </c>
      <c r="O26" s="13">
        <v>-1</v>
      </c>
      <c r="P26" s="13">
        <v>-14.428</v>
      </c>
      <c r="Q26" s="13">
        <v>0</v>
      </c>
      <c r="R26" s="13">
        <v>0</v>
      </c>
    </row>
    <row r="27" ht="20.25" spans="1:18">
      <c r="A27" s="7" t="s">
        <v>360</v>
      </c>
      <c r="B27" s="7" t="s">
        <v>361</v>
      </c>
      <c r="C27" s="7">
        <v>2058.191</v>
      </c>
      <c r="D27" s="7">
        <v>2504.639</v>
      </c>
      <c r="E27" s="7">
        <v>0</v>
      </c>
      <c r="F27" s="7">
        <v>0</v>
      </c>
      <c r="G27" s="7">
        <v>0</v>
      </c>
      <c r="H27" s="7">
        <v>1</v>
      </c>
      <c r="I27" s="6">
        <v>19.928</v>
      </c>
      <c r="J27" s="6">
        <v>34.201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-12.41</v>
      </c>
      <c r="Q27" s="13">
        <v>0</v>
      </c>
      <c r="R27" s="13">
        <v>0</v>
      </c>
    </row>
    <row r="28" ht="20.25" spans="1:18">
      <c r="A28" s="7" t="s">
        <v>362</v>
      </c>
      <c r="B28" s="7" t="s">
        <v>363</v>
      </c>
      <c r="C28" s="7">
        <v>8711.127</v>
      </c>
      <c r="D28" s="7">
        <v>9759.799</v>
      </c>
      <c r="E28" s="7">
        <v>0</v>
      </c>
      <c r="F28" s="7">
        <v>0</v>
      </c>
      <c r="G28" s="7">
        <v>0</v>
      </c>
      <c r="H28" s="7">
        <v>1</v>
      </c>
      <c r="I28" s="6">
        <v>1.066</v>
      </c>
      <c r="J28" s="6">
        <v>11.697</v>
      </c>
      <c r="K28" s="14">
        <v>4</v>
      </c>
      <c r="L28" s="13">
        <v>1</v>
      </c>
      <c r="M28" s="13">
        <v>0</v>
      </c>
      <c r="N28" s="13">
        <v>0</v>
      </c>
      <c r="O28" s="13">
        <v>0</v>
      </c>
      <c r="P28" s="13">
        <v>-11.845</v>
      </c>
      <c r="Q28" s="13">
        <v>0</v>
      </c>
      <c r="R28" s="13">
        <v>0</v>
      </c>
    </row>
    <row r="29" ht="20.25" spans="1:18">
      <c r="A29" s="7" t="s">
        <v>364</v>
      </c>
      <c r="B29" s="7" t="s">
        <v>365</v>
      </c>
      <c r="C29" s="7">
        <v>6064.154</v>
      </c>
      <c r="D29" s="7">
        <v>7125.823</v>
      </c>
      <c r="E29" s="7">
        <v>0</v>
      </c>
      <c r="F29" s="7">
        <v>0</v>
      </c>
      <c r="G29" s="7">
        <v>0</v>
      </c>
      <c r="H29" s="7">
        <v>1</v>
      </c>
      <c r="I29" s="6">
        <v>14.742</v>
      </c>
      <c r="J29" s="6">
        <v>27.445</v>
      </c>
      <c r="K29" s="14">
        <v>4</v>
      </c>
      <c r="L29" s="13">
        <v>2</v>
      </c>
      <c r="M29" s="13">
        <v>0</v>
      </c>
      <c r="N29" s="13">
        <v>0</v>
      </c>
      <c r="O29" s="13">
        <v>0</v>
      </c>
      <c r="P29" s="13">
        <v>-18.295</v>
      </c>
      <c r="Q29" s="13">
        <v>0</v>
      </c>
      <c r="R29" s="13">
        <v>0</v>
      </c>
    </row>
    <row r="30" ht="20.25" spans="1:18">
      <c r="A30" s="7" t="s">
        <v>366</v>
      </c>
      <c r="B30" s="7" t="s">
        <v>367</v>
      </c>
      <c r="C30" s="7">
        <v>7653.132</v>
      </c>
      <c r="D30" s="7">
        <v>8115.577</v>
      </c>
      <c r="E30" s="7">
        <v>0</v>
      </c>
      <c r="F30" s="7">
        <v>0</v>
      </c>
      <c r="G30" s="7">
        <v>0</v>
      </c>
      <c r="H30" s="7">
        <v>1</v>
      </c>
      <c r="I30" s="6">
        <v>0.885</v>
      </c>
      <c r="J30" s="6">
        <v>6.532</v>
      </c>
      <c r="K30" s="14">
        <v>3</v>
      </c>
      <c r="L30" s="13">
        <v>0</v>
      </c>
      <c r="M30" s="13">
        <v>0</v>
      </c>
      <c r="N30" s="13">
        <v>0</v>
      </c>
      <c r="O30" s="13">
        <v>0</v>
      </c>
      <c r="P30" s="13">
        <v>-7.731</v>
      </c>
      <c r="Q30" s="13">
        <v>0</v>
      </c>
      <c r="R30" s="13">
        <v>0</v>
      </c>
    </row>
    <row r="31" ht="20.25" spans="1:18">
      <c r="A31" s="7" t="s">
        <v>368</v>
      </c>
      <c r="B31" s="7" t="s">
        <v>369</v>
      </c>
      <c r="C31" s="7">
        <v>5707.173</v>
      </c>
      <c r="D31" s="7">
        <v>6882.923</v>
      </c>
      <c r="E31" s="7">
        <v>0</v>
      </c>
      <c r="F31" s="7">
        <v>0</v>
      </c>
      <c r="G31" s="7">
        <v>0</v>
      </c>
      <c r="H31" s="7">
        <v>1</v>
      </c>
      <c r="I31" s="6">
        <v>22.768</v>
      </c>
      <c r="J31" s="6">
        <v>35.961</v>
      </c>
      <c r="K31" s="14">
        <v>3</v>
      </c>
      <c r="L31" s="13">
        <v>1</v>
      </c>
      <c r="M31" s="13">
        <v>-1</v>
      </c>
      <c r="N31" s="13">
        <v>1</v>
      </c>
      <c r="O31" s="13">
        <v>0</v>
      </c>
      <c r="P31" s="13">
        <v>-4.923</v>
      </c>
      <c r="Q31" s="13">
        <v>0</v>
      </c>
      <c r="R31" s="13">
        <v>0</v>
      </c>
    </row>
    <row r="32" ht="20.25" spans="1:18">
      <c r="A32" s="7" t="s">
        <v>370</v>
      </c>
      <c r="B32" s="7" t="s">
        <v>371</v>
      </c>
      <c r="C32" s="7">
        <v>5622.098</v>
      </c>
      <c r="D32" s="7">
        <v>6813.031</v>
      </c>
      <c r="E32" s="7">
        <v>0</v>
      </c>
      <c r="F32" s="7">
        <v>0</v>
      </c>
      <c r="G32" s="7">
        <v>0</v>
      </c>
      <c r="H32" s="7">
        <v>1</v>
      </c>
      <c r="I32" s="6">
        <v>17.318</v>
      </c>
      <c r="J32" s="6">
        <v>31.771</v>
      </c>
      <c r="K32" s="14">
        <v>4</v>
      </c>
      <c r="L32" s="13">
        <v>1</v>
      </c>
      <c r="M32" s="13">
        <v>0</v>
      </c>
      <c r="N32" s="13">
        <v>0</v>
      </c>
      <c r="O32" s="13">
        <v>0</v>
      </c>
      <c r="P32" s="13">
        <v>-100.013</v>
      </c>
      <c r="Q32" s="13">
        <v>0</v>
      </c>
      <c r="R32" s="13">
        <v>0</v>
      </c>
    </row>
    <row r="33" ht="20.25" spans="1:18">
      <c r="A33" s="7" t="s">
        <v>372</v>
      </c>
      <c r="B33" s="7" t="s">
        <v>373</v>
      </c>
      <c r="C33" s="7">
        <v>6727.96</v>
      </c>
      <c r="D33" s="7">
        <v>8240.373</v>
      </c>
      <c r="E33" s="7">
        <v>0</v>
      </c>
      <c r="F33" s="7">
        <v>0</v>
      </c>
      <c r="G33" s="7">
        <v>0</v>
      </c>
      <c r="H33" s="7">
        <v>1</v>
      </c>
      <c r="I33" s="6">
        <v>15.275</v>
      </c>
      <c r="J33" s="6">
        <v>30.825</v>
      </c>
      <c r="K33" s="14">
        <v>4</v>
      </c>
      <c r="L33" s="13">
        <v>1</v>
      </c>
      <c r="M33" s="13">
        <v>0</v>
      </c>
      <c r="N33" s="13">
        <v>0</v>
      </c>
      <c r="O33" s="13">
        <v>0</v>
      </c>
      <c r="P33" s="13">
        <v>-76.648</v>
      </c>
      <c r="Q33" s="13">
        <v>0</v>
      </c>
      <c r="R33" s="13">
        <v>0</v>
      </c>
    </row>
    <row r="34" ht="20.25" spans="1:18">
      <c r="A34" s="7" t="s">
        <v>374</v>
      </c>
      <c r="B34" s="7" t="s">
        <v>375</v>
      </c>
      <c r="C34" s="7">
        <v>5074.309</v>
      </c>
      <c r="D34" s="7">
        <v>5409.579</v>
      </c>
      <c r="E34" s="7">
        <v>0</v>
      </c>
      <c r="F34" s="7">
        <v>0</v>
      </c>
      <c r="G34" s="7">
        <v>0</v>
      </c>
      <c r="H34" s="7">
        <v>1</v>
      </c>
      <c r="I34" s="6">
        <v>0.321</v>
      </c>
      <c r="J34" s="6">
        <v>6.499</v>
      </c>
      <c r="K34" s="14">
        <v>3</v>
      </c>
      <c r="L34" s="13">
        <v>1</v>
      </c>
      <c r="M34" s="13">
        <v>0</v>
      </c>
      <c r="N34" s="13">
        <v>0</v>
      </c>
      <c r="O34" s="13">
        <v>0</v>
      </c>
      <c r="P34" s="13">
        <v>-3.303</v>
      </c>
      <c r="Q34" s="13">
        <v>0</v>
      </c>
      <c r="R34" s="13">
        <v>0</v>
      </c>
    </row>
    <row r="35" ht="20.25" spans="1:18">
      <c r="A35" s="7" t="s">
        <v>376</v>
      </c>
      <c r="B35" s="7" t="s">
        <v>377</v>
      </c>
      <c r="C35" s="7">
        <v>4617.514</v>
      </c>
      <c r="D35" s="7">
        <v>5749.345</v>
      </c>
      <c r="E35" s="7">
        <v>0</v>
      </c>
      <c r="F35" s="7">
        <v>0</v>
      </c>
      <c r="G35" s="7">
        <v>0</v>
      </c>
      <c r="H35" s="7">
        <v>1</v>
      </c>
      <c r="I35" s="6">
        <v>14.571</v>
      </c>
      <c r="J35" s="6">
        <v>31.389</v>
      </c>
      <c r="K35" s="14">
        <v>4</v>
      </c>
      <c r="L35" s="13">
        <v>1</v>
      </c>
      <c r="M35" s="13">
        <v>0</v>
      </c>
      <c r="N35" s="13">
        <v>0</v>
      </c>
      <c r="O35" s="13">
        <v>0</v>
      </c>
      <c r="P35" s="13">
        <v>-40.636</v>
      </c>
      <c r="Q35" s="13">
        <v>0</v>
      </c>
      <c r="R35" s="13">
        <v>0</v>
      </c>
    </row>
    <row r="36" ht="20.25" spans="1:18">
      <c r="A36" s="7" t="s">
        <v>378</v>
      </c>
      <c r="B36" s="7" t="s">
        <v>379</v>
      </c>
      <c r="C36" s="7">
        <v>1647.552</v>
      </c>
      <c r="D36" s="7">
        <v>1841.058</v>
      </c>
      <c r="E36" s="7">
        <v>0</v>
      </c>
      <c r="F36" s="7">
        <v>0</v>
      </c>
      <c r="G36" s="7">
        <v>0</v>
      </c>
      <c r="H36" s="7">
        <v>1</v>
      </c>
      <c r="I36" s="6">
        <v>0.965</v>
      </c>
      <c r="J36" s="6">
        <v>11.374</v>
      </c>
      <c r="K36" s="14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-2.822</v>
      </c>
      <c r="Q36" s="13">
        <v>0</v>
      </c>
      <c r="R36" s="13">
        <v>0</v>
      </c>
    </row>
    <row r="37" ht="20.25" spans="1:18">
      <c r="A37" s="7" t="s">
        <v>380</v>
      </c>
      <c r="B37" s="7" t="s">
        <v>381</v>
      </c>
      <c r="C37" s="7">
        <v>947.915</v>
      </c>
      <c r="D37" s="7">
        <v>1516.256</v>
      </c>
      <c r="E37" s="7">
        <v>0</v>
      </c>
      <c r="F37" s="7">
        <v>0</v>
      </c>
      <c r="G37" s="7">
        <v>0</v>
      </c>
      <c r="H37" s="7">
        <v>1</v>
      </c>
      <c r="I37" s="6">
        <v>20.822</v>
      </c>
      <c r="J37" s="6">
        <v>50.501</v>
      </c>
      <c r="K37" s="14">
        <v>1</v>
      </c>
      <c r="L37" s="13">
        <v>0</v>
      </c>
      <c r="M37" s="13">
        <v>0</v>
      </c>
      <c r="N37" s="13">
        <v>-1</v>
      </c>
      <c r="O37" s="13">
        <v>0</v>
      </c>
      <c r="P37" s="13">
        <v>-22.901</v>
      </c>
      <c r="Q37" s="13">
        <v>0</v>
      </c>
      <c r="R37" s="13">
        <v>0</v>
      </c>
    </row>
    <row r="38" ht="20.25" spans="1:18">
      <c r="A38" s="7" t="s">
        <v>382</v>
      </c>
      <c r="B38" s="7" t="s">
        <v>383</v>
      </c>
      <c r="C38" s="7">
        <v>2846.808</v>
      </c>
      <c r="D38" s="7">
        <v>3926.241</v>
      </c>
      <c r="E38" s="7">
        <v>0</v>
      </c>
      <c r="F38" s="7">
        <v>0</v>
      </c>
      <c r="G38" s="7">
        <v>0</v>
      </c>
      <c r="H38" s="7">
        <v>1</v>
      </c>
      <c r="I38" s="6">
        <v>33.295</v>
      </c>
      <c r="J38" s="6">
        <v>51.634</v>
      </c>
      <c r="K38" s="14">
        <v>4</v>
      </c>
      <c r="L38" s="13">
        <v>2</v>
      </c>
      <c r="M38" s="13">
        <v>0</v>
      </c>
      <c r="N38" s="13">
        <v>1</v>
      </c>
      <c r="O38" s="13">
        <v>0</v>
      </c>
      <c r="P38" s="13">
        <v>-19.829</v>
      </c>
      <c r="Q38" s="13">
        <v>0</v>
      </c>
      <c r="R38" s="13">
        <v>0</v>
      </c>
    </row>
    <row r="39" ht="20.25" spans="1:18">
      <c r="A39" s="7" t="s">
        <v>384</v>
      </c>
      <c r="B39" s="7" t="s">
        <v>385</v>
      </c>
      <c r="C39" s="7">
        <v>420.467</v>
      </c>
      <c r="D39" s="7">
        <v>564.225</v>
      </c>
      <c r="E39" s="7">
        <v>0</v>
      </c>
      <c r="F39" s="7">
        <v>0</v>
      </c>
      <c r="G39" s="7">
        <v>0</v>
      </c>
      <c r="H39" s="7">
        <v>1</v>
      </c>
      <c r="I39" s="6">
        <v>29.144</v>
      </c>
      <c r="J39" s="6">
        <v>47.197</v>
      </c>
      <c r="K39" s="14">
        <v>4</v>
      </c>
      <c r="L39" s="13">
        <v>2</v>
      </c>
      <c r="M39" s="13">
        <v>0</v>
      </c>
      <c r="N39" s="13">
        <v>1</v>
      </c>
      <c r="O39" s="13">
        <v>0</v>
      </c>
      <c r="P39" s="13">
        <v>-1.239</v>
      </c>
      <c r="Q39" s="13">
        <v>0</v>
      </c>
      <c r="R39" s="13">
        <v>0</v>
      </c>
    </row>
    <row r="40" ht="20.25" spans="1:18">
      <c r="A40" s="8" t="s">
        <v>386</v>
      </c>
      <c r="B40" s="8" t="s">
        <v>387</v>
      </c>
      <c r="C40" s="8">
        <v>5177.403</v>
      </c>
      <c r="D40" s="8">
        <v>5710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4">
        <v>0</v>
      </c>
      <c r="L40" s="13">
        <v>2</v>
      </c>
      <c r="M40" s="13">
        <v>0</v>
      </c>
      <c r="N40" s="13">
        <v>0</v>
      </c>
      <c r="O40" s="13">
        <v>0</v>
      </c>
      <c r="P40" s="13">
        <v>4.42</v>
      </c>
      <c r="Q40" s="13">
        <v>0</v>
      </c>
      <c r="R40" s="13">
        <v>0</v>
      </c>
    </row>
    <row r="41" ht="20.25" spans="1:18">
      <c r="A41" s="8" t="s">
        <v>388</v>
      </c>
      <c r="B41" s="8" t="s">
        <v>389</v>
      </c>
      <c r="C41" s="8">
        <v>263.995</v>
      </c>
      <c r="D41" s="8">
        <v>307.714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3</v>
      </c>
      <c r="L41" s="13">
        <v>0</v>
      </c>
      <c r="M41" s="13">
        <v>0</v>
      </c>
      <c r="N41" s="13">
        <v>0</v>
      </c>
      <c r="O41" s="13">
        <v>0</v>
      </c>
      <c r="P41" s="13">
        <v>0.007</v>
      </c>
      <c r="Q41" s="13">
        <v>0</v>
      </c>
      <c r="R41" s="13">
        <v>0</v>
      </c>
    </row>
    <row r="42" ht="20.25" spans="1:18">
      <c r="A42" s="8" t="s">
        <v>390</v>
      </c>
      <c r="B42" s="8" t="s">
        <v>391</v>
      </c>
      <c r="C42" s="8">
        <v>11291.411</v>
      </c>
      <c r="D42" s="8">
        <v>12647.074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4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-42.348</v>
      </c>
      <c r="Q42" s="13">
        <v>0</v>
      </c>
      <c r="R42" s="13">
        <v>0</v>
      </c>
    </row>
    <row r="43" ht="20.25" spans="1:18">
      <c r="A43" s="8" t="s">
        <v>392</v>
      </c>
      <c r="B43" s="8" t="s">
        <v>393</v>
      </c>
      <c r="C43" s="8">
        <v>2627.982</v>
      </c>
      <c r="D43" s="8">
        <v>3237.309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4">
        <v>2</v>
      </c>
      <c r="L43" s="13">
        <v>0</v>
      </c>
      <c r="M43" s="13">
        <v>1</v>
      </c>
      <c r="N43" s="13">
        <v>-1</v>
      </c>
      <c r="O43" s="13">
        <v>0</v>
      </c>
      <c r="P43" s="13">
        <v>7.748</v>
      </c>
      <c r="Q43" s="13">
        <v>0</v>
      </c>
      <c r="R43" s="13">
        <v>0</v>
      </c>
    </row>
    <row r="44" ht="20.25" spans="1:18">
      <c r="A44" s="8" t="s">
        <v>394</v>
      </c>
      <c r="B44" s="8" t="s">
        <v>395</v>
      </c>
      <c r="C44" s="8">
        <v>2544.073</v>
      </c>
      <c r="D44" s="8">
        <v>3003.527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4">
        <v>4</v>
      </c>
      <c r="L44" s="13">
        <v>0</v>
      </c>
      <c r="M44" s="13">
        <v>0</v>
      </c>
      <c r="N44" s="13">
        <v>1</v>
      </c>
      <c r="O44" s="13">
        <v>0</v>
      </c>
      <c r="P44" s="13">
        <v>3.728</v>
      </c>
      <c r="Q44" s="13">
        <v>0</v>
      </c>
      <c r="R44" s="13">
        <v>0</v>
      </c>
    </row>
    <row r="45" ht="20.25" spans="1:18">
      <c r="A45" s="8" t="s">
        <v>396</v>
      </c>
      <c r="B45" s="8" t="s">
        <v>397</v>
      </c>
      <c r="C45" s="8">
        <v>967.581</v>
      </c>
      <c r="D45" s="8">
        <v>1188.864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4">
        <v>4</v>
      </c>
      <c r="L45" s="13">
        <v>0</v>
      </c>
      <c r="M45" s="13">
        <v>0</v>
      </c>
      <c r="N45" s="13">
        <v>0</v>
      </c>
      <c r="O45" s="13">
        <v>0</v>
      </c>
      <c r="P45" s="13">
        <v>3.163</v>
      </c>
      <c r="Q45" s="13">
        <v>0</v>
      </c>
      <c r="R45" s="13">
        <v>1</v>
      </c>
    </row>
    <row r="46" ht="20.25" spans="1:18">
      <c r="A46" s="8" t="s">
        <v>398</v>
      </c>
      <c r="B46" s="8" t="s">
        <v>399</v>
      </c>
      <c r="C46" s="8">
        <v>2923.447</v>
      </c>
      <c r="D46" s="8">
        <v>3164.342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4">
        <v>1</v>
      </c>
      <c r="L46" s="13">
        <v>0</v>
      </c>
      <c r="M46" s="13">
        <v>0</v>
      </c>
      <c r="N46" s="13">
        <v>0</v>
      </c>
      <c r="O46" s="13">
        <v>0</v>
      </c>
      <c r="P46" s="13">
        <v>-2.283</v>
      </c>
      <c r="Q46" s="13">
        <v>0</v>
      </c>
      <c r="R46" s="13">
        <v>-1</v>
      </c>
    </row>
    <row r="47" ht="20.25" spans="1:18">
      <c r="A47" s="8" t="s">
        <v>400</v>
      </c>
      <c r="B47" s="8" t="s">
        <v>401</v>
      </c>
      <c r="C47" s="8">
        <v>45872.34</v>
      </c>
      <c r="D47" s="8">
        <v>61941.727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4">
        <v>0</v>
      </c>
      <c r="L47" s="13">
        <v>0</v>
      </c>
      <c r="M47" s="13">
        <v>1</v>
      </c>
      <c r="N47" s="13">
        <v>-1</v>
      </c>
      <c r="O47" s="13">
        <v>0</v>
      </c>
      <c r="P47" s="13">
        <v>-217.589</v>
      </c>
      <c r="Q47" s="13">
        <v>0</v>
      </c>
      <c r="R47" s="13">
        <v>0</v>
      </c>
    </row>
    <row r="48" ht="20.25" spans="1:18">
      <c r="A48" s="9" t="s">
        <v>402</v>
      </c>
      <c r="B48" s="9" t="s">
        <v>403</v>
      </c>
      <c r="C48" s="9">
        <v>20582.154</v>
      </c>
      <c r="D48" s="9">
        <v>23991.76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9.35</v>
      </c>
      <c r="K48" s="14">
        <v>1</v>
      </c>
      <c r="L48" s="13">
        <v>2</v>
      </c>
      <c r="M48" s="13">
        <v>0</v>
      </c>
      <c r="N48" s="13">
        <v>-1</v>
      </c>
      <c r="O48" s="13">
        <v>0</v>
      </c>
      <c r="P48" s="13">
        <v>-32.368</v>
      </c>
      <c r="Q48" s="13">
        <v>0</v>
      </c>
      <c r="R48" s="13">
        <v>-1</v>
      </c>
    </row>
    <row r="49" ht="20.25" spans="1:18">
      <c r="A49" s="9" t="s">
        <v>404</v>
      </c>
      <c r="B49" s="9" t="s">
        <v>405</v>
      </c>
      <c r="C49" s="9">
        <v>12141.782</v>
      </c>
      <c r="D49" s="9">
        <v>27703.174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29.396</v>
      </c>
      <c r="K49" s="14">
        <v>2</v>
      </c>
      <c r="L49" s="13">
        <v>2</v>
      </c>
      <c r="M49" s="13">
        <v>0</v>
      </c>
      <c r="N49" s="13">
        <v>-1</v>
      </c>
      <c r="O49" s="13">
        <v>0</v>
      </c>
      <c r="P49" s="13">
        <v>-10.252</v>
      </c>
      <c r="Q49" s="13">
        <v>0</v>
      </c>
      <c r="R49" s="13">
        <v>0</v>
      </c>
    </row>
    <row r="50" ht="20.25" spans="1:18">
      <c r="A50" s="9" t="s">
        <v>406</v>
      </c>
      <c r="B50" s="9" t="s">
        <v>407</v>
      </c>
      <c r="C50" s="9">
        <v>21595.877</v>
      </c>
      <c r="D50" s="9">
        <v>25612.592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9.697</v>
      </c>
      <c r="K50" s="14">
        <v>1</v>
      </c>
      <c r="L50" s="13">
        <v>2</v>
      </c>
      <c r="M50" s="13">
        <v>0</v>
      </c>
      <c r="N50" s="13">
        <v>-1</v>
      </c>
      <c r="O50" s="13">
        <v>0</v>
      </c>
      <c r="P50" s="13">
        <v>40.624</v>
      </c>
      <c r="Q50" s="13">
        <v>-1</v>
      </c>
      <c r="R50" s="13">
        <v>0</v>
      </c>
    </row>
    <row r="51" ht="20.25" spans="1:18">
      <c r="A51" s="9" t="s">
        <v>408</v>
      </c>
      <c r="B51" s="9" t="s">
        <v>409</v>
      </c>
      <c r="C51" s="9">
        <v>2554.74</v>
      </c>
      <c r="D51" s="9">
        <v>3012.021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14.984</v>
      </c>
      <c r="K51" s="14">
        <v>2</v>
      </c>
      <c r="L51" s="13">
        <v>2</v>
      </c>
      <c r="M51" s="13">
        <v>0</v>
      </c>
      <c r="N51" s="13">
        <v>0</v>
      </c>
      <c r="O51" s="13">
        <v>0</v>
      </c>
      <c r="P51" s="13">
        <v>-0.621</v>
      </c>
      <c r="Q51" s="13">
        <v>0</v>
      </c>
      <c r="R51" s="13">
        <v>0</v>
      </c>
    </row>
    <row r="52" ht="20.25" spans="1:18">
      <c r="A52" s="9" t="s">
        <v>410</v>
      </c>
      <c r="B52" s="9" t="s">
        <v>411</v>
      </c>
      <c r="C52" s="9">
        <v>928.437</v>
      </c>
      <c r="D52" s="9">
        <v>1171.85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9.086</v>
      </c>
      <c r="K52" s="14">
        <v>2</v>
      </c>
      <c r="L52" s="13">
        <v>2</v>
      </c>
      <c r="M52" s="13">
        <v>1</v>
      </c>
      <c r="N52" s="13">
        <v>-1</v>
      </c>
      <c r="O52" s="13">
        <v>0</v>
      </c>
      <c r="P52" s="13">
        <v>-0.585</v>
      </c>
      <c r="Q52" s="13">
        <v>0</v>
      </c>
      <c r="R52" s="13">
        <v>0</v>
      </c>
    </row>
    <row r="53" ht="20.25" spans="1:18">
      <c r="A53" s="9" t="s">
        <v>412</v>
      </c>
      <c r="B53" s="9" t="s">
        <v>413</v>
      </c>
      <c r="C53" s="9">
        <v>87502.227</v>
      </c>
      <c r="D53" s="9">
        <v>110260.688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7.542</v>
      </c>
      <c r="K53" s="14">
        <v>1</v>
      </c>
      <c r="L53" s="13">
        <v>2</v>
      </c>
      <c r="M53" s="13">
        <v>0</v>
      </c>
      <c r="N53" s="13">
        <v>-1</v>
      </c>
      <c r="O53" s="13">
        <v>0</v>
      </c>
      <c r="P53" s="13">
        <v>0.083</v>
      </c>
      <c r="Q53" s="13">
        <v>0</v>
      </c>
      <c r="R53" s="13">
        <v>0</v>
      </c>
    </row>
    <row r="54" ht="20.25" spans="1:18">
      <c r="A54" s="9" t="s">
        <v>414</v>
      </c>
      <c r="B54" s="9" t="s">
        <v>415</v>
      </c>
      <c r="C54" s="9">
        <v>3189.509</v>
      </c>
      <c r="D54" s="9">
        <v>3350.924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3.436</v>
      </c>
      <c r="K54" s="14">
        <v>1</v>
      </c>
      <c r="L54" s="13">
        <v>1</v>
      </c>
      <c r="M54" s="13">
        <v>0</v>
      </c>
      <c r="N54" s="13">
        <v>0</v>
      </c>
      <c r="O54" s="13">
        <v>0</v>
      </c>
      <c r="P54" s="13">
        <v>-0.862</v>
      </c>
      <c r="Q54" s="13">
        <v>0</v>
      </c>
      <c r="R54" s="13">
        <v>0</v>
      </c>
    </row>
    <row r="55" ht="20.25" spans="1:18">
      <c r="A55" s="9" t="s">
        <v>416</v>
      </c>
      <c r="B55" s="9" t="s">
        <v>417</v>
      </c>
      <c r="C55" s="9">
        <v>113628.078</v>
      </c>
      <c r="D55" s="9">
        <v>150553.531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14.962</v>
      </c>
      <c r="K55" s="14">
        <v>0</v>
      </c>
      <c r="L55" s="13">
        <v>2</v>
      </c>
      <c r="M55" s="13">
        <v>0</v>
      </c>
      <c r="N55" s="13">
        <v>-1</v>
      </c>
      <c r="O55" s="13">
        <v>0</v>
      </c>
      <c r="P55" s="13">
        <v>288.503</v>
      </c>
      <c r="Q55" s="13">
        <v>0</v>
      </c>
      <c r="R55" s="13">
        <v>0</v>
      </c>
    </row>
    <row r="56" ht="20.25" spans="1:18">
      <c r="A56" s="9" t="s">
        <v>418</v>
      </c>
      <c r="B56" s="9" t="s">
        <v>419</v>
      </c>
      <c r="C56" s="9">
        <v>3940.698</v>
      </c>
      <c r="D56" s="9">
        <v>4320.723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4.491</v>
      </c>
      <c r="K56" s="14">
        <v>0</v>
      </c>
      <c r="L56" s="13">
        <v>1</v>
      </c>
      <c r="M56" s="13">
        <v>0</v>
      </c>
      <c r="N56" s="13">
        <v>-1</v>
      </c>
      <c r="O56" s="13">
        <v>0</v>
      </c>
      <c r="P56" s="13">
        <v>4.167</v>
      </c>
      <c r="Q56" s="13">
        <v>0</v>
      </c>
      <c r="R56" s="13">
        <v>0</v>
      </c>
    </row>
    <row r="57" ht="20.25" spans="1:18">
      <c r="A57" s="9" t="s">
        <v>420</v>
      </c>
      <c r="B57" s="9" t="s">
        <v>421</v>
      </c>
      <c r="C57" s="9">
        <v>16086.618</v>
      </c>
      <c r="D57" s="9">
        <v>17918.029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2.06</v>
      </c>
      <c r="K57" s="14">
        <v>0</v>
      </c>
      <c r="L57" s="13">
        <v>2</v>
      </c>
      <c r="M57" s="13">
        <v>0</v>
      </c>
      <c r="N57" s="13">
        <v>0</v>
      </c>
      <c r="O57" s="13">
        <v>1</v>
      </c>
      <c r="P57" s="13">
        <v>8.615</v>
      </c>
      <c r="Q57" s="13">
        <v>0</v>
      </c>
      <c r="R57" s="13">
        <v>-1</v>
      </c>
    </row>
    <row r="58" ht="20.25" spans="1:18">
      <c r="A58" s="9" t="s">
        <v>422</v>
      </c>
      <c r="B58" s="9" t="s">
        <v>423</v>
      </c>
      <c r="C58" s="9">
        <v>3022.018</v>
      </c>
      <c r="D58" s="9">
        <v>3195.585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3.542</v>
      </c>
      <c r="K58" s="14">
        <v>1</v>
      </c>
      <c r="L58" s="13">
        <v>1</v>
      </c>
      <c r="M58" s="13">
        <v>0</v>
      </c>
      <c r="N58" s="13">
        <v>0</v>
      </c>
      <c r="O58" s="13">
        <v>0</v>
      </c>
      <c r="P58" s="13">
        <v>-1.634</v>
      </c>
      <c r="Q58" s="13">
        <v>0</v>
      </c>
      <c r="R58" s="13">
        <v>0</v>
      </c>
    </row>
    <row r="59" ht="20.25" spans="1:18">
      <c r="A59" s="9" t="s">
        <v>424</v>
      </c>
      <c r="B59" s="9" t="s">
        <v>425</v>
      </c>
      <c r="C59" s="9">
        <v>14869.702</v>
      </c>
      <c r="D59" s="9">
        <v>16841.818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7.122</v>
      </c>
      <c r="K59" s="14">
        <v>0</v>
      </c>
      <c r="L59" s="13">
        <v>1</v>
      </c>
      <c r="M59" s="13">
        <v>1</v>
      </c>
      <c r="N59" s="13">
        <v>-1</v>
      </c>
      <c r="O59" s="13">
        <v>0</v>
      </c>
      <c r="P59" s="13">
        <v>-44.045</v>
      </c>
      <c r="Q59" s="13">
        <v>-1</v>
      </c>
      <c r="R59" s="13">
        <v>0</v>
      </c>
    </row>
    <row r="60" ht="20.25" spans="1:18">
      <c r="A60" s="9" t="s">
        <v>426</v>
      </c>
      <c r="B60" s="9" t="s">
        <v>427</v>
      </c>
      <c r="C60" s="9">
        <v>295248.844</v>
      </c>
      <c r="D60" s="9">
        <v>439878.531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14.172</v>
      </c>
      <c r="K60" s="14">
        <v>1</v>
      </c>
      <c r="L60" s="13">
        <v>2</v>
      </c>
      <c r="M60" s="13">
        <v>1</v>
      </c>
      <c r="N60" s="13">
        <v>-1</v>
      </c>
      <c r="O60" s="13">
        <v>0</v>
      </c>
      <c r="P60" s="13">
        <v>705.123</v>
      </c>
      <c r="Q60" s="13">
        <v>0</v>
      </c>
      <c r="R60" s="13">
        <v>0</v>
      </c>
    </row>
    <row r="61" ht="20.25" spans="1:18">
      <c r="A61" s="9" t="s">
        <v>428</v>
      </c>
      <c r="B61" s="9" t="s">
        <v>429</v>
      </c>
      <c r="C61" s="9">
        <v>12543.087</v>
      </c>
      <c r="D61" s="9">
        <v>14715.351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10.31</v>
      </c>
      <c r="K61" s="14">
        <v>0</v>
      </c>
      <c r="L61" s="13">
        <v>2</v>
      </c>
      <c r="M61" s="13">
        <v>0</v>
      </c>
      <c r="N61" s="13">
        <v>-1</v>
      </c>
      <c r="O61" s="13">
        <v>0</v>
      </c>
      <c r="P61" s="13">
        <v>10.728</v>
      </c>
      <c r="Q61" s="13">
        <v>0</v>
      </c>
      <c r="R61" s="13">
        <v>0</v>
      </c>
    </row>
    <row r="62" ht="20.25" spans="1:18">
      <c r="A62" s="9" t="s">
        <v>430</v>
      </c>
      <c r="B62" s="9" t="s">
        <v>431</v>
      </c>
      <c r="C62" s="9">
        <v>3049.018</v>
      </c>
      <c r="D62" s="9">
        <v>3527.338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7.014</v>
      </c>
      <c r="K62" s="14">
        <v>1</v>
      </c>
      <c r="L62" s="13">
        <v>0</v>
      </c>
      <c r="M62" s="13">
        <v>0</v>
      </c>
      <c r="N62" s="13">
        <v>-1</v>
      </c>
      <c r="O62" s="13">
        <v>0</v>
      </c>
      <c r="P62" s="13">
        <v>-9.092</v>
      </c>
      <c r="Q62" s="13">
        <v>0</v>
      </c>
      <c r="R62" s="13">
        <v>0</v>
      </c>
    </row>
    <row r="63" ht="20.25" spans="1:18">
      <c r="A63" s="9" t="s">
        <v>432</v>
      </c>
      <c r="B63" s="9" t="s">
        <v>433</v>
      </c>
      <c r="C63" s="9">
        <v>22448.834</v>
      </c>
      <c r="D63" s="9">
        <v>26110.871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1.54</v>
      </c>
      <c r="K63" s="14">
        <v>0</v>
      </c>
      <c r="L63" s="13">
        <v>2</v>
      </c>
      <c r="M63" s="13">
        <v>1</v>
      </c>
      <c r="N63" s="13">
        <v>-1</v>
      </c>
      <c r="O63" s="13">
        <v>0</v>
      </c>
      <c r="P63" s="13">
        <v>32.58</v>
      </c>
      <c r="Q63" s="13">
        <v>0</v>
      </c>
      <c r="R63" s="13">
        <v>0</v>
      </c>
    </row>
    <row r="64" ht="20.25" spans="1:18">
      <c r="A64" s="6" t="s">
        <v>434</v>
      </c>
      <c r="B64" s="6" t="s">
        <v>435</v>
      </c>
      <c r="C64" s="6">
        <v>739.669</v>
      </c>
      <c r="D64" s="6">
        <v>826.741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9.187</v>
      </c>
      <c r="K64" s="14">
        <v>4</v>
      </c>
      <c r="L64" s="13">
        <v>0</v>
      </c>
      <c r="M64" s="13">
        <v>-1</v>
      </c>
      <c r="N64" s="13">
        <v>0</v>
      </c>
      <c r="O64" s="13">
        <v>0</v>
      </c>
      <c r="P64" s="13">
        <v>0.134</v>
      </c>
      <c r="Q64" s="13">
        <v>0</v>
      </c>
      <c r="R64" s="13">
        <v>0</v>
      </c>
    </row>
    <row r="65" ht="20.25" spans="1:18">
      <c r="A65" s="6" t="s">
        <v>436</v>
      </c>
      <c r="B65" s="6" t="s">
        <v>437</v>
      </c>
      <c r="C65" s="6">
        <v>1585.707</v>
      </c>
      <c r="D65" s="6">
        <v>1888.983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7.968</v>
      </c>
      <c r="K65" s="14">
        <v>1</v>
      </c>
      <c r="L65" s="13">
        <v>1</v>
      </c>
      <c r="M65" s="13">
        <v>0</v>
      </c>
      <c r="N65" s="13">
        <v>0</v>
      </c>
      <c r="O65" s="13">
        <v>0</v>
      </c>
      <c r="P65" s="13">
        <v>-0.561</v>
      </c>
      <c r="Q65" s="13">
        <v>0</v>
      </c>
      <c r="R65" s="13">
        <v>0</v>
      </c>
    </row>
    <row r="66" ht="20.25" spans="1:18">
      <c r="A66" s="6" t="s">
        <v>438</v>
      </c>
      <c r="B66" s="6" t="s">
        <v>439</v>
      </c>
      <c r="C66" s="6">
        <v>3269.878</v>
      </c>
      <c r="D66" s="6">
        <v>3623.901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2.885</v>
      </c>
      <c r="K66" s="14">
        <v>1</v>
      </c>
      <c r="L66" s="13">
        <v>0</v>
      </c>
      <c r="M66" s="13">
        <v>0</v>
      </c>
      <c r="N66" s="13">
        <v>-1</v>
      </c>
      <c r="O66" s="13">
        <v>0</v>
      </c>
      <c r="P66" s="13">
        <v>-8.539</v>
      </c>
      <c r="Q66" s="13">
        <v>0</v>
      </c>
      <c r="R66" s="13">
        <v>0</v>
      </c>
    </row>
    <row r="67" ht="20.25" spans="1:18">
      <c r="A67" s="6" t="s">
        <v>440</v>
      </c>
      <c r="B67" s="6" t="s">
        <v>441</v>
      </c>
      <c r="C67" s="6">
        <v>1014.518</v>
      </c>
      <c r="D67" s="6">
        <v>1329.637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12.617</v>
      </c>
      <c r="K67" s="14">
        <v>1</v>
      </c>
      <c r="L67" s="13">
        <v>1</v>
      </c>
      <c r="M67" s="13">
        <v>0</v>
      </c>
      <c r="N67" s="13">
        <v>0</v>
      </c>
      <c r="O67" s="13">
        <v>0</v>
      </c>
      <c r="P67" s="13">
        <v>-1.961</v>
      </c>
      <c r="Q67" s="13">
        <v>0</v>
      </c>
      <c r="R67" s="13">
        <v>0</v>
      </c>
    </row>
    <row r="68" ht="20.25" spans="1:18">
      <c r="A68" s="6" t="s">
        <v>442</v>
      </c>
      <c r="B68" s="6" t="s">
        <v>443</v>
      </c>
      <c r="C68" s="6">
        <v>750.878</v>
      </c>
      <c r="D68" s="6">
        <v>821.105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7.811</v>
      </c>
      <c r="K68" s="14">
        <v>2</v>
      </c>
      <c r="L68" s="13">
        <v>0</v>
      </c>
      <c r="M68" s="13">
        <v>0</v>
      </c>
      <c r="N68" s="13">
        <v>0</v>
      </c>
      <c r="O68" s="13">
        <v>0</v>
      </c>
      <c r="P68" s="13">
        <v>0.362</v>
      </c>
      <c r="Q68" s="13">
        <v>0</v>
      </c>
      <c r="R68" s="13">
        <v>0</v>
      </c>
    </row>
    <row r="69" ht="20.25" spans="1:18">
      <c r="A69" s="6" t="s">
        <v>444</v>
      </c>
      <c r="B69" s="6" t="s">
        <v>445</v>
      </c>
      <c r="C69" s="6">
        <v>3482.496</v>
      </c>
      <c r="D69" s="6">
        <v>3597.504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2.533</v>
      </c>
      <c r="K69" s="14">
        <v>4</v>
      </c>
      <c r="L69" s="13">
        <v>1</v>
      </c>
      <c r="M69" s="13">
        <v>0</v>
      </c>
      <c r="N69" s="13">
        <v>0</v>
      </c>
      <c r="O69" s="13">
        <v>0</v>
      </c>
      <c r="P69" s="13">
        <v>-0.274</v>
      </c>
      <c r="Q69" s="13">
        <v>0</v>
      </c>
      <c r="R69" s="13">
        <v>-1</v>
      </c>
    </row>
    <row r="70" ht="20.25" spans="1:18">
      <c r="A70" s="6" t="s">
        <v>446</v>
      </c>
      <c r="B70" s="6" t="s">
        <v>447</v>
      </c>
      <c r="C70" s="6">
        <v>13513.339</v>
      </c>
      <c r="D70" s="6">
        <v>15229.364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10.24</v>
      </c>
      <c r="K70" s="14">
        <v>3</v>
      </c>
      <c r="L70" s="13">
        <v>0</v>
      </c>
      <c r="M70" s="13">
        <v>1</v>
      </c>
      <c r="N70" s="13">
        <v>-1</v>
      </c>
      <c r="O70" s="13">
        <v>0</v>
      </c>
      <c r="P70" s="13">
        <v>-27.928</v>
      </c>
      <c r="Q70" s="13">
        <v>0</v>
      </c>
      <c r="R70" s="13">
        <v>0</v>
      </c>
    </row>
    <row r="71" ht="20.25" spans="1:18">
      <c r="A71" s="6" t="s">
        <v>448</v>
      </c>
      <c r="B71" s="6" t="s">
        <v>449</v>
      </c>
      <c r="C71" s="6">
        <v>8655.455</v>
      </c>
      <c r="D71" s="6">
        <v>10124.551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1.921</v>
      </c>
      <c r="K71" s="14">
        <v>1</v>
      </c>
      <c r="L71" s="13">
        <v>2</v>
      </c>
      <c r="M71" s="13">
        <v>0</v>
      </c>
      <c r="N71" s="13">
        <v>-1</v>
      </c>
      <c r="O71" s="13">
        <v>0</v>
      </c>
      <c r="P71" s="13">
        <v>-25.081</v>
      </c>
      <c r="Q71" s="13">
        <v>0</v>
      </c>
      <c r="R71" s="13">
        <v>0</v>
      </c>
    </row>
    <row r="72" ht="20.25" spans="1:18">
      <c r="A72" s="6" t="s">
        <v>450</v>
      </c>
      <c r="B72" s="6" t="s">
        <v>451</v>
      </c>
      <c r="C72" s="6">
        <v>1017.164</v>
      </c>
      <c r="D72" s="6">
        <v>1204.554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3.678</v>
      </c>
      <c r="K72" s="14">
        <v>0</v>
      </c>
      <c r="L72" s="13">
        <v>1</v>
      </c>
      <c r="M72" s="13">
        <v>1</v>
      </c>
      <c r="N72" s="13">
        <v>-1</v>
      </c>
      <c r="O72" s="13">
        <v>0</v>
      </c>
      <c r="P72" s="13">
        <v>-3.666</v>
      </c>
      <c r="Q72" s="13">
        <v>0</v>
      </c>
      <c r="R72" s="13">
        <v>0</v>
      </c>
    </row>
    <row r="73" ht="20.25" spans="1:18">
      <c r="A73" s="6" t="s">
        <v>452</v>
      </c>
      <c r="B73" s="6" t="s">
        <v>453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4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6" t="s">
        <v>454</v>
      </c>
      <c r="B74" s="6" t="s">
        <v>455</v>
      </c>
      <c r="C74" s="6">
        <v>2242.509</v>
      </c>
      <c r="D74" s="6">
        <v>2821.127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19.91</v>
      </c>
      <c r="K74" s="14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6" t="s">
        <v>456</v>
      </c>
      <c r="B75" s="6" t="s">
        <v>457</v>
      </c>
      <c r="C75" s="6">
        <v>2217.31</v>
      </c>
      <c r="D75" s="6">
        <v>2506.621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9.387</v>
      </c>
      <c r="K75" s="14">
        <v>3</v>
      </c>
      <c r="L75" s="13">
        <v>0</v>
      </c>
      <c r="M75" s="13">
        <v>0</v>
      </c>
      <c r="N75" s="13">
        <v>0</v>
      </c>
      <c r="O75" s="13">
        <v>0</v>
      </c>
      <c r="P75" s="13">
        <v>-7.513</v>
      </c>
      <c r="Q75" s="13">
        <v>0</v>
      </c>
      <c r="R75" s="13">
        <v>0</v>
      </c>
    </row>
    <row r="76" ht="20.25" spans="1:18">
      <c r="A76" s="6" t="s">
        <v>458</v>
      </c>
      <c r="B76" s="6" t="s">
        <v>459</v>
      </c>
      <c r="C76" s="6">
        <v>4929.309</v>
      </c>
      <c r="D76" s="6">
        <v>5959.327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15.767</v>
      </c>
      <c r="K76" s="14">
        <v>3</v>
      </c>
      <c r="L76" s="13">
        <v>1</v>
      </c>
      <c r="M76" s="13">
        <v>0</v>
      </c>
      <c r="N76" s="13">
        <v>0</v>
      </c>
      <c r="O76" s="13">
        <v>0</v>
      </c>
      <c r="P76" s="13">
        <v>-4.629</v>
      </c>
      <c r="Q76" s="13">
        <v>0</v>
      </c>
      <c r="R76" s="13">
        <v>0</v>
      </c>
    </row>
    <row r="77" ht="20.25" spans="1:18">
      <c r="A77" s="6" t="s">
        <v>460</v>
      </c>
      <c r="B77" s="6" t="s">
        <v>461</v>
      </c>
      <c r="C77" s="6">
        <v>1123.471</v>
      </c>
      <c r="D77" s="6">
        <v>1294.221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6.688</v>
      </c>
      <c r="K77" s="14">
        <v>0</v>
      </c>
      <c r="L77" s="13">
        <v>1</v>
      </c>
      <c r="M77" s="13">
        <v>1</v>
      </c>
      <c r="N77" s="13">
        <v>-1</v>
      </c>
      <c r="O77" s="13">
        <v>0</v>
      </c>
      <c r="P77" s="13">
        <v>-4.154</v>
      </c>
      <c r="Q77" s="13">
        <v>0</v>
      </c>
      <c r="R77" s="13">
        <v>0</v>
      </c>
    </row>
    <row r="78" ht="20.25" spans="1:18">
      <c r="A78" s="6" t="s">
        <v>462</v>
      </c>
      <c r="B78" s="6" t="s">
        <v>463</v>
      </c>
      <c r="C78" s="6">
        <v>5362.626</v>
      </c>
      <c r="D78" s="6">
        <v>5924.211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7.922</v>
      </c>
      <c r="K78" s="14">
        <v>1</v>
      </c>
      <c r="L78" s="13">
        <v>2</v>
      </c>
      <c r="M78" s="13">
        <v>1</v>
      </c>
      <c r="N78" s="13">
        <v>-1</v>
      </c>
      <c r="O78" s="13">
        <v>0</v>
      </c>
      <c r="P78" s="13">
        <v>-15.478</v>
      </c>
      <c r="Q78" s="13">
        <v>0</v>
      </c>
      <c r="R78" s="13">
        <v>0</v>
      </c>
    </row>
    <row r="79" ht="20.25" spans="1:18">
      <c r="A79" s="6" t="s">
        <v>464</v>
      </c>
      <c r="B79" s="6" t="s">
        <v>465</v>
      </c>
      <c r="C79" s="6">
        <v>2113.537</v>
      </c>
      <c r="D79" s="6">
        <v>2625.96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16.461</v>
      </c>
      <c r="K79" s="14">
        <v>3</v>
      </c>
      <c r="L79" s="13">
        <v>0</v>
      </c>
      <c r="M79" s="13">
        <v>0</v>
      </c>
      <c r="N79" s="13">
        <v>0</v>
      </c>
      <c r="O79" s="13">
        <v>0</v>
      </c>
      <c r="P79" s="13">
        <v>-1.087</v>
      </c>
      <c r="Q79" s="13">
        <v>0</v>
      </c>
      <c r="R79" s="13">
        <v>0</v>
      </c>
    </row>
    <row r="80" ht="20.25" spans="1:18">
      <c r="A80" s="6" t="s">
        <v>466</v>
      </c>
      <c r="B80" s="6" t="s">
        <v>467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4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468</v>
      </c>
      <c r="B81" s="6" t="s">
        <v>469</v>
      </c>
      <c r="C81" s="6">
        <v>6715.712</v>
      </c>
      <c r="D81" s="6">
        <v>8416.091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14.844</v>
      </c>
      <c r="K81" s="14">
        <v>2</v>
      </c>
      <c r="L81" s="13">
        <v>0</v>
      </c>
      <c r="M81" s="13">
        <v>0</v>
      </c>
      <c r="N81" s="13">
        <v>0</v>
      </c>
      <c r="O81" s="13">
        <v>0</v>
      </c>
      <c r="P81" s="13">
        <v>-11.419</v>
      </c>
      <c r="Q81" s="13">
        <v>0</v>
      </c>
      <c r="R81" s="13">
        <v>0</v>
      </c>
    </row>
    <row r="82" ht="20.25" spans="1:18">
      <c r="A82" s="6" t="s">
        <v>470</v>
      </c>
      <c r="B82" s="6" t="s">
        <v>471</v>
      </c>
      <c r="C82" s="6">
        <v>4394.439</v>
      </c>
      <c r="D82" s="6">
        <v>4808.824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4.19</v>
      </c>
      <c r="K82" s="14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-5.877</v>
      </c>
      <c r="Q82" s="13">
        <v>0</v>
      </c>
      <c r="R82" s="13">
        <v>1</v>
      </c>
    </row>
    <row r="83" ht="20.25" spans="1:18">
      <c r="A83" s="6" t="s">
        <v>472</v>
      </c>
      <c r="B83" s="6" t="s">
        <v>473</v>
      </c>
      <c r="C83" s="6">
        <v>6868.293</v>
      </c>
      <c r="D83" s="6">
        <v>8330.963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13.321</v>
      </c>
      <c r="K83" s="14">
        <v>2</v>
      </c>
      <c r="L83" s="13">
        <v>1</v>
      </c>
      <c r="M83" s="13">
        <v>0</v>
      </c>
      <c r="N83" s="13">
        <v>0</v>
      </c>
      <c r="O83" s="13">
        <v>0</v>
      </c>
      <c r="P83" s="13">
        <v>-13.642</v>
      </c>
      <c r="Q83" s="13">
        <v>0</v>
      </c>
      <c r="R83" s="13">
        <v>0</v>
      </c>
    </row>
    <row r="84" ht="20.25" spans="1:18">
      <c r="A84" s="6" t="s">
        <v>474</v>
      </c>
      <c r="B84" s="6" t="s">
        <v>475</v>
      </c>
      <c r="C84" s="6">
        <v>107.644</v>
      </c>
      <c r="D84" s="6">
        <v>108.681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0.633</v>
      </c>
      <c r="K84" s="14">
        <v>3</v>
      </c>
      <c r="L84" s="13">
        <v>0</v>
      </c>
      <c r="M84" s="13">
        <v>0</v>
      </c>
      <c r="N84" s="13">
        <v>0</v>
      </c>
      <c r="O84" s="13">
        <v>0</v>
      </c>
      <c r="P84" s="13">
        <v>0.035</v>
      </c>
      <c r="Q84" s="13">
        <v>0</v>
      </c>
      <c r="R84" s="13">
        <v>0</v>
      </c>
    </row>
    <row r="85" ht="20.25" spans="1:18">
      <c r="A85" s="6" t="s">
        <v>476</v>
      </c>
      <c r="B85" s="6" t="s">
        <v>477</v>
      </c>
      <c r="C85" s="6">
        <v>105.613</v>
      </c>
      <c r="D85" s="6">
        <v>106.339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0.417</v>
      </c>
      <c r="K85" s="14">
        <v>1</v>
      </c>
      <c r="L85" s="13">
        <v>0</v>
      </c>
      <c r="M85" s="13">
        <v>0</v>
      </c>
      <c r="N85" s="13">
        <v>0</v>
      </c>
      <c r="O85" s="13">
        <v>0</v>
      </c>
      <c r="P85" s="13">
        <v>0.022</v>
      </c>
      <c r="Q85" s="13">
        <v>0</v>
      </c>
      <c r="R85" s="13">
        <v>0</v>
      </c>
    </row>
    <row r="86" ht="20.25" spans="1:18">
      <c r="A86" s="6" t="s">
        <v>478</v>
      </c>
      <c r="B86" s="6" t="s">
        <v>479</v>
      </c>
      <c r="C86" s="6">
        <v>110.79</v>
      </c>
      <c r="D86" s="6">
        <v>115.841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0.252</v>
      </c>
      <c r="K86" s="14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0.087</v>
      </c>
      <c r="Q86" s="13">
        <v>0</v>
      </c>
      <c r="R86" s="13">
        <v>0</v>
      </c>
    </row>
    <row r="87" ht="20.25" spans="1:18">
      <c r="A87" s="6" t="s">
        <v>480</v>
      </c>
      <c r="B87" s="6" t="s">
        <v>481</v>
      </c>
      <c r="C87" s="6">
        <v>102.373</v>
      </c>
      <c r="D87" s="6">
        <v>102.643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0.153</v>
      </c>
      <c r="K87" s="14">
        <v>3</v>
      </c>
      <c r="L87" s="13">
        <v>2</v>
      </c>
      <c r="M87" s="13">
        <v>0</v>
      </c>
      <c r="N87" s="13">
        <v>0</v>
      </c>
      <c r="O87" s="13">
        <v>0</v>
      </c>
      <c r="P87" s="13">
        <v>0.007</v>
      </c>
      <c r="Q87" s="13">
        <v>0</v>
      </c>
      <c r="R87" s="13">
        <v>1</v>
      </c>
    </row>
    <row r="88" ht="20.25" spans="1:18">
      <c r="A88" s="6" t="s">
        <v>482</v>
      </c>
      <c r="B88" s="6" t="s">
        <v>483</v>
      </c>
      <c r="C88" s="6">
        <v>76160.703</v>
      </c>
      <c r="D88" s="6">
        <v>96337.063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8.942</v>
      </c>
      <c r="K88" s="14">
        <v>1</v>
      </c>
      <c r="L88" s="13">
        <v>2</v>
      </c>
      <c r="M88" s="13">
        <v>0</v>
      </c>
      <c r="N88" s="13">
        <v>-1</v>
      </c>
      <c r="O88" s="13">
        <v>0</v>
      </c>
      <c r="P88" s="13">
        <v>20.635</v>
      </c>
      <c r="Q88" s="13">
        <v>0</v>
      </c>
      <c r="R88" s="13">
        <v>0</v>
      </c>
    </row>
    <row r="89" ht="20.25" spans="1:18">
      <c r="A89" s="6" t="s">
        <v>484</v>
      </c>
      <c r="B89" s="6" t="s">
        <v>485</v>
      </c>
      <c r="C89" s="6">
        <v>12072.307</v>
      </c>
      <c r="D89" s="6">
        <v>13708.35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6.016</v>
      </c>
      <c r="K89" s="14">
        <v>0</v>
      </c>
      <c r="L89" s="13">
        <v>2</v>
      </c>
      <c r="M89" s="13">
        <v>1</v>
      </c>
      <c r="N89" s="13">
        <v>-1</v>
      </c>
      <c r="O89" s="13">
        <v>0</v>
      </c>
      <c r="P89" s="13">
        <v>-22.59</v>
      </c>
      <c r="Q89" s="13">
        <v>0</v>
      </c>
      <c r="R89" s="13">
        <v>0</v>
      </c>
    </row>
    <row r="90" ht="20.25" spans="1:18">
      <c r="A90" s="6" t="s">
        <v>486</v>
      </c>
      <c r="B90" s="6" t="s">
        <v>487</v>
      </c>
      <c r="C90" s="6">
        <v>86864.305</v>
      </c>
      <c r="D90" s="6">
        <v>174713.813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39.085</v>
      </c>
      <c r="K90" s="14">
        <v>1</v>
      </c>
      <c r="L90" s="13">
        <v>0</v>
      </c>
      <c r="M90" s="13">
        <v>0</v>
      </c>
      <c r="N90" s="13">
        <v>0</v>
      </c>
      <c r="O90" s="13">
        <v>0</v>
      </c>
      <c r="P90" s="13">
        <v>-910.052</v>
      </c>
      <c r="Q90" s="13">
        <v>0</v>
      </c>
      <c r="R90" s="13">
        <v>0</v>
      </c>
    </row>
    <row r="91" ht="20.25" spans="1:18">
      <c r="A91" s="6" t="s">
        <v>488</v>
      </c>
      <c r="B91" s="6" t="s">
        <v>489</v>
      </c>
      <c r="C91" s="6">
        <v>8151.735</v>
      </c>
      <c r="D91" s="6">
        <v>9338.497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1.609</v>
      </c>
      <c r="K91" s="14">
        <v>0</v>
      </c>
      <c r="L91" s="13">
        <v>2</v>
      </c>
      <c r="M91" s="13">
        <v>0</v>
      </c>
      <c r="N91" s="13">
        <v>-1</v>
      </c>
      <c r="O91" s="13">
        <v>0</v>
      </c>
      <c r="P91" s="13">
        <v>-41.98</v>
      </c>
      <c r="Q91" s="13">
        <v>0</v>
      </c>
      <c r="R91" s="13">
        <v>-1</v>
      </c>
    </row>
    <row r="92" ht="20.25" spans="1:18">
      <c r="A92" s="6" t="s">
        <v>490</v>
      </c>
      <c r="B92" s="6" t="s">
        <v>491</v>
      </c>
      <c r="C92" s="6">
        <v>371.035</v>
      </c>
      <c r="D92" s="6">
        <v>578.026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0.112</v>
      </c>
      <c r="K92" s="14">
        <v>0</v>
      </c>
      <c r="L92" s="13">
        <v>0</v>
      </c>
      <c r="M92" s="13">
        <v>0</v>
      </c>
      <c r="N92" s="13">
        <v>-1</v>
      </c>
      <c r="O92" s="13">
        <v>0</v>
      </c>
      <c r="P92" s="13">
        <v>-2.033</v>
      </c>
      <c r="Q92" s="13">
        <v>0</v>
      </c>
      <c r="R92" s="13">
        <v>-1</v>
      </c>
    </row>
    <row r="93" ht="20.25" spans="1:18">
      <c r="A93" s="6" t="s">
        <v>492</v>
      </c>
      <c r="B93" s="6" t="s">
        <v>493</v>
      </c>
      <c r="C93" s="6">
        <v>432.583</v>
      </c>
      <c r="D93" s="6">
        <v>745.335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14.669</v>
      </c>
      <c r="K93" s="14">
        <v>2</v>
      </c>
      <c r="L93" s="13">
        <v>0</v>
      </c>
      <c r="M93" s="13">
        <v>0</v>
      </c>
      <c r="N93" s="13">
        <v>0</v>
      </c>
      <c r="O93" s="13">
        <v>0</v>
      </c>
      <c r="P93" s="13">
        <v>-3.663</v>
      </c>
      <c r="Q93" s="13">
        <v>0</v>
      </c>
      <c r="R93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2026-03-19T15:53:19Z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FF6D3C8D58F64187BEE19419C9C3B863_13</vt:lpwstr>
  </property>
  <property fmtid="{D5CDD505-2E9C-101B-9397-08002B2CF9AE}" pid="3" name="KSOProductBuildVer">
    <vt:lpwstr>2052-12.1.0.15712</vt:lpwstr>
  </property>
</Properties>
</file>