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<sst xmlns="http://schemas.openxmlformats.org/spreadsheetml/2006/main" count="517" uniqueCount="480">
  <si>
    <t>强转弱</t>
  </si>
  <si>
    <t>弱转强</t>
  </si>
  <si>
    <t>代码</t>
  </si>
  <si>
    <t>简称</t>
  </si>
  <si>
    <t>总市值</t>
  </si>
  <si>
    <t>全指金融</t>
  </si>
  <si>
    <t>173289.59亿</t>
  </si>
  <si>
    <t>上证50</t>
  </si>
  <si>
    <t>238327.34亿</t>
  </si>
  <si>
    <t>全指可选</t>
  </si>
  <si>
    <t>53091.98亿</t>
  </si>
  <si>
    <t>破净资产</t>
  </si>
  <si>
    <t>155045.56亿</t>
  </si>
  <si>
    <t>医药</t>
  </si>
  <si>
    <t>42846.09亿</t>
  </si>
  <si>
    <t>低市净率</t>
  </si>
  <si>
    <t>149585.75亿</t>
  </si>
  <si>
    <t>全指医药</t>
  </si>
  <si>
    <t>40965.72亿</t>
  </si>
  <si>
    <t>证金汇金持股</t>
  </si>
  <si>
    <t>128734.05亿</t>
  </si>
  <si>
    <t>证券</t>
  </si>
  <si>
    <t>32929.07亿</t>
  </si>
  <si>
    <t>汽车类</t>
  </si>
  <si>
    <t>47322.34亿</t>
  </si>
  <si>
    <t>白酒概念</t>
  </si>
  <si>
    <t>32125.61亿</t>
  </si>
  <si>
    <t>并购重组股</t>
  </si>
  <si>
    <t>45202.81亿</t>
  </si>
  <si>
    <t>酿酒</t>
  </si>
  <si>
    <t>31408.04亿</t>
  </si>
  <si>
    <t>定增股</t>
  </si>
  <si>
    <t>43438.65亿</t>
  </si>
  <si>
    <t>次新股</t>
  </si>
  <si>
    <t>25169.62亿</t>
  </si>
  <si>
    <t>新零售</t>
  </si>
  <si>
    <t>37295.15亿</t>
  </si>
  <si>
    <t>医疗保健</t>
  </si>
  <si>
    <t>19510.13亿</t>
  </si>
  <si>
    <t>软件服务</t>
  </si>
  <si>
    <t>34590.55亿</t>
  </si>
  <si>
    <t>重庆板块</t>
  </si>
  <si>
    <t>11864.61亿</t>
  </si>
  <si>
    <t>即将解禁</t>
  </si>
  <si>
    <t>26753.51亿</t>
  </si>
  <si>
    <t>活跃股</t>
  </si>
  <si>
    <t>11473.83亿</t>
  </si>
  <si>
    <t>ChatGPT概念</t>
  </si>
  <si>
    <t>23737.02亿</t>
  </si>
  <si>
    <t>商业连锁</t>
  </si>
  <si>
    <t>9407.09亿</t>
  </si>
  <si>
    <t>贵州板块</t>
  </si>
  <si>
    <t>22143.32亿</t>
  </si>
  <si>
    <t>传媒娱乐</t>
  </si>
  <si>
    <t>7173.65亿</t>
  </si>
  <si>
    <t>AI医疗概念</t>
  </si>
  <si>
    <t>20741.70亿</t>
  </si>
  <si>
    <t>预高送转</t>
  </si>
  <si>
    <t>4554.16亿</t>
  </si>
  <si>
    <t>家用电器</t>
  </si>
  <si>
    <t>19136.66亿</t>
  </si>
  <si>
    <t>高商誉</t>
  </si>
  <si>
    <t>1712.90亿</t>
  </si>
  <si>
    <t>IP经济</t>
  </si>
  <si>
    <t>17934.41亿</t>
  </si>
  <si>
    <t>深证Ｂ指</t>
  </si>
  <si>
    <t>428.57亿</t>
  </si>
  <si>
    <t>基因概念</t>
  </si>
  <si>
    <t>17549.65亿</t>
  </si>
  <si>
    <t>公共交通</t>
  </si>
  <si>
    <t>363.47亿</t>
  </si>
  <si>
    <t>被举牌</t>
  </si>
  <si>
    <t>17275.55亿</t>
  </si>
  <si>
    <t>成份Ｂ指</t>
  </si>
  <si>
    <t>305.49亿</t>
  </si>
  <si>
    <t>中小银行</t>
  </si>
  <si>
    <t>16502.94亿</t>
  </si>
  <si>
    <t>中证银行</t>
  </si>
  <si>
    <t>--</t>
  </si>
  <si>
    <t>操作系统</t>
  </si>
  <si>
    <t>16459.93亿</t>
  </si>
  <si>
    <t>金融科技</t>
  </si>
  <si>
    <t>仿制药</t>
  </si>
  <si>
    <t>16299.14亿</t>
  </si>
  <si>
    <t>国资云</t>
  </si>
  <si>
    <t>15609.78亿</t>
  </si>
  <si>
    <t>数字货币</t>
  </si>
  <si>
    <t>14696.90亿</t>
  </si>
  <si>
    <t>预制菜</t>
  </si>
  <si>
    <t>14647.30亿</t>
  </si>
  <si>
    <t>肝炎概念</t>
  </si>
  <si>
    <t>14383.52亿</t>
  </si>
  <si>
    <t>宠物经济</t>
  </si>
  <si>
    <t>14302.63亿</t>
  </si>
  <si>
    <t>减肥药</t>
  </si>
  <si>
    <t>13449.24亿</t>
  </si>
  <si>
    <t>含B股</t>
  </si>
  <si>
    <t>11340.35亿</t>
  </si>
  <si>
    <t>星闪概念</t>
  </si>
  <si>
    <t>11225.41亿</t>
  </si>
  <si>
    <t>房地产</t>
  </si>
  <si>
    <t>11114.84亿</t>
  </si>
  <si>
    <t>科创板次新</t>
  </si>
  <si>
    <t>10774.43亿</t>
  </si>
  <si>
    <t>生物疫苗</t>
  </si>
  <si>
    <t>10675.56亿</t>
  </si>
  <si>
    <t>免税概念</t>
  </si>
  <si>
    <t>10357.17亿</t>
  </si>
  <si>
    <t>信托重仓</t>
  </si>
  <si>
    <t>9597.25亿</t>
  </si>
  <si>
    <t>维生素</t>
  </si>
  <si>
    <t>8537.54亿</t>
  </si>
  <si>
    <t>财税数字化</t>
  </si>
  <si>
    <t>7696.57亿</t>
  </si>
  <si>
    <t>仓储物流</t>
  </si>
  <si>
    <t>7454.82亿</t>
  </si>
  <si>
    <t>幽门螺杆菌</t>
  </si>
  <si>
    <t>6681.54亿</t>
  </si>
  <si>
    <t>数据确权</t>
  </si>
  <si>
    <t>6475.91亿</t>
  </si>
  <si>
    <t>远程办公</t>
  </si>
  <si>
    <t>6034.15亿</t>
  </si>
  <si>
    <t>地摊经济</t>
  </si>
  <si>
    <t>5975.82亿</t>
  </si>
  <si>
    <t>运输设备</t>
  </si>
  <si>
    <t>5316.46亿</t>
  </si>
  <si>
    <t>吉林板块</t>
  </si>
  <si>
    <t>4133.76亿</t>
  </si>
  <si>
    <t>鸡肉</t>
  </si>
  <si>
    <t>3178.36亿</t>
  </si>
  <si>
    <t>文教休闲</t>
  </si>
  <si>
    <t>2968.80亿</t>
  </si>
  <si>
    <t>知识付费</t>
  </si>
  <si>
    <t>2693.44亿</t>
  </si>
  <si>
    <t>DRG-DIP</t>
  </si>
  <si>
    <t>1678.26亿</t>
  </si>
  <si>
    <t>水务</t>
  </si>
  <si>
    <t>1488.52亿</t>
  </si>
  <si>
    <t>Ｂ股指数</t>
  </si>
  <si>
    <t>681.13亿</t>
  </si>
  <si>
    <t>国证红利</t>
  </si>
  <si>
    <t>国证服务</t>
  </si>
  <si>
    <t>活跃可转债</t>
  </si>
  <si>
    <t>深主板50</t>
  </si>
  <si>
    <t>投资时钟</t>
  </si>
  <si>
    <t>大盘价值</t>
  </si>
  <si>
    <t>在线消费</t>
  </si>
  <si>
    <t>长三角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</si>
  <si>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</si>
  <si>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</si>
  <si>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</si>
  <si>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</si>
  <si>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</si>
  <si>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</si>
  <si>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</si>
  <si>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</si>
  <si>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</si>
  <si>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</si>
  <si>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</si>
  <si>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</si>
  <si>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</si>
  <si>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</si>
  <si>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</si>
  <si>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</si>
  <si>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</si>
  <si>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</si>
  <si>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</si>
  <si>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</si>
  <si>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</si>
  <si>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180运输</t>
  </si>
  <si>
    <t>上证电信</t>
  </si>
  <si>
    <t>380电信</t>
  </si>
  <si>
    <t>上民红利</t>
  </si>
  <si>
    <t>沪新丝路</t>
  </si>
  <si>
    <t>综企指数</t>
  </si>
  <si>
    <t>I300</t>
  </si>
  <si>
    <t>国证定增</t>
  </si>
  <si>
    <t>科技100</t>
  </si>
  <si>
    <t>深证装备</t>
  </si>
  <si>
    <t>深次新股</t>
  </si>
  <si>
    <t>深证中游</t>
  </si>
  <si>
    <t>创业板指(港币)(CNH)</t>
  </si>
  <si>
    <t>创业板指（美元）（CNH988007</t>
  </si>
  <si>
    <t>创业板R(港币)(CNH)</t>
  </si>
  <si>
    <t>创业板R（美元）（CNH?88107</t>
  </si>
  <si>
    <t>医药等权</t>
  </si>
  <si>
    <t>珠三角</t>
  </si>
  <si>
    <t>CSWD生科</t>
  </si>
  <si>
    <t>企债指数</t>
  </si>
  <si>
    <t>红利指数</t>
  </si>
  <si>
    <t>沪公司债</t>
  </si>
  <si>
    <t>上证能源</t>
  </si>
  <si>
    <t>能源等权</t>
  </si>
  <si>
    <t>工业等权</t>
  </si>
  <si>
    <t>公用等权</t>
  </si>
  <si>
    <t>5年信用</t>
  </si>
  <si>
    <t>380能源</t>
  </si>
  <si>
    <t>380公用</t>
  </si>
  <si>
    <t>信用100</t>
  </si>
  <si>
    <t>农业主题</t>
  </si>
  <si>
    <t>380低贝</t>
  </si>
  <si>
    <t>180红利</t>
  </si>
  <si>
    <t>煤炭指数</t>
  </si>
  <si>
    <t>国企一带一路</t>
  </si>
  <si>
    <t>央企创新</t>
  </si>
  <si>
    <t>300能源</t>
  </si>
  <si>
    <t>公司债指</t>
  </si>
  <si>
    <t>中证能源</t>
  </si>
  <si>
    <t>800公用</t>
  </si>
  <si>
    <t>中证农业</t>
  </si>
  <si>
    <t>全指能源</t>
  </si>
  <si>
    <t>全指公用</t>
  </si>
  <si>
    <t>水电指数</t>
  </si>
  <si>
    <t>建筑指数</t>
  </si>
  <si>
    <t>碳中和债</t>
  </si>
  <si>
    <t>中小创Q</t>
  </si>
  <si>
    <t>深信中高</t>
  </si>
  <si>
    <t>深信中低</t>
  </si>
  <si>
    <t>深信用债</t>
  </si>
  <si>
    <t>深公司债</t>
  </si>
  <si>
    <t>成长40</t>
  </si>
  <si>
    <t>国证粮食</t>
  </si>
  <si>
    <t>中盘价值</t>
  </si>
  <si>
    <t>1000能源</t>
  </si>
  <si>
    <t>1000公用</t>
  </si>
  <si>
    <t>大盘低波</t>
  </si>
  <si>
    <t>苏州率先</t>
  </si>
  <si>
    <t>专利领先</t>
  </si>
  <si>
    <t>新丝路</t>
  </si>
  <si>
    <t>国证农牧</t>
  </si>
  <si>
    <t>绿色煤炭</t>
  </si>
  <si>
    <t>绿色电力</t>
  </si>
  <si>
    <t>国证油气</t>
  </si>
  <si>
    <t>中小价值</t>
  </si>
  <si>
    <t>深证能源</t>
  </si>
  <si>
    <t>深证公用</t>
  </si>
  <si>
    <t>中创价值</t>
  </si>
  <si>
    <t>深成能源</t>
  </si>
  <si>
    <t>深成工业</t>
  </si>
  <si>
    <t>深成公用</t>
  </si>
  <si>
    <t>深证节能</t>
  </si>
  <si>
    <t>一带一路</t>
  </si>
  <si>
    <t>中证煤炭</t>
  </si>
  <si>
    <t>蓝色100</t>
  </si>
  <si>
    <t>自由现金流</t>
  </si>
  <si>
    <t>商业指数</t>
  </si>
  <si>
    <t>基金指数</t>
  </si>
  <si>
    <t>上证可选</t>
  </si>
  <si>
    <t>上证医药</t>
  </si>
  <si>
    <t>消费80</t>
  </si>
  <si>
    <t>可选等权</t>
  </si>
  <si>
    <t>上证下游</t>
  </si>
  <si>
    <t>沪消费品</t>
  </si>
  <si>
    <t>380可选</t>
  </si>
  <si>
    <t>380医药</t>
  </si>
  <si>
    <t>380金融</t>
  </si>
  <si>
    <t>医药主题</t>
  </si>
  <si>
    <t>消费50</t>
  </si>
  <si>
    <t>优势消费</t>
  </si>
  <si>
    <t>消费领先</t>
  </si>
  <si>
    <t>科创生物</t>
  </si>
  <si>
    <t>消费服务</t>
  </si>
  <si>
    <t>食品饮料</t>
  </si>
  <si>
    <t>300可选</t>
  </si>
  <si>
    <t>300医药</t>
  </si>
  <si>
    <t>300金融</t>
  </si>
  <si>
    <t>中证金融</t>
  </si>
  <si>
    <t>内地地产</t>
  </si>
  <si>
    <t>300地产</t>
  </si>
  <si>
    <t>800金融</t>
  </si>
  <si>
    <t>金融指数</t>
  </si>
  <si>
    <t>创新药械</t>
  </si>
  <si>
    <t>创医药</t>
  </si>
  <si>
    <t>生物50</t>
  </si>
  <si>
    <t>1000地产</t>
  </si>
  <si>
    <t>1000医药</t>
  </si>
  <si>
    <t>1000金融</t>
  </si>
  <si>
    <t>国证医药</t>
  </si>
  <si>
    <t>国证食品</t>
  </si>
  <si>
    <t>国证保证</t>
  </si>
  <si>
    <t>证券龙头</t>
  </si>
  <si>
    <t>生物医药</t>
  </si>
  <si>
    <t>深证医药</t>
  </si>
  <si>
    <t>深证金融</t>
  </si>
  <si>
    <t>深成金融</t>
  </si>
  <si>
    <t>CSSW证券</t>
  </si>
  <si>
    <t>养老产业</t>
  </si>
  <si>
    <t>300 医药</t>
  </si>
  <si>
    <t>300 金融</t>
  </si>
  <si>
    <t>800地产</t>
  </si>
  <si>
    <t>800非银</t>
  </si>
  <si>
    <t>证券公司</t>
  </si>
  <si>
    <t>地产等权</t>
  </si>
  <si>
    <t>中证酒</t>
  </si>
  <si>
    <t>中证白酒</t>
  </si>
  <si>
    <t>疫苗生科</t>
  </si>
  <si>
    <t>医疗健康</t>
  </si>
  <si>
    <t>【数据引擎：奇衡DK阿赖耶识系统】情绪值</t>
  </si>
  <si>
    <t>CY00</t>
  </si>
  <si>
    <t>棉纱连续</t>
  </si>
  <si>
    <t>TL00</t>
  </si>
  <si>
    <t>30年国债连续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</si>
  <si>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</si>
  <si>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</si>
  <si>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</si>
  <si>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</si>
  <si>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</si>
  <si>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</si>
  <si>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</si>
  <si>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</si>
  <si>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</si>
  <si>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</si>
  <si>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</si>
  <si>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</si>
  <si>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</si>
  <si>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</si>
  <si>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</si>
  <si>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</si>
  <si>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</si>
  <si>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</si>
  <si>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</si>
  <si>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</si>
  <si>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</si>
  <si>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</si>
  <si>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</si>
  <si>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</si>
  <si>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</si>
  <si>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</si>
  <si>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</si>
  <si>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</si>
  <si>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</si>
  <si>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</si>
  <si>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</si>
  <si>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</si>
  <si>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</si>
  <si>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</si>
  <si>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</si>
  <si>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</si>
  <si>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</si>
  <si>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</si>
  <si>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</si>
  <si>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</si>
  <si>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</si>
  <si>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</si>
  <si>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</si>
  <si>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</si>
  <si>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CF00</t>
  </si>
  <si>
    <t>棉花连续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</si>
  <si>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</si>
  <si>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</si>
  <si>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</si>
  <si>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</si>
  <si>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</si>
  <si>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</si>
  <si>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</si>
  <si>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</si>
  <si>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</si>
  <si>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</si>
  <si>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PR00</t>
  </si>
  <si>
    <t>瓶片连续</t>
  </si>
  <si>
    <t>PX00</t>
  </si>
  <si>
    <t>对二甲苯连续</t>
  </si>
  <si>
    <t>SM00</t>
  </si>
  <si>
    <t>锰硅连续</t>
  </si>
  <si>
    <t>TA00</t>
  </si>
  <si>
    <t>PTA连续</t>
  </si>
  <si>
    <t>UR00</t>
  </si>
  <si>
    <t>尿素连续</t>
  </si>
  <si>
    <t>EC00</t>
  </si>
  <si>
    <t>欧线连续</t>
  </si>
  <si>
    <t>LU00</t>
  </si>
  <si>
    <t>低硫燃油连续</t>
  </si>
  <si>
    <t>SC0000</t>
  </si>
  <si>
    <t>原油连续</t>
  </si>
  <si>
    <t>SP00</t>
  </si>
  <si>
    <t>纸浆连续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</si>
  <si>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</si>
  <si>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</si>
  <si>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</si>
  <si>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</si>
  <si>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</si>
  <si>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</si>
  <si>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</si>
  <si>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</si>
  <si>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</si>
  <si>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</si>
  <si>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</si>
  <si>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</si>
  <si>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</si>
  <si>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</si>
  <si>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</si>
  <si>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</si>
  <si>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</si>
  <si>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</si>
  <si>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</si>
  <si>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</si>
  <si>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</si>
  <si>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</si>
  <si>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</si>
  <si>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</si>
  <si>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</si>
  <si>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</si>
  <si>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</si>
  <si>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</si>
  <si>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</si>
  <si>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</si>
  <si>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</si>
  <si>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</si>
  <si>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</si>
  <si>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</si>
  <si>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</si>
  <si>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</si>
  <si>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</si>
  <si>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</si>
  <si>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</si>
  <si>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</si>
  <si>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</si>
  <si>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</si>
  <si>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</si>
  <si>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</si>
  <si>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</si>
  <si>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</si>
  <si>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</si>
  <si>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</si>
  <si>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</si>
  <si>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</si>
  <si>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</si>
  <si>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</si>
  <si>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RR00</t>
  </si>
  <si>
    <t>粳米连续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</si>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</sst>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22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"000992"</f>
        <v>000992</v>
      </c>
      <c r="B3" s="36" t="s">
        <v>5</v>
      </c>
      <c r="C3" s="36" t="s">
        <v>6</v>
      </c>
      <c r="D3" s="36" t="str">
        <f>"000016"</f>
        <v>000016</v>
      </c>
      <c r="E3" s="36" t="s">
        <v>7</v>
      </c>
      <c r="F3" s="36" t="s">
        <v>8</v>
      </c>
    </row>
    <row r="4" ht="13.5" spans="1:6">
      <c r="A4" s="36" t="str">
        <f>"000989"</f>
        <v>000989</v>
      </c>
      <c r="B4" s="36" t="s">
        <v>9</v>
      </c>
      <c r="C4" s="36" t="s">
        <v>10</v>
      </c>
      <c r="D4" s="36" t="str">
        <f>"880846"</f>
        <v>880846</v>
      </c>
      <c r="E4" s="36" t="s">
        <v>11</v>
      </c>
      <c r="F4" s="36" t="s">
        <v>12</v>
      </c>
    </row>
    <row r="5" ht="13.5" spans="1:6">
      <c r="A5" s="36" t="str">
        <f>"880400"</f>
        <v>880400</v>
      </c>
      <c r="B5" s="36" t="s">
        <v>13</v>
      </c>
      <c r="C5" s="36" t="s">
        <v>14</v>
      </c>
      <c r="D5" s="36" t="str">
        <f>"880829"</f>
        <v>880829</v>
      </c>
      <c r="E5" s="36" t="s">
        <v>15</v>
      </c>
      <c r="F5" s="36" t="s">
        <v>16</v>
      </c>
    </row>
    <row r="6" ht="13.5" spans="1:6">
      <c r="A6" s="36" t="str">
        <f>"000991"</f>
        <v>000991</v>
      </c>
      <c r="B6" s="36" t="s">
        <v>17</v>
      </c>
      <c r="C6" s="36" t="s">
        <v>18</v>
      </c>
      <c r="D6" s="36" t="str">
        <f>"880857"</f>
        <v>880857</v>
      </c>
      <c r="E6" s="36" t="s">
        <v>19</v>
      </c>
      <c r="F6" s="36" t="s">
        <v>20</v>
      </c>
    </row>
    <row r="7" ht="13.5" spans="1:6">
      <c r="A7" s="36" t="str">
        <f>"880472"</f>
        <v>880472</v>
      </c>
      <c r="B7" s="36" t="s">
        <v>21</v>
      </c>
      <c r="C7" s="36" t="s">
        <v>22</v>
      </c>
      <c r="D7" s="36" t="str">
        <f>"880390"</f>
        <v>880390</v>
      </c>
      <c r="E7" s="36" t="s">
        <v>23</v>
      </c>
      <c r="F7" s="36" t="s">
        <v>24</v>
      </c>
    </row>
    <row r="8" ht="13.5" spans="1:6">
      <c r="A8" s="36" t="str">
        <f>"880564"</f>
        <v>880564</v>
      </c>
      <c r="B8" s="36" t="s">
        <v>25</v>
      </c>
      <c r="C8" s="36" t="s">
        <v>26</v>
      </c>
      <c r="D8" s="36" t="str">
        <f>"880576"</f>
        <v>880576</v>
      </c>
      <c r="E8" s="36" t="s">
        <v>27</v>
      </c>
      <c r="F8" s="36" t="s">
        <v>28</v>
      </c>
    </row>
    <row r="9" ht="13.5" spans="1:6">
      <c r="A9" s="36" t="str">
        <f>"880380"</f>
        <v>880380</v>
      </c>
      <c r="B9" s="36" t="s">
        <v>29</v>
      </c>
      <c r="C9" s="36" t="s">
        <v>30</v>
      </c>
      <c r="D9" s="36" t="str">
        <f>"880856"</f>
        <v>880856</v>
      </c>
      <c r="E9" s="36" t="s">
        <v>31</v>
      </c>
      <c r="F9" s="36" t="s">
        <v>32</v>
      </c>
    </row>
    <row r="10" ht="13.5" spans="1:6">
      <c r="A10" s="36" t="str">
        <f>"880529"</f>
        <v>880529</v>
      </c>
      <c r="B10" s="36" t="s">
        <v>33</v>
      </c>
      <c r="C10" s="36" t="s">
        <v>34</v>
      </c>
      <c r="D10" s="36" t="str">
        <f>"880572"</f>
        <v>880572</v>
      </c>
      <c r="E10" s="36" t="s">
        <v>35</v>
      </c>
      <c r="F10" s="36" t="s">
        <v>36</v>
      </c>
    </row>
    <row r="11" ht="13.5" spans="1:6">
      <c r="A11" s="36" t="str">
        <f>"880398"</f>
        <v>880398</v>
      </c>
      <c r="B11" s="36" t="s">
        <v>37</v>
      </c>
      <c r="C11" s="36" t="s">
        <v>38</v>
      </c>
      <c r="D11" s="36" t="str">
        <f>"880493"</f>
        <v>880493</v>
      </c>
      <c r="E11" s="36" t="s">
        <v>39</v>
      </c>
      <c r="F11" s="36" t="s">
        <v>40</v>
      </c>
    </row>
    <row r="12" ht="13.5" spans="1:6">
      <c r="A12" s="36" t="str">
        <f>"880225"</f>
        <v>880225</v>
      </c>
      <c r="B12" s="36" t="s">
        <v>41</v>
      </c>
      <c r="C12" s="36" t="s">
        <v>42</v>
      </c>
      <c r="D12" s="36" t="str">
        <f>"880897"</f>
        <v>880897</v>
      </c>
      <c r="E12" s="36" t="s">
        <v>43</v>
      </c>
      <c r="F12" s="36" t="s">
        <v>44</v>
      </c>
    </row>
    <row r="13" ht="13.5" spans="1:6">
      <c r="A13" s="36" t="str">
        <f>"880837"</f>
        <v>880837</v>
      </c>
      <c r="B13" s="36" t="s">
        <v>45</v>
      </c>
      <c r="C13" s="36" t="s">
        <v>46</v>
      </c>
      <c r="D13" s="36" t="str">
        <f>"880654"</f>
        <v>880654</v>
      </c>
      <c r="E13" s="36" t="s">
        <v>47</v>
      </c>
      <c r="F13" s="36" t="s">
        <v>48</v>
      </c>
    </row>
    <row r="14" ht="13.5" spans="1:6">
      <c r="A14" s="36" t="str">
        <f>"880406"</f>
        <v>880406</v>
      </c>
      <c r="B14" s="36" t="s">
        <v>49</v>
      </c>
      <c r="C14" s="36" t="s">
        <v>50</v>
      </c>
      <c r="D14" s="36" t="str">
        <f>"880229"</f>
        <v>880229</v>
      </c>
      <c r="E14" s="36" t="s">
        <v>51</v>
      </c>
      <c r="F14" s="36" t="s">
        <v>52</v>
      </c>
    </row>
    <row r="15" ht="13.5" spans="1:6">
      <c r="A15" s="36" t="str">
        <f>"880418"</f>
        <v>880418</v>
      </c>
      <c r="B15" s="36" t="s">
        <v>53</v>
      </c>
      <c r="C15" s="36" t="s">
        <v>54</v>
      </c>
      <c r="D15" s="36" t="str">
        <f>"880747"</f>
        <v>880747</v>
      </c>
      <c r="E15" s="36" t="s">
        <v>55</v>
      </c>
      <c r="F15" s="36" t="s">
        <v>56</v>
      </c>
    </row>
    <row r="16" ht="13.5" spans="1:6">
      <c r="A16" s="36" t="str">
        <f>"880854"</f>
        <v>880854</v>
      </c>
      <c r="B16" s="36" t="s">
        <v>57</v>
      </c>
      <c r="C16" s="36" t="s">
        <v>58</v>
      </c>
      <c r="D16" s="36" t="str">
        <f>"880387"</f>
        <v>880387</v>
      </c>
      <c r="E16" s="36" t="s">
        <v>59</v>
      </c>
      <c r="F16" s="36" t="s">
        <v>60</v>
      </c>
    </row>
    <row r="17" ht="13.5" spans="1:6">
      <c r="A17" s="36" t="str">
        <f>"880787"</f>
        <v>880787</v>
      </c>
      <c r="B17" s="36" t="s">
        <v>61</v>
      </c>
      <c r="C17" s="36" t="s">
        <v>62</v>
      </c>
      <c r="D17" s="36" t="str">
        <f>"880617"</f>
        <v>880617</v>
      </c>
      <c r="E17" s="36" t="s">
        <v>63</v>
      </c>
      <c r="F17" s="36" t="s">
        <v>64</v>
      </c>
    </row>
    <row r="18" ht="13.5" spans="1:6">
      <c r="A18" s="36" t="str">
        <f>"399108"</f>
        <v>399108</v>
      </c>
      <c r="B18" s="36" t="s">
        <v>65</v>
      </c>
      <c r="C18" s="36" t="s">
        <v>66</v>
      </c>
      <c r="D18" s="36" t="str">
        <f>"880913"</f>
        <v>880913</v>
      </c>
      <c r="E18" s="36" t="s">
        <v>67</v>
      </c>
      <c r="F18" s="36" t="s">
        <v>68</v>
      </c>
    </row>
    <row r="19" ht="13.5" spans="1:6">
      <c r="A19" s="36" t="str">
        <f>"880453"</f>
        <v>880453</v>
      </c>
      <c r="B19" s="36" t="s">
        <v>69</v>
      </c>
      <c r="C19" s="36" t="s">
        <v>70</v>
      </c>
      <c r="D19" s="36" t="str">
        <f>"880848"</f>
        <v>880848</v>
      </c>
      <c r="E19" s="36" t="s">
        <v>71</v>
      </c>
      <c r="F19" s="36" t="s">
        <v>72</v>
      </c>
    </row>
    <row r="20" ht="13.5" spans="1:6">
      <c r="A20" s="36" t="str">
        <f>"399003"</f>
        <v>399003</v>
      </c>
      <c r="B20" s="36" t="s">
        <v>73</v>
      </c>
      <c r="C20" s="36" t="s">
        <v>74</v>
      </c>
      <c r="D20" s="36" t="str">
        <f>"880875"</f>
        <v>880875</v>
      </c>
      <c r="E20" s="36" t="s">
        <v>75</v>
      </c>
      <c r="F20" s="36" t="s">
        <v>76</v>
      </c>
    </row>
    <row r="21" ht="13.5" spans="1:6">
      <c r="A21" s="36" t="str">
        <f>"399986"</f>
        <v>399986</v>
      </c>
      <c r="B21" s="36" t="s">
        <v>77</v>
      </c>
      <c r="C21" s="36" t="s">
        <v>78</v>
      </c>
      <c r="D21" s="36" t="str">
        <f>"880711"</f>
        <v>880711</v>
      </c>
      <c r="E21" s="36" t="s">
        <v>79</v>
      </c>
      <c r="F21" s="36" t="s">
        <v>80</v>
      </c>
    </row>
    <row r="22" ht="13.5" spans="1:6">
      <c r="A22" s="36" t="str">
        <f>"399699"</f>
        <v>399699</v>
      </c>
      <c r="B22" s="36" t="s">
        <v>81</v>
      </c>
      <c r="C22" s="36" t="s">
        <v>78</v>
      </c>
      <c r="D22" s="36" t="str">
        <f>"880960"</f>
        <v>880960</v>
      </c>
      <c r="E22" s="36" t="s">
        <v>82</v>
      </c>
      <c r="F22" s="36" t="s">
        <v>83</v>
      </c>
    </row>
    <row r="23" ht="13.5" spans="1:6">
      <c r="A23" s="37"/>
      <c r="B23" s="37"/>
      <c r="C23" s="37"/>
      <c r="D23" s="36" t="str">
        <f>"880746"</f>
        <v>880746</v>
      </c>
      <c r="E23" s="36" t="s">
        <v>84</v>
      </c>
      <c r="F23" s="36" t="s">
        <v>85</v>
      </c>
    </row>
    <row r="24" ht="13.5" spans="1:6">
      <c r="A24" s="37"/>
      <c r="B24" s="37"/>
      <c r="C24" s="37"/>
      <c r="D24" s="36" t="str">
        <f>"880967"</f>
        <v>880967</v>
      </c>
      <c r="E24" s="36" t="s">
        <v>86</v>
      </c>
      <c r="F24" s="36" t="s">
        <v>87</v>
      </c>
    </row>
    <row r="25" ht="13.5" spans="1:6">
      <c r="A25" s="37"/>
      <c r="B25" s="37"/>
      <c r="C25" s="37"/>
      <c r="D25" s="36" t="str">
        <f>"880760"</f>
        <v>880760</v>
      </c>
      <c r="E25" s="36" t="s">
        <v>88</v>
      </c>
      <c r="F25" s="36" t="s">
        <v>89</v>
      </c>
    </row>
    <row r="26" ht="13.5" spans="1:6">
      <c r="A26" s="38"/>
      <c r="B26" s="38"/>
      <c r="C26" s="38"/>
      <c r="D26" s="36" t="str">
        <f>"880623"</f>
        <v>880623</v>
      </c>
      <c r="E26" s="36" t="s">
        <v>90</v>
      </c>
      <c r="F26" s="36" t="s">
        <v>91</v>
      </c>
    </row>
    <row r="27" ht="13.5" spans="1:6">
      <c r="A27" s="38"/>
      <c r="B27" s="38"/>
      <c r="C27" s="38"/>
      <c r="D27" s="36" t="str">
        <f>"880707"</f>
        <v>880707</v>
      </c>
      <c r="E27" s="36" t="s">
        <v>92</v>
      </c>
      <c r="F27" s="36" t="s">
        <v>93</v>
      </c>
    </row>
    <row r="28" ht="13.5" spans="1:6">
      <c r="A28" s="38"/>
      <c r="B28" s="38"/>
      <c r="C28" s="38"/>
      <c r="D28" s="36" t="str">
        <f>"880681"</f>
        <v>880681</v>
      </c>
      <c r="E28" s="36" t="s">
        <v>94</v>
      </c>
      <c r="F28" s="36" t="s">
        <v>95</v>
      </c>
    </row>
    <row r="29" ht="13.5" spans="1:6">
      <c r="A29" s="38"/>
      <c r="B29" s="38"/>
      <c r="C29" s="38"/>
      <c r="D29" s="36" t="str">
        <f>"880502"</f>
        <v>880502</v>
      </c>
      <c r="E29" s="36" t="s">
        <v>96</v>
      </c>
      <c r="F29" s="36" t="s">
        <v>97</v>
      </c>
    </row>
    <row r="30" ht="13.5" spans="1:6">
      <c r="A30" s="38"/>
      <c r="B30" s="38"/>
      <c r="C30" s="38"/>
      <c r="D30" s="36" t="str">
        <f>"880683"</f>
        <v>880683</v>
      </c>
      <c r="E30" s="36" t="s">
        <v>98</v>
      </c>
      <c r="F30" s="36" t="s">
        <v>99</v>
      </c>
    </row>
    <row r="31" ht="13.5" spans="1:6">
      <c r="A31" s="38"/>
      <c r="B31" s="38"/>
      <c r="C31" s="38"/>
      <c r="D31" s="36" t="str">
        <f>"880482"</f>
        <v>880482</v>
      </c>
      <c r="E31" s="36" t="s">
        <v>100</v>
      </c>
      <c r="F31" s="36" t="s">
        <v>101</v>
      </c>
    </row>
    <row r="32" ht="16.5" spans="1:6">
      <c r="A32" s="25"/>
      <c r="B32" s="25"/>
      <c r="C32" s="25"/>
      <c r="D32" s="36" t="str">
        <f>"880554"</f>
        <v>880554</v>
      </c>
      <c r="E32" s="36" t="s">
        <v>102</v>
      </c>
      <c r="F32" s="36" t="s">
        <v>103</v>
      </c>
    </row>
    <row r="33" ht="16.5" spans="1:6">
      <c r="A33" s="25"/>
      <c r="B33" s="25"/>
      <c r="C33" s="25"/>
      <c r="D33" s="36" t="str">
        <f>"880557"</f>
        <v>880557</v>
      </c>
      <c r="E33" s="36" t="s">
        <v>104</v>
      </c>
      <c r="F33" s="36" t="s">
        <v>105</v>
      </c>
    </row>
    <row r="34" ht="16.5" spans="1:6">
      <c r="A34" s="25"/>
      <c r="B34" s="25"/>
      <c r="C34" s="25"/>
      <c r="D34" s="36" t="str">
        <f>"880602"</f>
        <v>880602</v>
      </c>
      <c r="E34" s="36" t="s">
        <v>106</v>
      </c>
      <c r="F34" s="36" t="s">
        <v>107</v>
      </c>
    </row>
    <row r="35" ht="16.5" spans="1:6">
      <c r="A35" s="25"/>
      <c r="B35" s="25"/>
      <c r="C35" s="25"/>
      <c r="D35" s="36" t="str">
        <f>"880804"</f>
        <v>880804</v>
      </c>
      <c r="E35" s="36" t="s">
        <v>108</v>
      </c>
      <c r="F35" s="36" t="s">
        <v>109</v>
      </c>
    </row>
    <row r="36" ht="16.5" spans="1:6">
      <c r="A36" s="25"/>
      <c r="B36" s="25"/>
      <c r="C36" s="25"/>
      <c r="D36" s="36" t="str">
        <f>"880929"</f>
        <v>880929</v>
      </c>
      <c r="E36" s="36" t="s">
        <v>110</v>
      </c>
      <c r="F36" s="36" t="s">
        <v>111</v>
      </c>
    </row>
    <row r="37" ht="16.5" spans="1:6">
      <c r="A37" s="25"/>
      <c r="B37" s="25"/>
      <c r="C37" s="25"/>
      <c r="D37" s="36" t="str">
        <f>"880555"</f>
        <v>880555</v>
      </c>
      <c r="E37" s="36" t="s">
        <v>112</v>
      </c>
      <c r="F37" s="36" t="s">
        <v>113</v>
      </c>
    </row>
    <row r="38" ht="16.5" spans="1:6">
      <c r="A38" s="25"/>
      <c r="B38" s="25"/>
      <c r="C38" s="25"/>
      <c r="D38" s="36" t="str">
        <f>"880464"</f>
        <v>880464</v>
      </c>
      <c r="E38" s="36" t="s">
        <v>114</v>
      </c>
      <c r="F38" s="36" t="s">
        <v>115</v>
      </c>
    </row>
    <row r="39" ht="16.5" spans="1:6">
      <c r="A39" s="25"/>
      <c r="B39" s="25"/>
      <c r="C39" s="25"/>
      <c r="D39" s="36" t="str">
        <f>"880766"</f>
        <v>880766</v>
      </c>
      <c r="E39" s="36" t="s">
        <v>116</v>
      </c>
      <c r="F39" s="36" t="s">
        <v>117</v>
      </c>
    </row>
    <row r="40" ht="16.5" spans="1:6">
      <c r="A40" s="25"/>
      <c r="B40" s="25"/>
      <c r="C40" s="25"/>
      <c r="D40" s="36" t="str">
        <f>"880647"</f>
        <v>880647</v>
      </c>
      <c r="E40" s="36" t="s">
        <v>118</v>
      </c>
      <c r="F40" s="36" t="s">
        <v>119</v>
      </c>
    </row>
    <row r="41" ht="16.5" spans="1:6">
      <c r="A41" s="25"/>
      <c r="B41" s="25"/>
      <c r="C41" s="25"/>
      <c r="D41" s="36" t="str">
        <f>"880794"</f>
        <v>880794</v>
      </c>
      <c r="E41" s="36" t="s">
        <v>120</v>
      </c>
      <c r="F41" s="36" t="s">
        <v>121</v>
      </c>
    </row>
    <row r="42" ht="16.5" spans="1:6">
      <c r="A42" s="25"/>
      <c r="B42" s="25"/>
      <c r="C42" s="25"/>
      <c r="D42" s="36" t="str">
        <f>"880719"</f>
        <v>880719</v>
      </c>
      <c r="E42" s="36" t="s">
        <v>122</v>
      </c>
      <c r="F42" s="36" t="s">
        <v>123</v>
      </c>
    </row>
    <row r="43" ht="16.5" spans="1:6">
      <c r="A43" s="25"/>
      <c r="B43" s="25"/>
      <c r="C43" s="25"/>
      <c r="D43" s="36" t="str">
        <f>"880432"</f>
        <v>880432</v>
      </c>
      <c r="E43" s="36" t="s">
        <v>124</v>
      </c>
      <c r="F43" s="36" t="s">
        <v>125</v>
      </c>
    </row>
    <row r="44" ht="16.5" spans="1:6">
      <c r="A44" s="25"/>
      <c r="B44" s="25"/>
      <c r="C44" s="25"/>
      <c r="D44" s="36" t="str">
        <f>"880203"</f>
        <v>880203</v>
      </c>
      <c r="E44" s="36" t="s">
        <v>126</v>
      </c>
      <c r="F44" s="36" t="s">
        <v>127</v>
      </c>
    </row>
    <row r="45" ht="16.5" spans="1:6">
      <c r="A45" s="25"/>
      <c r="B45" s="25"/>
      <c r="C45" s="25"/>
      <c r="D45" s="36" t="str">
        <f>"880764"</f>
        <v>880764</v>
      </c>
      <c r="E45" s="36" t="s">
        <v>128</v>
      </c>
      <c r="F45" s="36" t="s">
        <v>129</v>
      </c>
    </row>
    <row r="46" ht="16.5" spans="1:6">
      <c r="A46" s="25"/>
      <c r="B46" s="25"/>
      <c r="C46" s="25"/>
      <c r="D46" s="36" t="str">
        <f>"880422"</f>
        <v>880422</v>
      </c>
      <c r="E46" s="36" t="s">
        <v>130</v>
      </c>
      <c r="F46" s="36" t="s">
        <v>131</v>
      </c>
    </row>
    <row r="47" ht="16.5" spans="1:6">
      <c r="A47" s="25"/>
      <c r="B47" s="25"/>
      <c r="C47" s="25"/>
      <c r="D47" s="36" t="str">
        <f>"880668"</f>
        <v>880668</v>
      </c>
      <c r="E47" s="36" t="s">
        <v>132</v>
      </c>
      <c r="F47" s="36" t="s">
        <v>133</v>
      </c>
    </row>
    <row r="48" ht="16.5" spans="1:6">
      <c r="A48" s="25"/>
      <c r="B48" s="25"/>
      <c r="C48" s="25"/>
      <c r="D48" s="36" t="str">
        <f>"880644"</f>
        <v>880644</v>
      </c>
      <c r="E48" s="36" t="s">
        <v>134</v>
      </c>
      <c r="F48" s="36" t="s">
        <v>135</v>
      </c>
    </row>
    <row r="49" ht="16.5" spans="1:6">
      <c r="A49" s="25"/>
      <c r="B49" s="25"/>
      <c r="C49" s="25"/>
      <c r="D49" s="36" t="str">
        <f>"880454"</f>
        <v>880454</v>
      </c>
      <c r="E49" s="36" t="s">
        <v>136</v>
      </c>
      <c r="F49" s="36" t="s">
        <v>137</v>
      </c>
    </row>
    <row r="50" ht="16.5" spans="1:6">
      <c r="A50" s="25"/>
      <c r="B50" s="25"/>
      <c r="C50" s="25"/>
      <c r="D50" s="36" t="str">
        <f>"000003"</f>
        <v>000003</v>
      </c>
      <c r="E50" s="36" t="s">
        <v>138</v>
      </c>
      <c r="F50" s="36" t="s">
        <v>139</v>
      </c>
    </row>
    <row r="51" ht="16.5" spans="1:6">
      <c r="A51" s="25"/>
      <c r="B51" s="25"/>
      <c r="C51" s="25"/>
      <c r="D51" s="36" t="str">
        <f>"399321"</f>
        <v>399321</v>
      </c>
      <c r="E51" s="36" t="s">
        <v>140</v>
      </c>
      <c r="F51" s="36" t="s">
        <v>78</v>
      </c>
    </row>
    <row r="52" ht="16.5" spans="1:6">
      <c r="A52" s="25"/>
      <c r="B52" s="25"/>
      <c r="C52" s="25"/>
      <c r="D52" s="36" t="str">
        <f>"399320"</f>
        <v>399320</v>
      </c>
      <c r="E52" s="36" t="s">
        <v>141</v>
      </c>
      <c r="F52" s="36" t="s">
        <v>78</v>
      </c>
    </row>
    <row r="53" ht="16.5" spans="1:6">
      <c r="A53" s="25"/>
      <c r="B53" s="25"/>
      <c r="C53" s="25"/>
      <c r="D53" s="36" t="str">
        <f>"880677"</f>
        <v>880677</v>
      </c>
      <c r="E53" s="36" t="s">
        <v>142</v>
      </c>
      <c r="F53" s="36" t="s">
        <v>78</v>
      </c>
    </row>
    <row r="54" ht="16.5" spans="1:6">
      <c r="A54" s="25"/>
      <c r="B54" s="25"/>
      <c r="C54" s="25"/>
      <c r="D54" s="36" t="str">
        <f>"999997"</f>
        <v>999997</v>
      </c>
      <c r="E54" s="36" t="s">
        <v>138</v>
      </c>
      <c r="F54" s="36" t="s">
        <v>78</v>
      </c>
    </row>
    <row r="55" ht="16.5" spans="1:6">
      <c r="A55" s="25"/>
      <c r="B55" s="25"/>
      <c r="C55" s="25"/>
      <c r="D55" s="36" t="str">
        <f>"399750"</f>
        <v>399750</v>
      </c>
      <c r="E55" s="36" t="s">
        <v>143</v>
      </c>
      <c r="F55" s="36" t="s">
        <v>78</v>
      </c>
    </row>
    <row r="56" ht="16.5" spans="1:6">
      <c r="A56" s="25"/>
      <c r="B56" s="25"/>
      <c r="C56" s="25"/>
      <c r="D56" s="36" t="str">
        <f>"399391"</f>
        <v>399391</v>
      </c>
      <c r="E56" s="36" t="s">
        <v>144</v>
      </c>
      <c r="F56" s="36" t="s">
        <v>78</v>
      </c>
    </row>
    <row r="57" ht="16.5" spans="1:6">
      <c r="A57" s="25"/>
      <c r="B57" s="25"/>
      <c r="C57" s="25"/>
      <c r="D57" s="36" t="str">
        <f>"399373"</f>
        <v>399373</v>
      </c>
      <c r="E57" s="36" t="s">
        <v>145</v>
      </c>
      <c r="F57" s="36" t="s">
        <v>78</v>
      </c>
    </row>
    <row r="58" ht="16.5" spans="1:6">
      <c r="A58" s="25"/>
      <c r="B58" s="25"/>
      <c r="C58" s="25"/>
      <c r="D58" s="36" t="str">
        <f>"399361"</f>
        <v>399361</v>
      </c>
      <c r="E58" s="36" t="s">
        <v>146</v>
      </c>
      <c r="F58" s="36" t="s">
        <v>78</v>
      </c>
    </row>
    <row r="59" ht="16.5" spans="1:6">
      <c r="A59" s="25"/>
      <c r="B59" s="25"/>
      <c r="C59" s="25"/>
      <c r="D59" s="36" t="str">
        <f>"399355"</f>
        <v>399355</v>
      </c>
      <c r="E59" s="36" t="s">
        <v>147</v>
      </c>
      <c r="F59" s="36" t="s">
        <v>78</v>
      </c>
    </row>
    <row r="60" ht="16.5" spans="1:6">
      <c r="A60" s="25"/>
      <c r="B60" s="25"/>
      <c r="C60" s="25"/>
      <c r="D60" s="36" t="str">
        <f>"399324"</f>
        <v>399324</v>
      </c>
      <c r="E60" s="36" t="s">
        <v>148</v>
      </c>
      <c r="F60" s="36" t="s">
        <v>78</v>
      </c>
    </row>
    <row r="61" ht="16.5" spans="1:6">
      <c r="A61" s="25"/>
      <c r="B61" s="25"/>
      <c r="C61" s="25"/>
      <c r="D61" s="38"/>
      <c r="E61" s="38"/>
      <c r="F61" s="38"/>
    </row>
    <row r="62" ht="16.5" spans="1:6">
      <c r="A62" s="25"/>
      <c r="B62" s="25"/>
      <c r="C62" s="25"/>
      <c r="D62" s="38"/>
      <c r="E62" s="38"/>
      <c r="F62" s="38"/>
    </row>
    <row r="63" ht="16.5" spans="1:6">
      <c r="A63" s="25"/>
      <c r="B63" s="25"/>
      <c r="C63" s="25"/>
      <c r="D63" s="38"/>
      <c r="E63" s="38"/>
      <c r="F63" s="38"/>
    </row>
    <row r="64" ht="16.5" spans="1:6">
      <c r="A64" s="25"/>
      <c r="B64" s="25"/>
      <c r="C64" s="25"/>
      <c r="D64" s="38"/>
      <c r="E64" s="38"/>
      <c r="F64" s="38"/>
    </row>
    <row r="65" ht="16.5" spans="1:6">
      <c r="A65" s="25"/>
      <c r="B65" s="25"/>
      <c r="C65" s="25"/>
      <c r="D65" s="38"/>
      <c r="E65" s="38"/>
      <c r="F65" s="38"/>
    </row>
    <row r="66" ht="16.5" spans="1:6">
      <c r="A66" s="25"/>
      <c r="B66" s="25"/>
      <c r="C66" s="25"/>
      <c r="D66" s="38"/>
      <c r="E66" s="38"/>
      <c r="F66" s="38"/>
    </row>
    <row r="67" ht="16.5" spans="1:6">
      <c r="A67" s="25"/>
      <c r="B67" s="25"/>
      <c r="C67" s="25"/>
      <c r="D67" s="37"/>
      <c r="E67" s="37"/>
      <c r="F67" s="37"/>
    </row>
    <row r="68" ht="16.5" spans="1:6">
      <c r="A68" s="25"/>
      <c r="B68" s="25"/>
      <c r="C68" s="25"/>
      <c r="D68" s="37"/>
      <c r="E68" s="37"/>
      <c r="F68" s="37"/>
    </row>
    <row r="69" ht="16.5" spans="1:6">
      <c r="A69" s="25"/>
      <c r="B69" s="25"/>
      <c r="C69" s="25"/>
      <c r="D69" s="37"/>
      <c r="E69" s="37"/>
      <c r="F69" s="37"/>
    </row>
    <row r="70" ht="16.5" spans="1:6">
      <c r="A70" s="25"/>
      <c r="B70" s="25"/>
      <c r="C70" s="25"/>
      <c r="D70" s="37"/>
      <c r="E70" s="37"/>
      <c r="F70" s="37"/>
    </row>
    <row r="71" ht="16.5" spans="1:6">
      <c r="A71" s="25"/>
      <c r="B71" s="25"/>
      <c r="C71" s="25"/>
      <c r="D71" s="37"/>
      <c r="E71" s="37"/>
      <c r="F71" s="37"/>
    </row>
    <row r="72" ht="16.5" spans="1:6">
      <c r="A72" s="25"/>
      <c r="B72" s="25"/>
      <c r="C72" s="25"/>
      <c r="D72" s="37"/>
      <c r="E72" s="37"/>
      <c r="F72" s="37"/>
    </row>
    <row r="73" ht="16.5" spans="1:6">
      <c r="A73" s="25"/>
      <c r="B73" s="25"/>
      <c r="C73" s="25"/>
      <c r="D73" s="37"/>
      <c r="E73" s="37"/>
      <c r="F73" s="37"/>
    </row>
    <row r="74" ht="16.5" spans="1:6">
      <c r="A74" s="25"/>
      <c r="B74" s="25"/>
      <c r="C74" s="25"/>
      <c r="D74" s="37"/>
      <c r="E74" s="37"/>
      <c r="F74" s="37"/>
    </row>
    <row r="75" ht="16.5" spans="1:6">
      <c r="A75" s="25"/>
      <c r="B75" s="25"/>
      <c r="C75" s="25"/>
      <c r="D75" s="37"/>
      <c r="E75" s="37"/>
      <c r="F75" s="37"/>
    </row>
    <row r="76" ht="16.5" spans="1:6">
      <c r="A76" s="25"/>
      <c r="B76" s="25"/>
      <c r="C76" s="25"/>
      <c r="D76" s="37"/>
      <c r="E76" s="37"/>
      <c r="F76" s="37"/>
    </row>
    <row r="77" ht="16.5" spans="1:6">
      <c r="A77" s="25"/>
      <c r="B77" s="25"/>
      <c r="C77" s="25"/>
      <c r="D77" s="37"/>
      <c r="E77" s="37"/>
      <c r="F77" s="37"/>
    </row>
    <row r="78" ht="16.5" spans="1:6">
      <c r="A78" s="25"/>
      <c r="B78" s="25"/>
      <c r="C78" s="25"/>
      <c r="D78" s="37"/>
      <c r="E78" s="37"/>
      <c r="F78" s="37"/>
    </row>
    <row r="79" ht="16.5" spans="1:6">
      <c r="A79" s="25"/>
      <c r="B79" s="25"/>
      <c r="C79" s="25"/>
      <c r="D79" s="37"/>
      <c r="E79" s="37"/>
      <c r="F79" s="37"/>
    </row>
    <row r="80" ht="16.5" spans="1:6">
      <c r="A80" s="25"/>
      <c r="B80" s="25"/>
      <c r="C80" s="25"/>
      <c r="D80" s="37"/>
      <c r="E80" s="37"/>
      <c r="F80" s="37"/>
    </row>
    <row r="81" ht="16.5" spans="1:6">
      <c r="A81" s="25"/>
      <c r="B81" s="25"/>
      <c r="C81" s="25"/>
      <c r="D81" s="37"/>
      <c r="E81" s="37"/>
      <c r="F81" s="37"/>
    </row>
    <row r="82" ht="16.5" spans="1:6">
      <c r="A82" s="25"/>
      <c r="B82" s="25"/>
      <c r="C82" s="25"/>
      <c r="D82" s="37"/>
      <c r="E82" s="37"/>
      <c r="F82" s="37"/>
    </row>
    <row r="83" ht="16.5" spans="1:6">
      <c r="A83" s="25"/>
      <c r="B83" s="25"/>
      <c r="C83" s="25"/>
      <c r="D83" s="37"/>
      <c r="E83" s="37"/>
      <c r="F83" s="37"/>
    </row>
    <row r="84" ht="16.5" spans="1:6">
      <c r="A84" s="25"/>
      <c r="B84" s="25"/>
      <c r="C84" s="25"/>
      <c r="D84" s="37"/>
      <c r="E84" s="37"/>
      <c r="F84" s="37"/>
    </row>
    <row r="85" ht="16.5" spans="1:6">
      <c r="A85" s="25"/>
      <c r="B85" s="25"/>
      <c r="C85" s="25"/>
      <c r="D85" s="37"/>
      <c r="E85" s="37"/>
      <c r="F85" s="37"/>
    </row>
    <row r="86" ht="16.5" spans="1:6">
      <c r="A86" s="25"/>
      <c r="B86" s="25"/>
      <c r="C86" s="25"/>
      <c r="D86" s="37"/>
      <c r="E86" s="37"/>
      <c r="F86" s="37"/>
    </row>
    <row r="87" ht="16.5" spans="1:6">
      <c r="A87" s="25"/>
      <c r="B87" s="25"/>
      <c r="C87" s="25"/>
      <c r="D87" s="37"/>
      <c r="E87" s="37"/>
      <c r="F87" s="37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3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149</v>
      </c>
      <c r="B1" s="2"/>
      <c r="C1" s="2"/>
      <c r="D1" s="2"/>
      <c r="E1" s="2"/>
      <c r="F1" s="2"/>
      <c r="G1" s="2"/>
      <c r="H1" s="2"/>
      <c r="I1" s="2"/>
      <c r="J1" s="2"/>
      <c r="K1" s="1" t="s">
        <v>150</v>
      </c>
      <c r="L1" s="1"/>
      <c r="M1" s="1"/>
      <c r="N1" s="1"/>
      <c r="O1" s="1"/>
      <c r="P1" s="1"/>
      <c r="Q1" s="1"/>
      <c r="R1" s="1"/>
    </row>
    <row r="2" ht="22.5" spans="1:18">
      <c r="A2" s="3" t="s">
        <v>151</v>
      </c>
      <c r="B2" s="4" t="s">
        <v>152</v>
      </c>
      <c r="C2" s="4" t="s">
        <v>153</v>
      </c>
      <c r="D2" s="4" t="s">
        <v>154</v>
      </c>
      <c r="E2" s="4" t="s">
        <v>155</v>
      </c>
      <c r="F2" s="4" t="s">
        <v>156</v>
      </c>
      <c r="G2" s="4" t="s">
        <v>157</v>
      </c>
      <c r="H2" s="4" t="s">
        <v>158</v>
      </c>
      <c r="I2" s="4" t="s">
        <v>159</v>
      </c>
      <c r="J2" s="4" t="s">
        <v>160</v>
      </c>
      <c r="K2" s="13" t="s">
        <v>161</v>
      </c>
      <c r="L2" s="13" t="s">
        <v>162</v>
      </c>
      <c r="M2" s="13" t="s">
        <v>163</v>
      </c>
      <c r="N2" s="13" t="s">
        <v>164</v>
      </c>
      <c r="O2" s="13" t="s">
        <v>165</v>
      </c>
      <c r="P2" s="13" t="s">
        <v>166</v>
      </c>
      <c r="Q2" s="13" t="s">
        <v>167</v>
      </c>
      <c r="R2" s="13" t="s">
        <v>168</v>
      </c>
    </row>
    <row r="3" ht="16.5" spans="1:23">
      <c r="A3" s="18">
        <v>27</v>
      </c>
      <c r="B3" s="18" t="s">
        <v>169</v>
      </c>
      <c r="C3" s="18">
        <v>746.893</v>
      </c>
      <c r="D3" s="18">
        <v>815.129</v>
      </c>
      <c r="E3" s="18">
        <v>1</v>
      </c>
      <c r="F3" s="19">
        <v>0</v>
      </c>
      <c r="G3" s="19">
        <v>0</v>
      </c>
      <c r="H3" s="19">
        <v>1</v>
      </c>
      <c r="I3" s="19">
        <v>0.033</v>
      </c>
      <c r="J3" s="19">
        <v>8.401</v>
      </c>
      <c r="K3" s="22">
        <v>3</v>
      </c>
      <c r="L3" s="22">
        <v>0</v>
      </c>
      <c r="M3" s="22">
        <v>0</v>
      </c>
      <c r="N3" s="22">
        <v>0</v>
      </c>
      <c r="O3" s="22">
        <v>0</v>
      </c>
      <c r="P3" s="22">
        <v>-2.863</v>
      </c>
      <c r="Q3" s="22">
        <v>0</v>
      </c>
      <c r="R3" s="22">
        <v>-1</v>
      </c>
      <c r="S3" s="23"/>
      <c r="T3" s="23"/>
      <c r="U3" s="23"/>
      <c r="V3" s="23"/>
      <c r="W3" s="23"/>
    </row>
    <row r="4" ht="16.5" spans="1:23">
      <c r="A4" s="18">
        <v>40</v>
      </c>
      <c r="B4" s="18" t="s">
        <v>170</v>
      </c>
      <c r="C4" s="18">
        <v>3742.037</v>
      </c>
      <c r="D4" s="18">
        <v>4443.326</v>
      </c>
      <c r="E4" s="18">
        <v>1</v>
      </c>
      <c r="F4" s="19">
        <v>0</v>
      </c>
      <c r="G4" s="19">
        <v>0</v>
      </c>
      <c r="H4" s="19">
        <v>1</v>
      </c>
      <c r="I4" s="19">
        <v>0.12</v>
      </c>
      <c r="J4" s="19">
        <v>15.884</v>
      </c>
      <c r="K4" s="22">
        <v>3</v>
      </c>
      <c r="L4" s="22">
        <v>0</v>
      </c>
      <c r="M4" s="22">
        <v>0</v>
      </c>
      <c r="N4" s="22">
        <v>0</v>
      </c>
      <c r="O4" s="22">
        <v>0</v>
      </c>
      <c r="P4" s="22">
        <v>-3.017</v>
      </c>
      <c r="Q4" s="22">
        <v>0</v>
      </c>
      <c r="R4" s="22">
        <v>-1</v>
      </c>
      <c r="S4" s="23"/>
      <c r="T4" s="23"/>
      <c r="U4" s="23"/>
      <c r="V4" s="23"/>
      <c r="W4" s="23"/>
    </row>
    <row r="5" ht="16.5" spans="1:23">
      <c r="A5" s="18">
        <v>112</v>
      </c>
      <c r="B5" s="18" t="s">
        <v>171</v>
      </c>
      <c r="C5" s="18">
        <v>5351.349</v>
      </c>
      <c r="D5" s="18">
        <v>7373.493</v>
      </c>
      <c r="E5" s="18">
        <v>1</v>
      </c>
      <c r="F5" s="19">
        <v>0</v>
      </c>
      <c r="G5" s="19">
        <v>0</v>
      </c>
      <c r="H5" s="19">
        <v>1</v>
      </c>
      <c r="I5" s="19">
        <v>1.518</v>
      </c>
      <c r="J5" s="19">
        <v>28.526</v>
      </c>
      <c r="K5" s="22">
        <v>3</v>
      </c>
      <c r="L5" s="22">
        <v>0</v>
      </c>
      <c r="M5" s="22">
        <v>0</v>
      </c>
      <c r="N5" s="22">
        <v>-1</v>
      </c>
      <c r="O5" s="22">
        <v>0</v>
      </c>
      <c r="P5" s="22">
        <v>0.078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153</v>
      </c>
      <c r="B6" s="18" t="s">
        <v>172</v>
      </c>
      <c r="C6" s="18">
        <v>3020.97</v>
      </c>
      <c r="D6" s="18">
        <v>3402.018</v>
      </c>
      <c r="E6" s="18">
        <v>1</v>
      </c>
      <c r="F6" s="19">
        <v>0</v>
      </c>
      <c r="G6" s="19">
        <v>0</v>
      </c>
      <c r="H6" s="19">
        <v>1</v>
      </c>
      <c r="I6" s="19">
        <v>0.23</v>
      </c>
      <c r="J6" s="19">
        <v>11.405</v>
      </c>
      <c r="K6" s="22">
        <v>3</v>
      </c>
      <c r="L6" s="22">
        <v>0</v>
      </c>
      <c r="M6" s="22">
        <v>0</v>
      </c>
      <c r="N6" s="22">
        <v>-1</v>
      </c>
      <c r="O6" s="22">
        <v>0</v>
      </c>
      <c r="P6" s="22">
        <v>-4.45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160</v>
      </c>
      <c r="B7" s="18" t="s">
        <v>173</v>
      </c>
      <c r="C7" s="18">
        <v>2012.48</v>
      </c>
      <c r="D7" s="18">
        <v>2396.681</v>
      </c>
      <c r="E7" s="18">
        <v>1</v>
      </c>
      <c r="F7" s="19">
        <v>0</v>
      </c>
      <c r="G7" s="19">
        <v>0</v>
      </c>
      <c r="H7" s="19">
        <v>1</v>
      </c>
      <c r="I7" s="19">
        <v>0.458</v>
      </c>
      <c r="J7" s="19">
        <v>16.415</v>
      </c>
      <c r="K7" s="22">
        <v>4</v>
      </c>
      <c r="L7" s="22">
        <v>2</v>
      </c>
      <c r="M7" s="22">
        <v>0</v>
      </c>
      <c r="N7" s="22">
        <v>0</v>
      </c>
      <c r="O7" s="22">
        <v>0</v>
      </c>
      <c r="P7" s="22">
        <v>0.323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399249</v>
      </c>
      <c r="B8" s="18" t="s">
        <v>174</v>
      </c>
      <c r="C8" s="18">
        <v>2365.72</v>
      </c>
      <c r="D8" s="18">
        <v>3203.439</v>
      </c>
      <c r="E8" s="18">
        <v>1</v>
      </c>
      <c r="F8" s="19">
        <v>0</v>
      </c>
      <c r="G8" s="19">
        <v>0</v>
      </c>
      <c r="H8" s="19">
        <v>1</v>
      </c>
      <c r="I8" s="19">
        <v>0.588</v>
      </c>
      <c r="J8" s="19">
        <v>26.585</v>
      </c>
      <c r="K8" s="22">
        <v>4</v>
      </c>
      <c r="L8" s="22">
        <v>2</v>
      </c>
      <c r="M8" s="22">
        <v>0</v>
      </c>
      <c r="N8" s="22">
        <v>0</v>
      </c>
      <c r="O8" s="22">
        <v>0</v>
      </c>
      <c r="P8" s="22">
        <v>-5.162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399416</v>
      </c>
      <c r="B9" s="18" t="s">
        <v>175</v>
      </c>
      <c r="C9" s="18">
        <v>4520.999</v>
      </c>
      <c r="D9" s="18">
        <v>5396.077</v>
      </c>
      <c r="E9" s="18">
        <v>1</v>
      </c>
      <c r="F9" s="19">
        <v>0</v>
      </c>
      <c r="G9" s="19">
        <v>0</v>
      </c>
      <c r="H9" s="19">
        <v>1</v>
      </c>
      <c r="I9" s="19">
        <v>0.963</v>
      </c>
      <c r="J9" s="19">
        <v>17.024</v>
      </c>
      <c r="K9" s="22">
        <v>4</v>
      </c>
      <c r="L9" s="22">
        <v>0</v>
      </c>
      <c r="M9" s="22">
        <v>0</v>
      </c>
      <c r="N9" s="22">
        <v>0</v>
      </c>
      <c r="O9" s="22">
        <v>0</v>
      </c>
      <c r="P9" s="22">
        <v>-11.524</v>
      </c>
      <c r="Q9" s="22">
        <v>0</v>
      </c>
      <c r="R9" s="22">
        <v>-1</v>
      </c>
      <c r="S9" s="23"/>
      <c r="T9" s="23"/>
      <c r="U9" s="23"/>
      <c r="V9" s="23"/>
      <c r="W9" s="23"/>
    </row>
    <row r="10" ht="16.5" spans="1:23">
      <c r="A10" s="18">
        <v>399428</v>
      </c>
      <c r="B10" s="18" t="s">
        <v>176</v>
      </c>
      <c r="C10" s="18">
        <v>3949.167</v>
      </c>
      <c r="D10" s="18">
        <v>4806.41</v>
      </c>
      <c r="E10" s="18">
        <v>1</v>
      </c>
      <c r="F10" s="19">
        <v>0</v>
      </c>
      <c r="G10" s="19">
        <v>0</v>
      </c>
      <c r="H10" s="19">
        <v>1</v>
      </c>
      <c r="I10" s="19">
        <v>1.423</v>
      </c>
      <c r="J10" s="19">
        <v>19.005</v>
      </c>
      <c r="K10" s="22">
        <v>4</v>
      </c>
      <c r="L10" s="22">
        <v>0</v>
      </c>
      <c r="M10" s="22">
        <v>-1</v>
      </c>
      <c r="N10" s="22">
        <v>1</v>
      </c>
      <c r="O10" s="22">
        <v>0</v>
      </c>
      <c r="P10" s="22">
        <v>2.205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399608</v>
      </c>
      <c r="B11" s="18" t="s">
        <v>177</v>
      </c>
      <c r="C11" s="18">
        <v>3892.889</v>
      </c>
      <c r="D11" s="18">
        <v>4475.03</v>
      </c>
      <c r="E11" s="18">
        <v>1</v>
      </c>
      <c r="F11" s="19">
        <v>0</v>
      </c>
      <c r="G11" s="19">
        <v>0</v>
      </c>
      <c r="H11" s="19">
        <v>1</v>
      </c>
      <c r="I11" s="19">
        <v>0.135</v>
      </c>
      <c r="J11" s="19">
        <v>13.126</v>
      </c>
      <c r="K11" s="22">
        <v>3</v>
      </c>
      <c r="L11" s="22">
        <v>0</v>
      </c>
      <c r="M11" s="22">
        <v>0</v>
      </c>
      <c r="N11" s="22">
        <v>-1</v>
      </c>
      <c r="O11" s="22">
        <v>0</v>
      </c>
      <c r="P11" s="22">
        <v>-8.988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399636</v>
      </c>
      <c r="B12" s="18" t="s">
        <v>178</v>
      </c>
      <c r="C12" s="18">
        <v>7356.44</v>
      </c>
      <c r="D12" s="18">
        <v>8590.517</v>
      </c>
      <c r="E12" s="18">
        <v>1</v>
      </c>
      <c r="F12" s="19">
        <v>0</v>
      </c>
      <c r="G12" s="19">
        <v>0</v>
      </c>
      <c r="H12" s="19">
        <v>1</v>
      </c>
      <c r="I12" s="19">
        <v>1.791</v>
      </c>
      <c r="J12" s="19">
        <v>15.899</v>
      </c>
      <c r="K12" s="22">
        <v>2</v>
      </c>
      <c r="L12" s="22">
        <v>0</v>
      </c>
      <c r="M12" s="22">
        <v>0</v>
      </c>
      <c r="N12" s="22">
        <v>0</v>
      </c>
      <c r="O12" s="22">
        <v>0</v>
      </c>
      <c r="P12" s="22">
        <v>-7.284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399678</v>
      </c>
      <c r="B13" s="18" t="s">
        <v>179</v>
      </c>
      <c r="C13" s="18">
        <v>543.077</v>
      </c>
      <c r="D13" s="18">
        <v>664.534</v>
      </c>
      <c r="E13" s="18">
        <v>1</v>
      </c>
      <c r="F13" s="19">
        <v>0</v>
      </c>
      <c r="G13" s="19">
        <v>0</v>
      </c>
      <c r="H13" s="19">
        <v>1</v>
      </c>
      <c r="I13" s="19">
        <v>0.463</v>
      </c>
      <c r="J13" s="19">
        <v>18.656</v>
      </c>
      <c r="K13" s="22">
        <v>1</v>
      </c>
      <c r="L13" s="22">
        <v>2</v>
      </c>
      <c r="M13" s="22">
        <v>0</v>
      </c>
      <c r="N13" s="22">
        <v>0</v>
      </c>
      <c r="O13" s="22">
        <v>0</v>
      </c>
      <c r="P13" s="22">
        <v>0.137</v>
      </c>
      <c r="Q13" s="22">
        <v>0</v>
      </c>
      <c r="R13" s="22">
        <v>-1</v>
      </c>
      <c r="S13" s="23"/>
      <c r="T13" s="23"/>
      <c r="U13" s="23"/>
      <c r="V13" s="23"/>
      <c r="W13" s="23"/>
    </row>
    <row r="14" ht="16.5" spans="1:23">
      <c r="A14" s="18">
        <v>399705</v>
      </c>
      <c r="B14" s="18" t="s">
        <v>180</v>
      </c>
      <c r="C14" s="18">
        <v>3924.784</v>
      </c>
      <c r="D14" s="18">
        <v>4591.278</v>
      </c>
      <c r="E14" s="18">
        <v>1</v>
      </c>
      <c r="F14" s="19">
        <v>0</v>
      </c>
      <c r="G14" s="19">
        <v>0</v>
      </c>
      <c r="H14" s="19">
        <v>1</v>
      </c>
      <c r="I14" s="19">
        <v>0.297</v>
      </c>
      <c r="J14" s="19">
        <v>14.771</v>
      </c>
      <c r="K14" s="22">
        <v>0</v>
      </c>
      <c r="L14" s="22">
        <v>2</v>
      </c>
      <c r="M14" s="22">
        <v>1</v>
      </c>
      <c r="N14" s="22">
        <v>-1</v>
      </c>
      <c r="O14" s="22">
        <v>0</v>
      </c>
      <c r="P14" s="22">
        <v>0.013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8">
        <v>988006</v>
      </c>
      <c r="B15" s="18" t="s">
        <v>181</v>
      </c>
      <c r="C15" s="18">
        <v>2838.105</v>
      </c>
      <c r="D15" s="18">
        <v>3327.108</v>
      </c>
      <c r="E15" s="18">
        <v>1</v>
      </c>
      <c r="F15" s="19">
        <v>0</v>
      </c>
      <c r="G15" s="19">
        <v>0</v>
      </c>
      <c r="H15" s="19">
        <v>1</v>
      </c>
      <c r="I15" s="19">
        <v>0.542</v>
      </c>
      <c r="J15" s="19">
        <v>15.16</v>
      </c>
      <c r="K15" s="22">
        <v>2</v>
      </c>
      <c r="L15" s="22">
        <v>0</v>
      </c>
      <c r="M15" s="22">
        <v>0</v>
      </c>
      <c r="N15" s="22">
        <v>-1</v>
      </c>
      <c r="O15" s="22">
        <v>0</v>
      </c>
      <c r="P15" s="22">
        <v>-0.002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8">
        <v>988007</v>
      </c>
      <c r="B16" s="18" t="s">
        <v>182</v>
      </c>
      <c r="C16" s="18">
        <v>2839.8</v>
      </c>
      <c r="D16" s="18">
        <v>3320.937</v>
      </c>
      <c r="E16" s="18">
        <v>1</v>
      </c>
      <c r="F16" s="19">
        <v>0</v>
      </c>
      <c r="G16" s="19">
        <v>0</v>
      </c>
      <c r="H16" s="19">
        <v>1</v>
      </c>
      <c r="I16" s="19">
        <v>0.064</v>
      </c>
      <c r="J16" s="19">
        <v>14.542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-6.664</v>
      </c>
      <c r="Q16" s="22">
        <v>0</v>
      </c>
      <c r="R16" s="22">
        <v>-1</v>
      </c>
      <c r="S16" s="23"/>
      <c r="T16" s="23"/>
      <c r="U16" s="23"/>
      <c r="V16" s="23"/>
      <c r="W16" s="23"/>
    </row>
    <row r="17" ht="16.5" spans="1:23">
      <c r="A17" s="18">
        <v>988106</v>
      </c>
      <c r="B17" s="18" t="s">
        <v>183</v>
      </c>
      <c r="C17" s="18">
        <v>3146.342</v>
      </c>
      <c r="D17" s="18">
        <v>3688.334</v>
      </c>
      <c r="E17" s="18">
        <v>1</v>
      </c>
      <c r="F17" s="19">
        <v>0</v>
      </c>
      <c r="G17" s="19">
        <v>0</v>
      </c>
      <c r="H17" s="19">
        <v>1</v>
      </c>
      <c r="I17" s="19">
        <v>0.555</v>
      </c>
      <c r="J17" s="19">
        <v>15.168</v>
      </c>
      <c r="K17" s="22">
        <v>1</v>
      </c>
      <c r="L17" s="22">
        <v>2</v>
      </c>
      <c r="M17" s="22">
        <v>0</v>
      </c>
      <c r="N17" s="22">
        <v>0</v>
      </c>
      <c r="O17" s="22">
        <v>0</v>
      </c>
      <c r="P17" s="22">
        <v>0.521</v>
      </c>
      <c r="Q17" s="22">
        <v>0</v>
      </c>
      <c r="R17" s="22">
        <v>1</v>
      </c>
      <c r="S17" s="23"/>
      <c r="T17" s="23"/>
      <c r="U17" s="23"/>
      <c r="V17" s="23"/>
      <c r="W17" s="23"/>
    </row>
    <row r="18" ht="16.5" spans="1:23">
      <c r="A18" s="18">
        <v>988107</v>
      </c>
      <c r="B18" s="18" t="s">
        <v>184</v>
      </c>
      <c r="C18" s="18">
        <v>3148.211</v>
      </c>
      <c r="D18" s="18">
        <v>3681.475</v>
      </c>
      <c r="E18" s="18">
        <v>1</v>
      </c>
      <c r="F18" s="19">
        <v>0</v>
      </c>
      <c r="G18" s="19">
        <v>0</v>
      </c>
      <c r="H18" s="19">
        <v>1</v>
      </c>
      <c r="I18" s="19">
        <v>0.077</v>
      </c>
      <c r="J18" s="19">
        <v>14.551</v>
      </c>
      <c r="K18" s="22">
        <v>3</v>
      </c>
      <c r="L18" s="22">
        <v>0</v>
      </c>
      <c r="M18" s="22">
        <v>0</v>
      </c>
      <c r="N18" s="22">
        <v>0</v>
      </c>
      <c r="O18" s="22">
        <v>0</v>
      </c>
      <c r="P18" s="22">
        <v>-2.423</v>
      </c>
      <c r="Q18" s="22">
        <v>0</v>
      </c>
      <c r="R18" s="22">
        <v>-1</v>
      </c>
      <c r="S18" s="23"/>
      <c r="T18" s="23"/>
      <c r="U18" s="23"/>
      <c r="V18" s="23"/>
      <c r="W18" s="23"/>
    </row>
    <row r="19" ht="16.5" spans="1:23">
      <c r="A19" s="20">
        <v>75</v>
      </c>
      <c r="B19" s="20" t="s">
        <v>185</v>
      </c>
      <c r="C19" s="20">
        <v>6796.437</v>
      </c>
      <c r="D19" s="20">
        <v>7564.128</v>
      </c>
      <c r="E19" s="20">
        <v>0</v>
      </c>
      <c r="F19" s="20">
        <v>1</v>
      </c>
      <c r="G19" s="19">
        <v>0</v>
      </c>
      <c r="H19" s="19">
        <v>0</v>
      </c>
      <c r="I19" s="19">
        <v>0</v>
      </c>
      <c r="J19" s="19">
        <v>0.542</v>
      </c>
      <c r="K19" s="22">
        <v>2</v>
      </c>
      <c r="L19" s="22">
        <v>2</v>
      </c>
      <c r="M19" s="22">
        <v>0</v>
      </c>
      <c r="N19" s="22">
        <v>1</v>
      </c>
      <c r="O19" s="22">
        <v>0</v>
      </c>
      <c r="P19" s="22">
        <v>3.332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399356</v>
      </c>
      <c r="B20" s="20" t="s">
        <v>186</v>
      </c>
      <c r="C20" s="20">
        <v>9812.158</v>
      </c>
      <c r="D20" s="20">
        <v>10812.023</v>
      </c>
      <c r="E20" s="20">
        <v>0</v>
      </c>
      <c r="F20" s="20">
        <v>1</v>
      </c>
      <c r="G20" s="19">
        <v>0</v>
      </c>
      <c r="H20" s="19">
        <v>0</v>
      </c>
      <c r="I20" s="19">
        <v>0</v>
      </c>
      <c r="J20" s="19">
        <v>0.005</v>
      </c>
      <c r="K20" s="22">
        <v>4</v>
      </c>
      <c r="L20" s="22">
        <v>0</v>
      </c>
      <c r="M20" s="22">
        <v>0</v>
      </c>
      <c r="N20" s="22">
        <v>0</v>
      </c>
      <c r="O20" s="22">
        <v>0</v>
      </c>
      <c r="P20" s="22">
        <v>-0.568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0">
        <v>399993</v>
      </c>
      <c r="B21" s="20" t="s">
        <v>187</v>
      </c>
      <c r="C21" s="20">
        <v>2553.423</v>
      </c>
      <c r="D21" s="20">
        <v>2972.043</v>
      </c>
      <c r="E21" s="20">
        <v>0</v>
      </c>
      <c r="F21" s="20">
        <v>1</v>
      </c>
      <c r="G21" s="19">
        <v>0</v>
      </c>
      <c r="H21" s="19">
        <v>0</v>
      </c>
      <c r="I21" s="19">
        <v>0</v>
      </c>
      <c r="J21" s="19">
        <v>0.229</v>
      </c>
      <c r="K21" s="22">
        <v>2</v>
      </c>
      <c r="L21" s="22">
        <v>2</v>
      </c>
      <c r="M21" s="22">
        <v>0</v>
      </c>
      <c r="N21" s="22">
        <v>-1</v>
      </c>
      <c r="O21" s="22">
        <v>0</v>
      </c>
      <c r="P21" s="22">
        <v>-0.62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13</v>
      </c>
      <c r="B22" s="21" t="s">
        <v>188</v>
      </c>
      <c r="C22" s="21">
        <v>301.934</v>
      </c>
      <c r="D22" s="21">
        <v>303.545</v>
      </c>
      <c r="E22" s="21">
        <v>0</v>
      </c>
      <c r="F22" s="21">
        <v>0</v>
      </c>
      <c r="G22" s="21">
        <v>0</v>
      </c>
      <c r="H22" s="21">
        <v>1</v>
      </c>
      <c r="I22" s="19">
        <v>0.354</v>
      </c>
      <c r="J22" s="19">
        <v>0.882</v>
      </c>
      <c r="K22" s="22">
        <v>4</v>
      </c>
      <c r="L22" s="22">
        <v>0</v>
      </c>
      <c r="M22" s="22">
        <v>0</v>
      </c>
      <c r="N22" s="22">
        <v>0</v>
      </c>
      <c r="O22" s="22">
        <v>0</v>
      </c>
      <c r="P22" s="22">
        <v>-0.412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15</v>
      </c>
      <c r="B23" s="21" t="s">
        <v>189</v>
      </c>
      <c r="C23" s="21">
        <v>2979.963</v>
      </c>
      <c r="D23" s="21">
        <v>3263.818</v>
      </c>
      <c r="E23" s="21">
        <v>0</v>
      </c>
      <c r="F23" s="21">
        <v>0</v>
      </c>
      <c r="G23" s="21">
        <v>0</v>
      </c>
      <c r="H23" s="21">
        <v>1</v>
      </c>
      <c r="I23" s="19">
        <v>0.795</v>
      </c>
      <c r="J23" s="19">
        <v>9.423</v>
      </c>
      <c r="K23" s="22">
        <v>2</v>
      </c>
      <c r="L23" s="22">
        <v>0</v>
      </c>
      <c r="M23" s="22">
        <v>-1</v>
      </c>
      <c r="N23" s="22">
        <v>1</v>
      </c>
      <c r="O23" s="22">
        <v>0</v>
      </c>
      <c r="P23" s="22">
        <v>0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22</v>
      </c>
      <c r="B24" s="21" t="s">
        <v>190</v>
      </c>
      <c r="C24" s="21">
        <v>253.083</v>
      </c>
      <c r="D24" s="21">
        <v>254.276</v>
      </c>
      <c r="E24" s="21">
        <v>0</v>
      </c>
      <c r="F24" s="21">
        <v>0</v>
      </c>
      <c r="G24" s="21">
        <v>0</v>
      </c>
      <c r="H24" s="21">
        <v>1</v>
      </c>
      <c r="I24" s="19">
        <v>0.327</v>
      </c>
      <c r="J24" s="19">
        <v>0.795</v>
      </c>
      <c r="K24" s="22">
        <v>4</v>
      </c>
      <c r="L24" s="22">
        <v>0</v>
      </c>
      <c r="M24" s="22">
        <v>0</v>
      </c>
      <c r="N24" s="22">
        <v>0</v>
      </c>
      <c r="O24" s="22">
        <v>0</v>
      </c>
      <c r="P24" s="22">
        <v>-5.673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32</v>
      </c>
      <c r="B25" s="21" t="s">
        <v>191</v>
      </c>
      <c r="C25" s="21">
        <v>1868.913</v>
      </c>
      <c r="D25" s="21">
        <v>2250.893</v>
      </c>
      <c r="E25" s="21">
        <v>0</v>
      </c>
      <c r="F25" s="21">
        <v>0</v>
      </c>
      <c r="G25" s="21">
        <v>0</v>
      </c>
      <c r="H25" s="21">
        <v>1</v>
      </c>
      <c r="I25" s="19">
        <v>5.794</v>
      </c>
      <c r="J25" s="19">
        <v>21.781</v>
      </c>
      <c r="K25" s="22">
        <v>3</v>
      </c>
      <c r="L25" s="22">
        <v>0</v>
      </c>
      <c r="M25" s="22">
        <v>0</v>
      </c>
      <c r="N25" s="22">
        <v>-1</v>
      </c>
      <c r="O25" s="22">
        <v>0</v>
      </c>
      <c r="P25" s="22">
        <v>-12.183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70</v>
      </c>
      <c r="B26" s="21" t="s">
        <v>192</v>
      </c>
      <c r="C26" s="21">
        <v>2542.557</v>
      </c>
      <c r="D26" s="21">
        <v>3182.597</v>
      </c>
      <c r="E26" s="21">
        <v>0</v>
      </c>
      <c r="F26" s="21">
        <v>0</v>
      </c>
      <c r="G26" s="21">
        <v>0</v>
      </c>
      <c r="H26" s="21">
        <v>1</v>
      </c>
      <c r="I26" s="19">
        <v>5.924</v>
      </c>
      <c r="J26" s="19">
        <v>24.843</v>
      </c>
      <c r="K26" s="22">
        <v>4</v>
      </c>
      <c r="L26" s="22">
        <v>0</v>
      </c>
      <c r="M26" s="22">
        <v>0</v>
      </c>
      <c r="N26" s="22">
        <v>0</v>
      </c>
      <c r="O26" s="22">
        <v>0</v>
      </c>
      <c r="P26" s="22">
        <v>1.446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72</v>
      </c>
      <c r="B27" s="21" t="s">
        <v>193</v>
      </c>
      <c r="C27" s="21">
        <v>2925.219</v>
      </c>
      <c r="D27" s="21">
        <v>3272.909</v>
      </c>
      <c r="E27" s="21">
        <v>0</v>
      </c>
      <c r="F27" s="21">
        <v>0</v>
      </c>
      <c r="G27" s="21">
        <v>0</v>
      </c>
      <c r="H27" s="21">
        <v>1</v>
      </c>
      <c r="I27" s="19">
        <v>1.842</v>
      </c>
      <c r="J27" s="19">
        <v>12.27</v>
      </c>
      <c r="K27" s="22">
        <v>2</v>
      </c>
      <c r="L27" s="22">
        <v>0</v>
      </c>
      <c r="M27" s="22">
        <v>0</v>
      </c>
      <c r="N27" s="22">
        <v>0</v>
      </c>
      <c r="O27" s="22">
        <v>0</v>
      </c>
      <c r="P27" s="22">
        <v>0.311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79</v>
      </c>
      <c r="B28" s="21" t="s">
        <v>194</v>
      </c>
      <c r="C28" s="21">
        <v>2518.246</v>
      </c>
      <c r="D28" s="21">
        <v>2771.402</v>
      </c>
      <c r="E28" s="21">
        <v>0</v>
      </c>
      <c r="F28" s="21">
        <v>0</v>
      </c>
      <c r="G28" s="21">
        <v>0</v>
      </c>
      <c r="H28" s="21">
        <v>1</v>
      </c>
      <c r="I28" s="19">
        <v>1.653</v>
      </c>
      <c r="J28" s="19">
        <v>10.636</v>
      </c>
      <c r="K28" s="22">
        <v>4</v>
      </c>
      <c r="L28" s="22">
        <v>0</v>
      </c>
      <c r="M28" s="22">
        <v>0</v>
      </c>
      <c r="N28" s="22">
        <v>1</v>
      </c>
      <c r="O28" s="22">
        <v>0</v>
      </c>
      <c r="P28" s="22">
        <v>-1.81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101</v>
      </c>
      <c r="B29" s="21" t="s">
        <v>195</v>
      </c>
      <c r="C29" s="21">
        <v>250.876</v>
      </c>
      <c r="D29" s="21">
        <v>252.182</v>
      </c>
      <c r="E29" s="21">
        <v>0</v>
      </c>
      <c r="F29" s="21">
        <v>0</v>
      </c>
      <c r="G29" s="21">
        <v>0</v>
      </c>
      <c r="H29" s="21">
        <v>1</v>
      </c>
      <c r="I29" s="19">
        <v>0.302</v>
      </c>
      <c r="J29" s="19">
        <v>0.818</v>
      </c>
      <c r="K29" s="22">
        <v>2</v>
      </c>
      <c r="L29" s="22">
        <v>0</v>
      </c>
      <c r="M29" s="22">
        <v>0</v>
      </c>
      <c r="N29" s="22">
        <v>0</v>
      </c>
      <c r="O29" s="22">
        <v>0</v>
      </c>
      <c r="P29" s="22">
        <v>-0.552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104</v>
      </c>
      <c r="B30" s="21" t="s">
        <v>196</v>
      </c>
      <c r="C30" s="21">
        <v>1247.331</v>
      </c>
      <c r="D30" s="21">
        <v>1547.119</v>
      </c>
      <c r="E30" s="21">
        <v>0</v>
      </c>
      <c r="F30" s="21">
        <v>0</v>
      </c>
      <c r="G30" s="21">
        <v>0</v>
      </c>
      <c r="H30" s="21">
        <v>1</v>
      </c>
      <c r="I30" s="19">
        <v>2.142</v>
      </c>
      <c r="J30" s="19">
        <v>21.104</v>
      </c>
      <c r="K30" s="22">
        <v>4</v>
      </c>
      <c r="L30" s="22">
        <v>0</v>
      </c>
      <c r="M30" s="22">
        <v>0</v>
      </c>
      <c r="N30" s="22">
        <v>0</v>
      </c>
      <c r="O30" s="22">
        <v>0</v>
      </c>
      <c r="P30" s="22">
        <v>-2.627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113</v>
      </c>
      <c r="B31" s="21" t="s">
        <v>197</v>
      </c>
      <c r="C31" s="21">
        <v>2907.84</v>
      </c>
      <c r="D31" s="21">
        <v>3368.472</v>
      </c>
      <c r="E31" s="21">
        <v>0</v>
      </c>
      <c r="F31" s="21">
        <v>0</v>
      </c>
      <c r="G31" s="21">
        <v>0</v>
      </c>
      <c r="H31" s="21">
        <v>1</v>
      </c>
      <c r="I31" s="19">
        <v>1.877</v>
      </c>
      <c r="J31" s="19">
        <v>15.295</v>
      </c>
      <c r="K31" s="22">
        <v>3</v>
      </c>
      <c r="L31" s="22">
        <v>0</v>
      </c>
      <c r="M31" s="22">
        <v>0</v>
      </c>
      <c r="N31" s="22">
        <v>0</v>
      </c>
      <c r="O31" s="22">
        <v>0</v>
      </c>
      <c r="P31" s="22">
        <v>-7.461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116</v>
      </c>
      <c r="B32" s="21" t="s">
        <v>198</v>
      </c>
      <c r="C32" s="21">
        <v>198.541</v>
      </c>
      <c r="D32" s="21">
        <v>199.255</v>
      </c>
      <c r="E32" s="21">
        <v>0</v>
      </c>
      <c r="F32" s="21">
        <v>0</v>
      </c>
      <c r="G32" s="21">
        <v>0</v>
      </c>
      <c r="H32" s="21">
        <v>1</v>
      </c>
      <c r="I32" s="19">
        <v>0.106</v>
      </c>
      <c r="J32" s="19">
        <v>0.464</v>
      </c>
      <c r="K32" s="22">
        <v>3</v>
      </c>
      <c r="L32" s="22">
        <v>0</v>
      </c>
      <c r="M32" s="22">
        <v>0</v>
      </c>
      <c r="N32" s="22">
        <v>-1</v>
      </c>
      <c r="O32" s="22">
        <v>0</v>
      </c>
      <c r="P32" s="22">
        <v>-8.326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122</v>
      </c>
      <c r="B33" s="21" t="s">
        <v>199</v>
      </c>
      <c r="C33" s="21">
        <v>1570.512</v>
      </c>
      <c r="D33" s="21">
        <v>1797.009</v>
      </c>
      <c r="E33" s="21">
        <v>0</v>
      </c>
      <c r="F33" s="21">
        <v>0</v>
      </c>
      <c r="G33" s="21">
        <v>0</v>
      </c>
      <c r="H33" s="21">
        <v>1</v>
      </c>
      <c r="I33" s="19">
        <v>3.15</v>
      </c>
      <c r="J33" s="19">
        <v>15.357</v>
      </c>
      <c r="K33" s="22">
        <v>3</v>
      </c>
      <c r="L33" s="22">
        <v>0</v>
      </c>
      <c r="M33" s="22">
        <v>0</v>
      </c>
      <c r="N33" s="22">
        <v>-1</v>
      </c>
      <c r="O33" s="22">
        <v>0</v>
      </c>
      <c r="P33" s="22">
        <v>-5.785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138</v>
      </c>
      <c r="B34" s="21" t="s">
        <v>200</v>
      </c>
      <c r="C34" s="21">
        <v>8001.833</v>
      </c>
      <c r="D34" s="21">
        <v>8692.358</v>
      </c>
      <c r="E34" s="21">
        <v>0</v>
      </c>
      <c r="F34" s="21">
        <v>0</v>
      </c>
      <c r="G34" s="21">
        <v>0</v>
      </c>
      <c r="H34" s="21">
        <v>1</v>
      </c>
      <c r="I34" s="19">
        <v>1.48</v>
      </c>
      <c r="J34" s="19">
        <v>9.306</v>
      </c>
      <c r="K34" s="22">
        <v>1</v>
      </c>
      <c r="L34" s="22">
        <v>0</v>
      </c>
      <c r="M34" s="22">
        <v>0</v>
      </c>
      <c r="N34" s="22">
        <v>0</v>
      </c>
      <c r="O34" s="22">
        <v>0</v>
      </c>
      <c r="P34" s="22">
        <v>-0.329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149</v>
      </c>
      <c r="B35" s="21" t="s">
        <v>201</v>
      </c>
      <c r="C35" s="21">
        <v>3866.229</v>
      </c>
      <c r="D35" s="21">
        <v>4212.908</v>
      </c>
      <c r="E35" s="21">
        <v>0</v>
      </c>
      <c r="F35" s="21">
        <v>0</v>
      </c>
      <c r="G35" s="21">
        <v>0</v>
      </c>
      <c r="H35" s="21">
        <v>1</v>
      </c>
      <c r="I35" s="19">
        <v>0.34</v>
      </c>
      <c r="J35" s="19">
        <v>8.541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-5.859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820</v>
      </c>
      <c r="B36" s="21" t="s">
        <v>202</v>
      </c>
      <c r="C36" s="21">
        <v>4136.79</v>
      </c>
      <c r="D36" s="21">
        <v>4883.058</v>
      </c>
      <c r="E36" s="21">
        <v>0</v>
      </c>
      <c r="F36" s="21">
        <v>0</v>
      </c>
      <c r="G36" s="21">
        <v>0</v>
      </c>
      <c r="H36" s="21">
        <v>1</v>
      </c>
      <c r="I36" s="19">
        <v>4.212</v>
      </c>
      <c r="J36" s="19">
        <v>18.851</v>
      </c>
      <c r="K36" s="22">
        <v>0</v>
      </c>
      <c r="L36" s="22">
        <v>2</v>
      </c>
      <c r="M36" s="22">
        <v>0</v>
      </c>
      <c r="N36" s="22">
        <v>0</v>
      </c>
      <c r="O36" s="22">
        <v>0</v>
      </c>
      <c r="P36" s="22">
        <v>10.975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859</v>
      </c>
      <c r="B37" s="21" t="s">
        <v>203</v>
      </c>
      <c r="C37" s="21">
        <v>1723.394</v>
      </c>
      <c r="D37" s="21">
        <v>2022.979</v>
      </c>
      <c r="E37" s="21">
        <v>0</v>
      </c>
      <c r="F37" s="21">
        <v>0</v>
      </c>
      <c r="G37" s="21">
        <v>0</v>
      </c>
      <c r="H37" s="21">
        <v>1</v>
      </c>
      <c r="I37" s="19">
        <v>3.429</v>
      </c>
      <c r="J37" s="19">
        <v>17.73</v>
      </c>
      <c r="K37" s="22">
        <v>2</v>
      </c>
      <c r="L37" s="22">
        <v>2</v>
      </c>
      <c r="M37" s="22">
        <v>0</v>
      </c>
      <c r="N37" s="22">
        <v>1</v>
      </c>
      <c r="O37" s="22">
        <v>0</v>
      </c>
      <c r="P37" s="22">
        <v>3.879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861</v>
      </c>
      <c r="B38" s="21" t="s">
        <v>204</v>
      </c>
      <c r="C38" s="21">
        <v>2459.823</v>
      </c>
      <c r="D38" s="21">
        <v>2779.368</v>
      </c>
      <c r="E38" s="21">
        <v>0</v>
      </c>
      <c r="F38" s="21">
        <v>0</v>
      </c>
      <c r="G38" s="21">
        <v>0</v>
      </c>
      <c r="H38" s="21">
        <v>1</v>
      </c>
      <c r="I38" s="19">
        <v>0.798</v>
      </c>
      <c r="J38" s="19">
        <v>12.204</v>
      </c>
      <c r="K38" s="22">
        <v>2</v>
      </c>
      <c r="L38" s="22">
        <v>0</v>
      </c>
      <c r="M38" s="22">
        <v>0</v>
      </c>
      <c r="N38" s="22">
        <v>-1</v>
      </c>
      <c r="O38" s="22">
        <v>0</v>
      </c>
      <c r="P38" s="22">
        <v>3.177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908</v>
      </c>
      <c r="B39" s="21" t="s">
        <v>205</v>
      </c>
      <c r="C39" s="21">
        <v>2237.982</v>
      </c>
      <c r="D39" s="21">
        <v>2637.772</v>
      </c>
      <c r="E39" s="21">
        <v>0</v>
      </c>
      <c r="F39" s="21">
        <v>0</v>
      </c>
      <c r="G39" s="21">
        <v>0</v>
      </c>
      <c r="H39" s="21">
        <v>1</v>
      </c>
      <c r="I39" s="19">
        <v>5.628</v>
      </c>
      <c r="J39" s="19">
        <v>19.931</v>
      </c>
      <c r="K39" s="22">
        <v>3</v>
      </c>
      <c r="L39" s="22">
        <v>0</v>
      </c>
      <c r="M39" s="22">
        <v>0</v>
      </c>
      <c r="N39" s="22">
        <v>-1</v>
      </c>
      <c r="O39" s="22">
        <v>0</v>
      </c>
      <c r="P39" s="22">
        <v>-17.127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923</v>
      </c>
      <c r="B40" s="21" t="s">
        <v>206</v>
      </c>
      <c r="C40" s="21">
        <v>253.488</v>
      </c>
      <c r="D40" s="21">
        <v>254.639</v>
      </c>
      <c r="E40" s="21">
        <v>0</v>
      </c>
      <c r="F40" s="21">
        <v>0</v>
      </c>
      <c r="G40" s="21">
        <v>0</v>
      </c>
      <c r="H40" s="21">
        <v>1</v>
      </c>
      <c r="I40" s="19">
        <v>0.342</v>
      </c>
      <c r="J40" s="19">
        <v>0.793</v>
      </c>
      <c r="K40" s="22">
        <v>4</v>
      </c>
      <c r="L40" s="22">
        <v>0</v>
      </c>
      <c r="M40" s="22">
        <v>0</v>
      </c>
      <c r="N40" s="22">
        <v>0</v>
      </c>
      <c r="O40" s="22">
        <v>0</v>
      </c>
      <c r="P40" s="22">
        <v>-9.827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928</v>
      </c>
      <c r="B41" s="21" t="s">
        <v>207</v>
      </c>
      <c r="C41" s="21">
        <v>2819.787</v>
      </c>
      <c r="D41" s="21">
        <v>3350.228</v>
      </c>
      <c r="E41" s="21">
        <v>0</v>
      </c>
      <c r="F41" s="21">
        <v>0</v>
      </c>
      <c r="G41" s="21">
        <v>0</v>
      </c>
      <c r="H41" s="21">
        <v>1</v>
      </c>
      <c r="I41" s="19">
        <v>5.317</v>
      </c>
      <c r="J41" s="19">
        <v>20.308</v>
      </c>
      <c r="K41" s="22">
        <v>4</v>
      </c>
      <c r="L41" s="22">
        <v>0</v>
      </c>
      <c r="M41" s="22">
        <v>0</v>
      </c>
      <c r="N41" s="22">
        <v>0</v>
      </c>
      <c r="O41" s="22">
        <v>0</v>
      </c>
      <c r="P41" s="22">
        <v>-2.137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937</v>
      </c>
      <c r="B42" s="21" t="s">
        <v>208</v>
      </c>
      <c r="C42" s="21">
        <v>2481.829</v>
      </c>
      <c r="D42" s="21">
        <v>2700.914</v>
      </c>
      <c r="E42" s="21">
        <v>0</v>
      </c>
      <c r="F42" s="21">
        <v>0</v>
      </c>
      <c r="G42" s="21">
        <v>0</v>
      </c>
      <c r="H42" s="21">
        <v>1</v>
      </c>
      <c r="I42" s="19">
        <v>0.292</v>
      </c>
      <c r="J42" s="19">
        <v>8.38</v>
      </c>
      <c r="K42" s="22">
        <v>1</v>
      </c>
      <c r="L42" s="22">
        <v>2</v>
      </c>
      <c r="M42" s="22">
        <v>0</v>
      </c>
      <c r="N42" s="22">
        <v>0</v>
      </c>
      <c r="O42" s="22">
        <v>0</v>
      </c>
      <c r="P42" s="22">
        <v>-0.193</v>
      </c>
      <c r="Q42" s="22">
        <v>0</v>
      </c>
      <c r="R42" s="22">
        <v>1</v>
      </c>
      <c r="S42" s="23"/>
      <c r="T42" s="23"/>
      <c r="U42" s="23"/>
      <c r="V42" s="23"/>
      <c r="W42" s="23"/>
    </row>
    <row r="43" ht="16.5" spans="1:23">
      <c r="A43" s="21">
        <v>949</v>
      </c>
      <c r="B43" s="21" t="s">
        <v>209</v>
      </c>
      <c r="C43" s="21">
        <v>5553.073</v>
      </c>
      <c r="D43" s="21">
        <v>6079.39</v>
      </c>
      <c r="E43" s="21">
        <v>0</v>
      </c>
      <c r="F43" s="21">
        <v>0</v>
      </c>
      <c r="G43" s="21">
        <v>0</v>
      </c>
      <c r="H43" s="21">
        <v>1</v>
      </c>
      <c r="I43" s="19">
        <v>1.534</v>
      </c>
      <c r="J43" s="19">
        <v>10.059</v>
      </c>
      <c r="K43" s="22">
        <v>3</v>
      </c>
      <c r="L43" s="22">
        <v>0</v>
      </c>
      <c r="M43" s="22">
        <v>0</v>
      </c>
      <c r="N43" s="22">
        <v>0</v>
      </c>
      <c r="O43" s="22">
        <v>0</v>
      </c>
      <c r="P43" s="22">
        <v>-6.803</v>
      </c>
      <c r="Q43" s="22">
        <v>0</v>
      </c>
      <c r="R43" s="22">
        <v>-1</v>
      </c>
      <c r="S43" s="23"/>
      <c r="T43" s="23"/>
      <c r="U43" s="23"/>
      <c r="V43" s="23"/>
      <c r="W43" s="23"/>
    </row>
    <row r="44" ht="16.5" spans="1:23">
      <c r="A44" s="21">
        <v>986</v>
      </c>
      <c r="B44" s="21" t="s">
        <v>210</v>
      </c>
      <c r="C44" s="21">
        <v>2240.201</v>
      </c>
      <c r="D44" s="21">
        <v>2694.069</v>
      </c>
      <c r="E44" s="21">
        <v>0</v>
      </c>
      <c r="F44" s="21">
        <v>0</v>
      </c>
      <c r="G44" s="21">
        <v>0</v>
      </c>
      <c r="H44" s="21">
        <v>1</v>
      </c>
      <c r="I44" s="19">
        <v>5.788</v>
      </c>
      <c r="J44" s="19">
        <v>21.66</v>
      </c>
      <c r="K44" s="22">
        <v>3</v>
      </c>
      <c r="L44" s="22">
        <v>0</v>
      </c>
      <c r="M44" s="22">
        <v>0</v>
      </c>
      <c r="N44" s="22">
        <v>-1</v>
      </c>
      <c r="O44" s="22">
        <v>0</v>
      </c>
      <c r="P44" s="22">
        <v>-6.902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995</v>
      </c>
      <c r="B45" s="21" t="s">
        <v>211</v>
      </c>
      <c r="C45" s="21">
        <v>2581.179</v>
      </c>
      <c r="D45" s="21">
        <v>2798.251</v>
      </c>
      <c r="E45" s="21">
        <v>0</v>
      </c>
      <c r="F45" s="21">
        <v>0</v>
      </c>
      <c r="G45" s="21">
        <v>0</v>
      </c>
      <c r="H45" s="21">
        <v>1</v>
      </c>
      <c r="I45" s="19">
        <v>1.531</v>
      </c>
      <c r="J45" s="19">
        <v>9.169</v>
      </c>
      <c r="K45" s="22">
        <v>3</v>
      </c>
      <c r="L45" s="22">
        <v>0</v>
      </c>
      <c r="M45" s="22">
        <v>0</v>
      </c>
      <c r="N45" s="22">
        <v>-1</v>
      </c>
      <c r="O45" s="22">
        <v>0</v>
      </c>
      <c r="P45" s="22">
        <v>-6.913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399234</v>
      </c>
      <c r="B46" s="21" t="s">
        <v>212</v>
      </c>
      <c r="C46" s="21">
        <v>905.751</v>
      </c>
      <c r="D46" s="21">
        <v>1047.504</v>
      </c>
      <c r="E46" s="21">
        <v>0</v>
      </c>
      <c r="F46" s="21">
        <v>0</v>
      </c>
      <c r="G46" s="21">
        <v>0</v>
      </c>
      <c r="H46" s="21">
        <v>1</v>
      </c>
      <c r="I46" s="19">
        <v>6.265</v>
      </c>
      <c r="J46" s="19">
        <v>18.95</v>
      </c>
      <c r="K46" s="22">
        <v>3</v>
      </c>
      <c r="L46" s="22">
        <v>0</v>
      </c>
      <c r="M46" s="22">
        <v>0</v>
      </c>
      <c r="N46" s="22">
        <v>-1</v>
      </c>
      <c r="O46" s="22">
        <v>0</v>
      </c>
      <c r="P46" s="22">
        <v>-2.675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399235</v>
      </c>
      <c r="B47" s="21" t="s">
        <v>213</v>
      </c>
      <c r="C47" s="21">
        <v>1014.797</v>
      </c>
      <c r="D47" s="21">
        <v>1161.293</v>
      </c>
      <c r="E47" s="21">
        <v>0</v>
      </c>
      <c r="F47" s="21">
        <v>0</v>
      </c>
      <c r="G47" s="21">
        <v>0</v>
      </c>
      <c r="H47" s="21">
        <v>1</v>
      </c>
      <c r="I47" s="19">
        <v>0.899</v>
      </c>
      <c r="J47" s="19">
        <v>13.4</v>
      </c>
      <c r="K47" s="22">
        <v>4</v>
      </c>
      <c r="L47" s="22">
        <v>0</v>
      </c>
      <c r="M47" s="22">
        <v>0</v>
      </c>
      <c r="N47" s="22">
        <v>0</v>
      </c>
      <c r="O47" s="22">
        <v>0</v>
      </c>
      <c r="P47" s="22">
        <v>-1.357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399289</v>
      </c>
      <c r="B48" s="21" t="s">
        <v>214</v>
      </c>
      <c r="C48" s="21">
        <v>120.501</v>
      </c>
      <c r="D48" s="21">
        <v>121.308</v>
      </c>
      <c r="E48" s="21">
        <v>0</v>
      </c>
      <c r="F48" s="21">
        <v>0</v>
      </c>
      <c r="G48" s="21">
        <v>0</v>
      </c>
      <c r="H48" s="21">
        <v>1</v>
      </c>
      <c r="I48" s="19">
        <v>0.278</v>
      </c>
      <c r="J48" s="19">
        <v>0.941</v>
      </c>
      <c r="K48" s="22">
        <v>3</v>
      </c>
      <c r="L48" s="22">
        <v>0</v>
      </c>
      <c r="M48" s="22">
        <v>0</v>
      </c>
      <c r="N48" s="22">
        <v>-1</v>
      </c>
      <c r="O48" s="22">
        <v>0</v>
      </c>
      <c r="P48" s="22">
        <v>-3.356</v>
      </c>
      <c r="Q48" s="22">
        <v>0</v>
      </c>
      <c r="R48" s="22">
        <v>-1</v>
      </c>
      <c r="S48" s="23"/>
      <c r="T48" s="23"/>
      <c r="U48" s="23"/>
      <c r="V48" s="23"/>
      <c r="W48" s="23"/>
    </row>
    <row r="49" ht="16.5" spans="1:23">
      <c r="A49" s="21">
        <v>399294</v>
      </c>
      <c r="B49" s="21" t="s">
        <v>215</v>
      </c>
      <c r="C49" s="21">
        <v>3452.628</v>
      </c>
      <c r="D49" s="21">
        <v>3831.996</v>
      </c>
      <c r="E49" s="21">
        <v>0</v>
      </c>
      <c r="F49" s="21">
        <v>0</v>
      </c>
      <c r="G49" s="21">
        <v>0</v>
      </c>
      <c r="H49" s="21">
        <v>1</v>
      </c>
      <c r="I49" s="19">
        <v>0.788</v>
      </c>
      <c r="J49" s="19">
        <v>10.61</v>
      </c>
      <c r="K49" s="22">
        <v>2</v>
      </c>
      <c r="L49" s="22">
        <v>2</v>
      </c>
      <c r="M49" s="22">
        <v>0</v>
      </c>
      <c r="N49" s="22">
        <v>0</v>
      </c>
      <c r="O49" s="22">
        <v>0</v>
      </c>
      <c r="P49" s="22">
        <v>-0.631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399298</v>
      </c>
      <c r="B50" s="21" t="s">
        <v>216</v>
      </c>
      <c r="C50" s="21">
        <v>213.348</v>
      </c>
      <c r="D50" s="21">
        <v>214.619</v>
      </c>
      <c r="E50" s="21">
        <v>0</v>
      </c>
      <c r="F50" s="21">
        <v>0</v>
      </c>
      <c r="G50" s="21">
        <v>0</v>
      </c>
      <c r="H50" s="21">
        <v>1</v>
      </c>
      <c r="I50" s="19">
        <v>0.398</v>
      </c>
      <c r="J50" s="19">
        <v>0.988</v>
      </c>
      <c r="K50" s="22">
        <v>3</v>
      </c>
      <c r="L50" s="22">
        <v>0</v>
      </c>
      <c r="M50" s="22">
        <v>0</v>
      </c>
      <c r="N50" s="22">
        <v>0</v>
      </c>
      <c r="O50" s="22">
        <v>0</v>
      </c>
      <c r="P50" s="22">
        <v>-12.865</v>
      </c>
      <c r="Q50" s="22">
        <v>0</v>
      </c>
      <c r="R50" s="22">
        <v>-1</v>
      </c>
      <c r="S50" s="23"/>
      <c r="T50" s="23"/>
      <c r="U50" s="23"/>
      <c r="V50" s="23"/>
      <c r="W50" s="23"/>
    </row>
    <row r="51" ht="16.5" spans="1:23">
      <c r="A51" s="21">
        <v>399299</v>
      </c>
      <c r="B51" s="21" t="s">
        <v>217</v>
      </c>
      <c r="C51" s="21">
        <v>245.48</v>
      </c>
      <c r="D51" s="21">
        <v>247.128</v>
      </c>
      <c r="E51" s="21">
        <v>0</v>
      </c>
      <c r="F51" s="21">
        <v>0</v>
      </c>
      <c r="G51" s="21">
        <v>0</v>
      </c>
      <c r="H51" s="21">
        <v>1</v>
      </c>
      <c r="I51" s="19">
        <v>0.399</v>
      </c>
      <c r="J51" s="19">
        <v>1.063</v>
      </c>
      <c r="K51" s="22">
        <v>2</v>
      </c>
      <c r="L51" s="22">
        <v>2</v>
      </c>
      <c r="M51" s="22">
        <v>0</v>
      </c>
      <c r="N51" s="22">
        <v>0</v>
      </c>
      <c r="O51" s="22">
        <v>0</v>
      </c>
      <c r="P51" s="22">
        <v>-0.936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399301</v>
      </c>
      <c r="B52" s="21" t="s">
        <v>218</v>
      </c>
      <c r="C52" s="21">
        <v>217.197</v>
      </c>
      <c r="D52" s="21">
        <v>218.492</v>
      </c>
      <c r="E52" s="21">
        <v>0</v>
      </c>
      <c r="F52" s="21">
        <v>0</v>
      </c>
      <c r="G52" s="21">
        <v>0</v>
      </c>
      <c r="H52" s="21">
        <v>1</v>
      </c>
      <c r="I52" s="19">
        <v>0.398</v>
      </c>
      <c r="J52" s="19">
        <v>0.989</v>
      </c>
      <c r="K52" s="22">
        <v>4</v>
      </c>
      <c r="L52" s="22">
        <v>0</v>
      </c>
      <c r="M52" s="22">
        <v>0</v>
      </c>
      <c r="N52" s="22">
        <v>0</v>
      </c>
      <c r="O52" s="22">
        <v>0</v>
      </c>
      <c r="P52" s="22">
        <v>-13.688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399302</v>
      </c>
      <c r="B53" s="21" t="s">
        <v>219</v>
      </c>
      <c r="C53" s="21">
        <v>220.236</v>
      </c>
      <c r="D53" s="21">
        <v>221.334</v>
      </c>
      <c r="E53" s="21">
        <v>0</v>
      </c>
      <c r="F53" s="21">
        <v>0</v>
      </c>
      <c r="G53" s="21">
        <v>0</v>
      </c>
      <c r="H53" s="21">
        <v>1</v>
      </c>
      <c r="I53" s="19">
        <v>0.326</v>
      </c>
      <c r="J53" s="19">
        <v>0.821</v>
      </c>
      <c r="K53" s="22">
        <v>3</v>
      </c>
      <c r="L53" s="22">
        <v>0</v>
      </c>
      <c r="M53" s="22">
        <v>0</v>
      </c>
      <c r="N53" s="22">
        <v>0</v>
      </c>
      <c r="O53" s="22">
        <v>0</v>
      </c>
      <c r="P53" s="22">
        <v>0.38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399326</v>
      </c>
      <c r="B54" s="21" t="s">
        <v>220</v>
      </c>
      <c r="C54" s="21">
        <v>5563.759</v>
      </c>
      <c r="D54" s="21">
        <v>6816.346</v>
      </c>
      <c r="E54" s="21">
        <v>0</v>
      </c>
      <c r="F54" s="21">
        <v>0</v>
      </c>
      <c r="G54" s="21">
        <v>0</v>
      </c>
      <c r="H54" s="21">
        <v>1</v>
      </c>
      <c r="I54" s="19">
        <v>3.992</v>
      </c>
      <c r="J54" s="19">
        <v>21.635</v>
      </c>
      <c r="K54" s="22">
        <v>3</v>
      </c>
      <c r="L54" s="22">
        <v>0</v>
      </c>
      <c r="M54" s="22">
        <v>0</v>
      </c>
      <c r="N54" s="22">
        <v>0</v>
      </c>
      <c r="O54" s="22">
        <v>0</v>
      </c>
      <c r="P54" s="22">
        <v>0.097</v>
      </c>
      <c r="Q54" s="22">
        <v>0</v>
      </c>
      <c r="R54" s="22">
        <v>1</v>
      </c>
      <c r="S54" s="23"/>
      <c r="T54" s="23"/>
      <c r="U54" s="23"/>
      <c r="V54" s="23"/>
      <c r="W54" s="23"/>
    </row>
    <row r="55" ht="16.5" spans="1:23">
      <c r="A55" s="21">
        <v>399365</v>
      </c>
      <c r="B55" s="21" t="s">
        <v>221</v>
      </c>
      <c r="C55" s="21">
        <v>12750.374</v>
      </c>
      <c r="D55" s="21">
        <v>14853.795</v>
      </c>
      <c r="E55" s="21">
        <v>0</v>
      </c>
      <c r="F55" s="21">
        <v>0</v>
      </c>
      <c r="G55" s="21">
        <v>0</v>
      </c>
      <c r="H55" s="21">
        <v>1</v>
      </c>
      <c r="I55" s="19">
        <v>0.739</v>
      </c>
      <c r="J55" s="19">
        <v>14.795</v>
      </c>
      <c r="K55" s="22">
        <v>3</v>
      </c>
      <c r="L55" s="22">
        <v>0</v>
      </c>
      <c r="M55" s="22">
        <v>0</v>
      </c>
      <c r="N55" s="22">
        <v>0</v>
      </c>
      <c r="O55" s="22">
        <v>0</v>
      </c>
      <c r="P55" s="22">
        <v>-0.656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399375</v>
      </c>
      <c r="B56" s="21" t="s">
        <v>222</v>
      </c>
      <c r="C56" s="21">
        <v>5554.847</v>
      </c>
      <c r="D56" s="21">
        <v>6605.342</v>
      </c>
      <c r="E56" s="21">
        <v>0</v>
      </c>
      <c r="F56" s="21">
        <v>0</v>
      </c>
      <c r="G56" s="21">
        <v>0</v>
      </c>
      <c r="H56" s="21">
        <v>1</v>
      </c>
      <c r="I56" s="19">
        <v>0.732</v>
      </c>
      <c r="J56" s="19">
        <v>16.519</v>
      </c>
      <c r="K56" s="22">
        <v>2</v>
      </c>
      <c r="L56" s="22">
        <v>0</v>
      </c>
      <c r="M56" s="22">
        <v>0</v>
      </c>
      <c r="N56" s="22">
        <v>0</v>
      </c>
      <c r="O56" s="22">
        <v>0</v>
      </c>
      <c r="P56" s="22">
        <v>-0.467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399381</v>
      </c>
      <c r="B57" s="21" t="s">
        <v>223</v>
      </c>
      <c r="C57" s="21">
        <v>2929.189</v>
      </c>
      <c r="D57" s="21">
        <v>3480.748</v>
      </c>
      <c r="E57" s="21">
        <v>0</v>
      </c>
      <c r="F57" s="21">
        <v>0</v>
      </c>
      <c r="G57" s="21">
        <v>0</v>
      </c>
      <c r="H57" s="21">
        <v>1</v>
      </c>
      <c r="I57" s="19">
        <v>5.781</v>
      </c>
      <c r="J57" s="19">
        <v>20.711</v>
      </c>
      <c r="K57" s="22">
        <v>4</v>
      </c>
      <c r="L57" s="22">
        <v>0</v>
      </c>
      <c r="M57" s="22">
        <v>0</v>
      </c>
      <c r="N57" s="22">
        <v>0</v>
      </c>
      <c r="O57" s="22">
        <v>0</v>
      </c>
      <c r="P57" s="22">
        <v>-4.197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399390</v>
      </c>
      <c r="B58" s="21" t="s">
        <v>224</v>
      </c>
      <c r="C58" s="21">
        <v>2594.063</v>
      </c>
      <c r="D58" s="21">
        <v>2810.83</v>
      </c>
      <c r="E58" s="21">
        <v>0</v>
      </c>
      <c r="F58" s="21">
        <v>0</v>
      </c>
      <c r="G58" s="21">
        <v>0</v>
      </c>
      <c r="H58" s="21">
        <v>1</v>
      </c>
      <c r="I58" s="19">
        <v>1.319</v>
      </c>
      <c r="J58" s="19">
        <v>8.929</v>
      </c>
      <c r="K58" s="22">
        <v>2</v>
      </c>
      <c r="L58" s="22">
        <v>0</v>
      </c>
      <c r="M58" s="22">
        <v>0</v>
      </c>
      <c r="N58" s="22">
        <v>-1</v>
      </c>
      <c r="O58" s="22">
        <v>0</v>
      </c>
      <c r="P58" s="22">
        <v>-0.939</v>
      </c>
      <c r="Q58" s="22">
        <v>-1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399404</v>
      </c>
      <c r="B59" s="21" t="s">
        <v>225</v>
      </c>
      <c r="C59" s="21">
        <v>6073.034</v>
      </c>
      <c r="D59" s="21">
        <v>6681.427</v>
      </c>
      <c r="E59" s="21">
        <v>0</v>
      </c>
      <c r="F59" s="21">
        <v>0</v>
      </c>
      <c r="G59" s="21">
        <v>0</v>
      </c>
      <c r="H59" s="21">
        <v>1</v>
      </c>
      <c r="I59" s="19">
        <v>1.799</v>
      </c>
      <c r="J59" s="19">
        <v>10.741</v>
      </c>
      <c r="K59" s="22">
        <v>4</v>
      </c>
      <c r="L59" s="22">
        <v>0</v>
      </c>
      <c r="M59" s="22">
        <v>0</v>
      </c>
      <c r="N59" s="22">
        <v>0</v>
      </c>
      <c r="O59" s="22">
        <v>0</v>
      </c>
      <c r="P59" s="22">
        <v>-4.836</v>
      </c>
      <c r="Q59" s="22">
        <v>0</v>
      </c>
      <c r="R59" s="22">
        <v>-1</v>
      </c>
      <c r="S59" s="23"/>
      <c r="T59" s="23"/>
      <c r="U59" s="23"/>
      <c r="V59" s="23"/>
      <c r="W59" s="23"/>
    </row>
    <row r="60" ht="16.5" spans="1:23">
      <c r="A60" s="21">
        <v>399410</v>
      </c>
      <c r="B60" s="21" t="s">
        <v>226</v>
      </c>
      <c r="C60" s="21">
        <v>2539.927</v>
      </c>
      <c r="D60" s="21">
        <v>3350.424</v>
      </c>
      <c r="E60" s="21">
        <v>0</v>
      </c>
      <c r="F60" s="21">
        <v>0</v>
      </c>
      <c r="G60" s="21">
        <v>0</v>
      </c>
      <c r="H60" s="21">
        <v>1</v>
      </c>
      <c r="I60" s="19">
        <v>5.426</v>
      </c>
      <c r="J60" s="19">
        <v>28.304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-0.039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399427</v>
      </c>
      <c r="B61" s="21" t="s">
        <v>227</v>
      </c>
      <c r="C61" s="21">
        <v>2139.628</v>
      </c>
      <c r="D61" s="21">
        <v>2475.492</v>
      </c>
      <c r="E61" s="21">
        <v>0</v>
      </c>
      <c r="F61" s="21">
        <v>0</v>
      </c>
      <c r="G61" s="21">
        <v>0</v>
      </c>
      <c r="H61" s="21">
        <v>1</v>
      </c>
      <c r="I61" s="19">
        <v>1.685</v>
      </c>
      <c r="J61" s="19">
        <v>15.024</v>
      </c>
      <c r="K61" s="22">
        <v>1</v>
      </c>
      <c r="L61" s="22">
        <v>1</v>
      </c>
      <c r="M61" s="22">
        <v>0</v>
      </c>
      <c r="N61" s="22">
        <v>0</v>
      </c>
      <c r="O61" s="22">
        <v>0</v>
      </c>
      <c r="P61" s="22">
        <v>1.814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399429</v>
      </c>
      <c r="B62" s="21" t="s">
        <v>228</v>
      </c>
      <c r="C62" s="21">
        <v>1548.235</v>
      </c>
      <c r="D62" s="21">
        <v>1960.242</v>
      </c>
      <c r="E62" s="21">
        <v>0</v>
      </c>
      <c r="F62" s="21">
        <v>0</v>
      </c>
      <c r="G62" s="21">
        <v>0</v>
      </c>
      <c r="H62" s="21">
        <v>1</v>
      </c>
      <c r="I62" s="19">
        <v>1.508</v>
      </c>
      <c r="J62" s="19">
        <v>22.209</v>
      </c>
      <c r="K62" s="22">
        <v>4</v>
      </c>
      <c r="L62" s="22">
        <v>0</v>
      </c>
      <c r="M62" s="22">
        <v>0</v>
      </c>
      <c r="N62" s="22">
        <v>0</v>
      </c>
      <c r="O62" s="22">
        <v>0</v>
      </c>
      <c r="P62" s="22">
        <v>-0.243</v>
      </c>
      <c r="Q62" s="22">
        <v>0</v>
      </c>
      <c r="R62" s="22">
        <v>1</v>
      </c>
      <c r="S62" s="23"/>
      <c r="T62" s="23"/>
      <c r="U62" s="23"/>
      <c r="V62" s="23"/>
      <c r="W62" s="23"/>
    </row>
    <row r="63" ht="16.5" spans="1:23">
      <c r="A63" s="21">
        <v>399435</v>
      </c>
      <c r="B63" s="21" t="s">
        <v>229</v>
      </c>
      <c r="C63" s="21">
        <v>3903.547</v>
      </c>
      <c r="D63" s="21">
        <v>4190.267</v>
      </c>
      <c r="E63" s="21">
        <v>0</v>
      </c>
      <c r="F63" s="21">
        <v>0</v>
      </c>
      <c r="G63" s="21">
        <v>0</v>
      </c>
      <c r="H63" s="21">
        <v>1</v>
      </c>
      <c r="I63" s="19">
        <v>0.72</v>
      </c>
      <c r="J63" s="19">
        <v>7.513</v>
      </c>
      <c r="K63" s="22">
        <v>2</v>
      </c>
      <c r="L63" s="22">
        <v>0</v>
      </c>
      <c r="M63" s="22">
        <v>0</v>
      </c>
      <c r="N63" s="22">
        <v>0</v>
      </c>
      <c r="O63" s="22">
        <v>0</v>
      </c>
      <c r="P63" s="22">
        <v>-3.137</v>
      </c>
      <c r="Q63" s="22">
        <v>0</v>
      </c>
      <c r="R63" s="22">
        <v>-1</v>
      </c>
      <c r="S63" s="23"/>
      <c r="T63" s="23"/>
      <c r="U63" s="23"/>
      <c r="V63" s="23"/>
      <c r="W63" s="23"/>
    </row>
    <row r="64" ht="16.5" spans="1:23">
      <c r="A64" s="21">
        <v>399436</v>
      </c>
      <c r="B64" s="21" t="s">
        <v>230</v>
      </c>
      <c r="C64" s="21">
        <v>3776.329</v>
      </c>
      <c r="D64" s="21">
        <v>4508.177</v>
      </c>
      <c r="E64" s="21">
        <v>0</v>
      </c>
      <c r="F64" s="21">
        <v>0</v>
      </c>
      <c r="G64" s="21">
        <v>0</v>
      </c>
      <c r="H64" s="21">
        <v>1</v>
      </c>
      <c r="I64" s="19">
        <v>2.459</v>
      </c>
      <c r="J64" s="19">
        <v>18.293</v>
      </c>
      <c r="K64" s="22">
        <v>3</v>
      </c>
      <c r="L64" s="22">
        <v>0</v>
      </c>
      <c r="M64" s="22">
        <v>0</v>
      </c>
      <c r="N64" s="22">
        <v>-1</v>
      </c>
      <c r="O64" s="22">
        <v>0</v>
      </c>
      <c r="P64" s="22">
        <v>-5.703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399438</v>
      </c>
      <c r="B65" s="21" t="s">
        <v>231</v>
      </c>
      <c r="C65" s="21">
        <v>1990.07</v>
      </c>
      <c r="D65" s="21">
        <v>2205.406</v>
      </c>
      <c r="E65" s="21">
        <v>0</v>
      </c>
      <c r="F65" s="21">
        <v>0</v>
      </c>
      <c r="G65" s="21">
        <v>0</v>
      </c>
      <c r="H65" s="21">
        <v>1</v>
      </c>
      <c r="I65" s="19">
        <v>3.641</v>
      </c>
      <c r="J65" s="19">
        <v>13.049</v>
      </c>
      <c r="K65" s="22">
        <v>3</v>
      </c>
      <c r="L65" s="22">
        <v>0</v>
      </c>
      <c r="M65" s="22">
        <v>0</v>
      </c>
      <c r="N65" s="22">
        <v>-1</v>
      </c>
      <c r="O65" s="22">
        <v>0</v>
      </c>
      <c r="P65" s="22">
        <v>-14.424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399439</v>
      </c>
      <c r="B66" s="21" t="s">
        <v>232</v>
      </c>
      <c r="C66" s="21">
        <v>1790.134</v>
      </c>
      <c r="D66" s="21">
        <v>2283.162</v>
      </c>
      <c r="E66" s="21">
        <v>0</v>
      </c>
      <c r="F66" s="21">
        <v>0</v>
      </c>
      <c r="G66" s="21">
        <v>0</v>
      </c>
      <c r="H66" s="21">
        <v>1</v>
      </c>
      <c r="I66" s="19">
        <v>6.242</v>
      </c>
      <c r="J66" s="19">
        <v>26.488</v>
      </c>
      <c r="K66" s="22">
        <v>2</v>
      </c>
      <c r="L66" s="22">
        <v>1</v>
      </c>
      <c r="M66" s="22">
        <v>0</v>
      </c>
      <c r="N66" s="22">
        <v>-1</v>
      </c>
      <c r="O66" s="22">
        <v>0</v>
      </c>
      <c r="P66" s="22">
        <v>-10.717</v>
      </c>
      <c r="Q66" s="22">
        <v>-1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399604</v>
      </c>
      <c r="B67" s="21" t="s">
        <v>233</v>
      </c>
      <c r="C67" s="21">
        <v>1932.478</v>
      </c>
      <c r="D67" s="21">
        <v>2165.858</v>
      </c>
      <c r="E67" s="21">
        <v>0</v>
      </c>
      <c r="F67" s="21">
        <v>0</v>
      </c>
      <c r="G67" s="21">
        <v>0</v>
      </c>
      <c r="H67" s="21">
        <v>1</v>
      </c>
      <c r="I67" s="19">
        <v>0.889</v>
      </c>
      <c r="J67" s="19">
        <v>11.569</v>
      </c>
      <c r="K67" s="22">
        <v>3</v>
      </c>
      <c r="L67" s="22">
        <v>0</v>
      </c>
      <c r="M67" s="22">
        <v>0</v>
      </c>
      <c r="N67" s="22">
        <v>-1</v>
      </c>
      <c r="O67" s="22">
        <v>0</v>
      </c>
      <c r="P67" s="22">
        <v>-13.723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399613</v>
      </c>
      <c r="B68" s="21" t="s">
        <v>234</v>
      </c>
      <c r="C68" s="21">
        <v>3148.523</v>
      </c>
      <c r="D68" s="21">
        <v>3953.109</v>
      </c>
      <c r="E68" s="21">
        <v>0</v>
      </c>
      <c r="F68" s="21">
        <v>0</v>
      </c>
      <c r="G68" s="21">
        <v>0</v>
      </c>
      <c r="H68" s="21">
        <v>1</v>
      </c>
      <c r="I68" s="19">
        <v>4.093</v>
      </c>
      <c r="J68" s="19">
        <v>23.613</v>
      </c>
      <c r="K68" s="22">
        <v>1</v>
      </c>
      <c r="L68" s="22">
        <v>2</v>
      </c>
      <c r="M68" s="22">
        <v>0</v>
      </c>
      <c r="N68" s="22">
        <v>0</v>
      </c>
      <c r="O68" s="22">
        <v>0</v>
      </c>
      <c r="P68" s="22">
        <v>2.749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399622</v>
      </c>
      <c r="B69" s="21" t="s">
        <v>235</v>
      </c>
      <c r="C69" s="21">
        <v>1682.4</v>
      </c>
      <c r="D69" s="21">
        <v>1912.155</v>
      </c>
      <c r="E69" s="21">
        <v>0</v>
      </c>
      <c r="F69" s="21">
        <v>0</v>
      </c>
      <c r="G69" s="21">
        <v>0</v>
      </c>
      <c r="H69" s="21">
        <v>1</v>
      </c>
      <c r="I69" s="19">
        <v>6.602</v>
      </c>
      <c r="J69" s="19">
        <v>17.824</v>
      </c>
      <c r="K69" s="22">
        <v>3</v>
      </c>
      <c r="L69" s="22">
        <v>0</v>
      </c>
      <c r="M69" s="22">
        <v>0</v>
      </c>
      <c r="N69" s="22">
        <v>-1</v>
      </c>
      <c r="O69" s="22">
        <v>0</v>
      </c>
      <c r="P69" s="22">
        <v>-11.33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399627</v>
      </c>
      <c r="B70" s="21" t="s">
        <v>236</v>
      </c>
      <c r="C70" s="21">
        <v>2388.824</v>
      </c>
      <c r="D70" s="21">
        <v>2650.172</v>
      </c>
      <c r="E70" s="21">
        <v>0</v>
      </c>
      <c r="F70" s="21">
        <v>0</v>
      </c>
      <c r="G70" s="21">
        <v>0</v>
      </c>
      <c r="H70" s="21">
        <v>1</v>
      </c>
      <c r="I70" s="19">
        <v>0.382</v>
      </c>
      <c r="J70" s="19">
        <v>10.206</v>
      </c>
      <c r="K70" s="22">
        <v>3</v>
      </c>
      <c r="L70" s="22">
        <v>0</v>
      </c>
      <c r="M70" s="22">
        <v>1</v>
      </c>
      <c r="N70" s="22">
        <v>-1</v>
      </c>
      <c r="O70" s="22">
        <v>0</v>
      </c>
      <c r="P70" s="22">
        <v>-13.067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399680</v>
      </c>
      <c r="B71" s="21" t="s">
        <v>237</v>
      </c>
      <c r="C71" s="21">
        <v>689.433</v>
      </c>
      <c r="D71" s="21">
        <v>933.453</v>
      </c>
      <c r="E71" s="21">
        <v>0</v>
      </c>
      <c r="F71" s="21">
        <v>0</v>
      </c>
      <c r="G71" s="21">
        <v>0</v>
      </c>
      <c r="H71" s="21">
        <v>1</v>
      </c>
      <c r="I71" s="19">
        <v>3.066</v>
      </c>
      <c r="J71" s="19">
        <v>28.406</v>
      </c>
      <c r="K71" s="22">
        <v>3</v>
      </c>
      <c r="L71" s="22">
        <v>0</v>
      </c>
      <c r="M71" s="22">
        <v>0</v>
      </c>
      <c r="N71" s="22">
        <v>0</v>
      </c>
      <c r="O71" s="22">
        <v>0</v>
      </c>
      <c r="P71" s="22">
        <v>-8.165</v>
      </c>
      <c r="Q71" s="22">
        <v>0</v>
      </c>
      <c r="R71" s="22">
        <v>-1</v>
      </c>
      <c r="S71" s="23"/>
      <c r="T71" s="23"/>
      <c r="U71" s="23"/>
      <c r="V71" s="23"/>
      <c r="W71" s="23"/>
    </row>
    <row r="72" ht="16.5" spans="1:23">
      <c r="A72" s="21">
        <v>399682</v>
      </c>
      <c r="B72" s="21" t="s">
        <v>238</v>
      </c>
      <c r="C72" s="21">
        <v>1802.853</v>
      </c>
      <c r="D72" s="21">
        <v>2041.291</v>
      </c>
      <c r="E72" s="21">
        <v>0</v>
      </c>
      <c r="F72" s="21">
        <v>0</v>
      </c>
      <c r="G72" s="21">
        <v>0</v>
      </c>
      <c r="H72" s="21">
        <v>1</v>
      </c>
      <c r="I72" s="19">
        <v>0.828</v>
      </c>
      <c r="J72" s="19">
        <v>12.412</v>
      </c>
      <c r="K72" s="22">
        <v>1</v>
      </c>
      <c r="L72" s="22">
        <v>0</v>
      </c>
      <c r="M72" s="22">
        <v>0</v>
      </c>
      <c r="N72" s="22">
        <v>0</v>
      </c>
      <c r="O72" s="22">
        <v>0</v>
      </c>
      <c r="P72" s="22">
        <v>0.478</v>
      </c>
      <c r="Q72" s="22">
        <v>0</v>
      </c>
      <c r="R72" s="22">
        <v>1</v>
      </c>
      <c r="S72" s="23"/>
      <c r="T72" s="23"/>
      <c r="U72" s="23"/>
      <c r="V72" s="23"/>
      <c r="W72" s="23"/>
    </row>
    <row r="73" ht="16.5" spans="1:23">
      <c r="A73" s="21">
        <v>399689</v>
      </c>
      <c r="B73" s="21" t="s">
        <v>239</v>
      </c>
      <c r="C73" s="21">
        <v>831.442</v>
      </c>
      <c r="D73" s="21">
        <v>949.771</v>
      </c>
      <c r="E73" s="21">
        <v>0</v>
      </c>
      <c r="F73" s="21">
        <v>0</v>
      </c>
      <c r="G73" s="21">
        <v>0</v>
      </c>
      <c r="H73" s="21">
        <v>1</v>
      </c>
      <c r="I73" s="19">
        <v>7.12</v>
      </c>
      <c r="J73" s="19">
        <v>18.692</v>
      </c>
      <c r="K73" s="22">
        <v>4</v>
      </c>
      <c r="L73" s="22">
        <v>0</v>
      </c>
      <c r="M73" s="22">
        <v>0</v>
      </c>
      <c r="N73" s="22">
        <v>0</v>
      </c>
      <c r="O73" s="22">
        <v>0</v>
      </c>
      <c r="P73" s="22">
        <v>0.239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399695</v>
      </c>
      <c r="B74" s="21" t="s">
        <v>240</v>
      </c>
      <c r="C74" s="21">
        <v>2740.014</v>
      </c>
      <c r="D74" s="21">
        <v>3272.337</v>
      </c>
      <c r="E74" s="21">
        <v>0</v>
      </c>
      <c r="F74" s="21">
        <v>0</v>
      </c>
      <c r="G74" s="21">
        <v>0</v>
      </c>
      <c r="H74" s="21">
        <v>1</v>
      </c>
      <c r="I74" s="19">
        <v>0.49</v>
      </c>
      <c r="J74" s="19">
        <v>16.677</v>
      </c>
      <c r="K74" s="22">
        <v>0</v>
      </c>
      <c r="L74" s="22">
        <v>2</v>
      </c>
      <c r="M74" s="22">
        <v>0</v>
      </c>
      <c r="N74" s="22">
        <v>0</v>
      </c>
      <c r="O74" s="22">
        <v>0</v>
      </c>
      <c r="P74" s="22">
        <v>10.491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399928</v>
      </c>
      <c r="B75" s="21" t="s">
        <v>207</v>
      </c>
      <c r="C75" s="21">
        <v>2819.786</v>
      </c>
      <c r="D75" s="21">
        <v>3350.228</v>
      </c>
      <c r="E75" s="21">
        <v>0</v>
      </c>
      <c r="F75" s="21">
        <v>0</v>
      </c>
      <c r="G75" s="21">
        <v>0</v>
      </c>
      <c r="H75" s="21">
        <v>1</v>
      </c>
      <c r="I75" s="19">
        <v>5.317</v>
      </c>
      <c r="J75" s="19">
        <v>20.308</v>
      </c>
      <c r="K75" s="22">
        <v>4</v>
      </c>
      <c r="L75" s="22">
        <v>2</v>
      </c>
      <c r="M75" s="22">
        <v>-1</v>
      </c>
      <c r="N75" s="22">
        <v>1</v>
      </c>
      <c r="O75" s="22">
        <v>0</v>
      </c>
      <c r="P75" s="22">
        <v>4.977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399991</v>
      </c>
      <c r="B76" s="21" t="s">
        <v>241</v>
      </c>
      <c r="C76" s="21">
        <v>2707.459</v>
      </c>
      <c r="D76" s="21">
        <v>3310.3</v>
      </c>
      <c r="E76" s="21">
        <v>0</v>
      </c>
      <c r="F76" s="21">
        <v>0</v>
      </c>
      <c r="G76" s="21">
        <v>0</v>
      </c>
      <c r="H76" s="21">
        <v>1</v>
      </c>
      <c r="I76" s="19">
        <v>1.617</v>
      </c>
      <c r="J76" s="19">
        <v>19.534</v>
      </c>
      <c r="K76" s="22">
        <v>2</v>
      </c>
      <c r="L76" s="22">
        <v>0</v>
      </c>
      <c r="M76" s="22">
        <v>0</v>
      </c>
      <c r="N76" s="22">
        <v>-1</v>
      </c>
      <c r="O76" s="22">
        <v>0</v>
      </c>
      <c r="P76" s="22">
        <v>2.974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399998</v>
      </c>
      <c r="B77" s="21" t="s">
        <v>242</v>
      </c>
      <c r="C77" s="21">
        <v>1964.346</v>
      </c>
      <c r="D77" s="21">
        <v>2360.193</v>
      </c>
      <c r="E77" s="21">
        <v>0</v>
      </c>
      <c r="F77" s="21">
        <v>0</v>
      </c>
      <c r="G77" s="21">
        <v>0</v>
      </c>
      <c r="H77" s="21">
        <v>1</v>
      </c>
      <c r="I77" s="19">
        <v>1.803</v>
      </c>
      <c r="J77" s="19">
        <v>18.272</v>
      </c>
      <c r="K77" s="22">
        <v>3</v>
      </c>
      <c r="L77" s="22">
        <v>0</v>
      </c>
      <c r="M77" s="22">
        <v>0</v>
      </c>
      <c r="N77" s="22">
        <v>-1</v>
      </c>
      <c r="O77" s="22">
        <v>0</v>
      </c>
      <c r="P77" s="22">
        <v>-10.44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980068</v>
      </c>
      <c r="B78" s="21" t="s">
        <v>243</v>
      </c>
      <c r="C78" s="21">
        <v>3473.274</v>
      </c>
      <c r="D78" s="21">
        <v>4133.283</v>
      </c>
      <c r="E78" s="21">
        <v>0</v>
      </c>
      <c r="F78" s="21">
        <v>0</v>
      </c>
      <c r="G78" s="21">
        <v>0</v>
      </c>
      <c r="H78" s="21">
        <v>1</v>
      </c>
      <c r="I78" s="19">
        <v>3.816</v>
      </c>
      <c r="J78" s="19">
        <v>19.175</v>
      </c>
      <c r="K78" s="22">
        <v>4</v>
      </c>
      <c r="L78" s="22">
        <v>0</v>
      </c>
      <c r="M78" s="22">
        <v>0</v>
      </c>
      <c r="N78" s="22">
        <v>0</v>
      </c>
      <c r="O78" s="22">
        <v>0</v>
      </c>
      <c r="P78" s="22">
        <v>-10.708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980092</v>
      </c>
      <c r="B79" s="21" t="s">
        <v>244</v>
      </c>
      <c r="C79" s="21">
        <v>5110.098</v>
      </c>
      <c r="D79" s="21">
        <v>5874.555</v>
      </c>
      <c r="E79" s="21">
        <v>0</v>
      </c>
      <c r="F79" s="21">
        <v>0</v>
      </c>
      <c r="G79" s="21">
        <v>0</v>
      </c>
      <c r="H79" s="21">
        <v>1</v>
      </c>
      <c r="I79" s="19">
        <v>1.856</v>
      </c>
      <c r="J79" s="19">
        <v>14.628</v>
      </c>
      <c r="K79" s="22">
        <v>3</v>
      </c>
      <c r="L79" s="22">
        <v>0</v>
      </c>
      <c r="M79" s="22">
        <v>0</v>
      </c>
      <c r="N79" s="22">
        <v>-1</v>
      </c>
      <c r="O79" s="22">
        <v>0</v>
      </c>
      <c r="P79" s="22">
        <v>-1.159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4">
        <v>5</v>
      </c>
      <c r="B80" s="24" t="s">
        <v>245</v>
      </c>
      <c r="C80" s="24">
        <v>2777.302</v>
      </c>
      <c r="D80" s="24">
        <v>2968.439</v>
      </c>
      <c r="E80" s="24">
        <v>0</v>
      </c>
      <c r="F80" s="24">
        <v>0</v>
      </c>
      <c r="G80" s="24">
        <v>1</v>
      </c>
      <c r="H80" s="19">
        <v>0</v>
      </c>
      <c r="I80" s="19">
        <v>0</v>
      </c>
      <c r="J80" s="19">
        <v>0</v>
      </c>
      <c r="K80" s="22">
        <v>3</v>
      </c>
      <c r="L80" s="22">
        <v>0</v>
      </c>
      <c r="M80" s="22">
        <v>0</v>
      </c>
      <c r="N80" s="22">
        <v>-1</v>
      </c>
      <c r="O80" s="22">
        <v>0</v>
      </c>
      <c r="P80" s="22">
        <v>-7.399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4">
        <v>11</v>
      </c>
      <c r="B81" s="24" t="s">
        <v>246</v>
      </c>
      <c r="C81" s="24">
        <v>7060.412</v>
      </c>
      <c r="D81" s="24">
        <v>7228.977</v>
      </c>
      <c r="E81" s="24">
        <v>0</v>
      </c>
      <c r="F81" s="24">
        <v>0</v>
      </c>
      <c r="G81" s="24">
        <v>1</v>
      </c>
      <c r="H81" s="19">
        <v>0</v>
      </c>
      <c r="I81" s="19">
        <v>0</v>
      </c>
      <c r="J81" s="19">
        <v>0</v>
      </c>
      <c r="K81" s="22">
        <v>3</v>
      </c>
      <c r="L81" s="22">
        <v>0</v>
      </c>
      <c r="M81" s="22">
        <v>0</v>
      </c>
      <c r="N81" s="22">
        <v>-1</v>
      </c>
      <c r="O81" s="22">
        <v>0</v>
      </c>
      <c r="P81" s="22">
        <v>-14.596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4">
        <v>35</v>
      </c>
      <c r="B82" s="24" t="s">
        <v>247</v>
      </c>
      <c r="C82" s="24">
        <v>2823.068</v>
      </c>
      <c r="D82" s="24">
        <v>3103.344</v>
      </c>
      <c r="E82" s="24">
        <v>0</v>
      </c>
      <c r="F82" s="24">
        <v>0</v>
      </c>
      <c r="G82" s="24">
        <v>1</v>
      </c>
      <c r="H82" s="19">
        <v>0</v>
      </c>
      <c r="I82" s="19">
        <v>0</v>
      </c>
      <c r="J82" s="19">
        <v>0</v>
      </c>
      <c r="K82" s="22">
        <v>3</v>
      </c>
      <c r="L82" s="22">
        <v>0</v>
      </c>
      <c r="M82" s="22">
        <v>0</v>
      </c>
      <c r="N82" s="22">
        <v>0</v>
      </c>
      <c r="O82" s="22">
        <v>0</v>
      </c>
      <c r="P82" s="22">
        <v>-21.609</v>
      </c>
      <c r="Q82" s="22">
        <v>0</v>
      </c>
      <c r="R82" s="22">
        <v>-1</v>
      </c>
      <c r="S82" s="23"/>
      <c r="T82" s="23"/>
      <c r="U82" s="23"/>
      <c r="V82" s="23"/>
      <c r="W82" s="23"/>
    </row>
    <row r="83" ht="16.5" spans="1:23">
      <c r="A83" s="24">
        <v>37</v>
      </c>
      <c r="B83" s="24" t="s">
        <v>248</v>
      </c>
      <c r="C83" s="24">
        <v>6224.127</v>
      </c>
      <c r="D83" s="24">
        <v>7039.282</v>
      </c>
      <c r="E83" s="24">
        <v>0</v>
      </c>
      <c r="F83" s="24">
        <v>0</v>
      </c>
      <c r="G83" s="24">
        <v>1</v>
      </c>
      <c r="H83" s="19">
        <v>0</v>
      </c>
      <c r="I83" s="19">
        <v>0</v>
      </c>
      <c r="J83" s="19">
        <v>0</v>
      </c>
      <c r="K83" s="22">
        <v>3</v>
      </c>
      <c r="L83" s="22">
        <v>0</v>
      </c>
      <c r="M83" s="22">
        <v>0</v>
      </c>
      <c r="N83" s="22">
        <v>-1</v>
      </c>
      <c r="O83" s="22">
        <v>0</v>
      </c>
      <c r="P83" s="22">
        <v>-10.165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4">
        <v>69</v>
      </c>
      <c r="B84" s="24" t="s">
        <v>249</v>
      </c>
      <c r="C84" s="24">
        <v>4759.706</v>
      </c>
      <c r="D84" s="24">
        <v>5190.392</v>
      </c>
      <c r="E84" s="24">
        <v>0</v>
      </c>
      <c r="F84" s="24">
        <v>0</v>
      </c>
      <c r="G84" s="24">
        <v>1</v>
      </c>
      <c r="H84" s="19">
        <v>0</v>
      </c>
      <c r="I84" s="19">
        <v>0</v>
      </c>
      <c r="J84" s="19">
        <v>0</v>
      </c>
      <c r="K84" s="22">
        <v>3</v>
      </c>
      <c r="L84" s="22">
        <v>0</v>
      </c>
      <c r="M84" s="22">
        <v>0</v>
      </c>
      <c r="N84" s="22">
        <v>-1</v>
      </c>
      <c r="O84" s="22">
        <v>0</v>
      </c>
      <c r="P84" s="22">
        <v>-5.114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4">
        <v>73</v>
      </c>
      <c r="B85" s="24" t="s">
        <v>250</v>
      </c>
      <c r="C85" s="24">
        <v>3305.589</v>
      </c>
      <c r="D85" s="24">
        <v>3662.037</v>
      </c>
      <c r="E85" s="24">
        <v>0</v>
      </c>
      <c r="F85" s="24">
        <v>0</v>
      </c>
      <c r="G85" s="24">
        <v>1</v>
      </c>
      <c r="H85" s="19">
        <v>0</v>
      </c>
      <c r="I85" s="19">
        <v>0</v>
      </c>
      <c r="J85" s="19">
        <v>0</v>
      </c>
      <c r="K85" s="22">
        <v>1</v>
      </c>
      <c r="L85" s="22">
        <v>0</v>
      </c>
      <c r="M85" s="22">
        <v>0</v>
      </c>
      <c r="N85" s="22">
        <v>0</v>
      </c>
      <c r="O85" s="22">
        <v>0</v>
      </c>
      <c r="P85" s="22">
        <v>1.714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4">
        <v>96</v>
      </c>
      <c r="B86" s="24" t="s">
        <v>251</v>
      </c>
      <c r="C86" s="24">
        <v>4125</v>
      </c>
      <c r="D86" s="24">
        <v>4473.8</v>
      </c>
      <c r="E86" s="24">
        <v>0</v>
      </c>
      <c r="F86" s="24">
        <v>0</v>
      </c>
      <c r="G86" s="24">
        <v>1</v>
      </c>
      <c r="H86" s="19">
        <v>0</v>
      </c>
      <c r="I86" s="19">
        <v>0</v>
      </c>
      <c r="J86" s="19">
        <v>0</v>
      </c>
      <c r="K86" s="22">
        <v>3</v>
      </c>
      <c r="L86" s="22">
        <v>0</v>
      </c>
      <c r="M86" s="22">
        <v>0</v>
      </c>
      <c r="N86" s="22">
        <v>-1</v>
      </c>
      <c r="O86" s="22">
        <v>0</v>
      </c>
      <c r="P86" s="22">
        <v>-21.744</v>
      </c>
      <c r="Q86" s="22">
        <v>0</v>
      </c>
      <c r="R86" s="22">
        <v>-1</v>
      </c>
      <c r="S86" s="23"/>
      <c r="T86" s="23"/>
      <c r="U86" s="23"/>
      <c r="V86" s="23"/>
      <c r="W86" s="23"/>
    </row>
    <row r="87" ht="16.5" spans="1:23">
      <c r="A87" s="24">
        <v>103</v>
      </c>
      <c r="B87" s="24" t="s">
        <v>252</v>
      </c>
      <c r="C87" s="24">
        <v>7803.034</v>
      </c>
      <c r="D87" s="24">
        <v>8678.061</v>
      </c>
      <c r="E87" s="24">
        <v>0</v>
      </c>
      <c r="F87" s="24">
        <v>0</v>
      </c>
      <c r="G87" s="24">
        <v>1</v>
      </c>
      <c r="H87" s="19">
        <v>0</v>
      </c>
      <c r="I87" s="19">
        <v>0</v>
      </c>
      <c r="J87" s="19">
        <v>0</v>
      </c>
      <c r="K87" s="22">
        <v>4</v>
      </c>
      <c r="L87" s="22">
        <v>0</v>
      </c>
      <c r="M87" s="22">
        <v>0</v>
      </c>
      <c r="N87" s="22">
        <v>0</v>
      </c>
      <c r="O87" s="22">
        <v>0</v>
      </c>
      <c r="P87" s="22">
        <v>-7.425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4">
        <v>107</v>
      </c>
      <c r="B88" s="24" t="s">
        <v>253</v>
      </c>
      <c r="C88" s="24">
        <v>5362.335</v>
      </c>
      <c r="D88" s="24">
        <v>5951.146</v>
      </c>
      <c r="E88" s="24">
        <v>0</v>
      </c>
      <c r="F88" s="24">
        <v>0</v>
      </c>
      <c r="G88" s="24">
        <v>1</v>
      </c>
      <c r="H88" s="19">
        <v>0</v>
      </c>
      <c r="I88" s="19">
        <v>0</v>
      </c>
      <c r="J88" s="19">
        <v>0</v>
      </c>
      <c r="K88" s="22">
        <v>3</v>
      </c>
      <c r="L88" s="22">
        <v>0</v>
      </c>
      <c r="M88" s="22">
        <v>0</v>
      </c>
      <c r="N88" s="22">
        <v>-1</v>
      </c>
      <c r="O88" s="22">
        <v>0</v>
      </c>
      <c r="P88" s="22">
        <v>-18.855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4">
        <v>109</v>
      </c>
      <c r="B89" s="24" t="s">
        <v>254</v>
      </c>
      <c r="C89" s="24">
        <v>9719.442</v>
      </c>
      <c r="D89" s="24">
        <v>10790.692</v>
      </c>
      <c r="E89" s="24">
        <v>0</v>
      </c>
      <c r="F89" s="24">
        <v>0</v>
      </c>
      <c r="G89" s="24">
        <v>1</v>
      </c>
      <c r="H89" s="19">
        <v>0</v>
      </c>
      <c r="I89" s="19">
        <v>0</v>
      </c>
      <c r="J89" s="19">
        <v>0</v>
      </c>
      <c r="K89" s="22">
        <v>3</v>
      </c>
      <c r="L89" s="22">
        <v>0</v>
      </c>
      <c r="M89" s="22">
        <v>0</v>
      </c>
      <c r="N89" s="22">
        <v>0</v>
      </c>
      <c r="O89" s="22">
        <v>0</v>
      </c>
      <c r="P89" s="22">
        <v>-9.136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4">
        <v>110</v>
      </c>
      <c r="B90" s="24" t="s">
        <v>255</v>
      </c>
      <c r="C90" s="24">
        <v>4138.707</v>
      </c>
      <c r="D90" s="24">
        <v>4442.623</v>
      </c>
      <c r="E90" s="24">
        <v>0</v>
      </c>
      <c r="F90" s="24">
        <v>0</v>
      </c>
      <c r="G90" s="24">
        <v>1</v>
      </c>
      <c r="H90" s="19">
        <v>0</v>
      </c>
      <c r="I90" s="19">
        <v>0</v>
      </c>
      <c r="J90" s="19">
        <v>0</v>
      </c>
      <c r="K90" s="22">
        <v>3</v>
      </c>
      <c r="L90" s="22">
        <v>0</v>
      </c>
      <c r="M90" s="22">
        <v>0</v>
      </c>
      <c r="N90" s="22">
        <v>-1</v>
      </c>
      <c r="O90" s="22">
        <v>0</v>
      </c>
      <c r="P90" s="22">
        <v>0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4">
        <v>121</v>
      </c>
      <c r="B91" s="24" t="s">
        <v>256</v>
      </c>
      <c r="C91" s="24">
        <v>7846.229</v>
      </c>
      <c r="D91" s="24">
        <v>8807.518</v>
      </c>
      <c r="E91" s="24">
        <v>0</v>
      </c>
      <c r="F91" s="24">
        <v>0</v>
      </c>
      <c r="G91" s="24">
        <v>1</v>
      </c>
      <c r="H91" s="19">
        <v>0</v>
      </c>
      <c r="I91" s="19">
        <v>0</v>
      </c>
      <c r="J91" s="19">
        <v>0</v>
      </c>
      <c r="K91" s="22">
        <v>3</v>
      </c>
      <c r="L91" s="22">
        <v>0</v>
      </c>
      <c r="M91" s="22">
        <v>0</v>
      </c>
      <c r="N91" s="22">
        <v>-1</v>
      </c>
      <c r="O91" s="22">
        <v>0</v>
      </c>
      <c r="P91" s="22">
        <v>-25.494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4">
        <v>126</v>
      </c>
      <c r="B92" s="24" t="s">
        <v>257</v>
      </c>
      <c r="C92" s="24">
        <v>7973.365</v>
      </c>
      <c r="D92" s="24">
        <v>8554.894</v>
      </c>
      <c r="E92" s="24">
        <v>0</v>
      </c>
      <c r="F92" s="24">
        <v>0</v>
      </c>
      <c r="G92" s="24">
        <v>1</v>
      </c>
      <c r="H92" s="19">
        <v>0</v>
      </c>
      <c r="I92" s="19">
        <v>0</v>
      </c>
      <c r="J92" s="19">
        <v>0</v>
      </c>
      <c r="K92" s="22">
        <v>2</v>
      </c>
      <c r="L92" s="22">
        <v>2</v>
      </c>
      <c r="M92" s="22">
        <v>0</v>
      </c>
      <c r="N92" s="22">
        <v>0</v>
      </c>
      <c r="O92" s="22">
        <v>0</v>
      </c>
      <c r="P92" s="22">
        <v>9.457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4">
        <v>147</v>
      </c>
      <c r="B93" s="24" t="s">
        <v>258</v>
      </c>
      <c r="C93" s="24">
        <v>6563.392</v>
      </c>
      <c r="D93" s="24">
        <v>7186.734</v>
      </c>
      <c r="E93" s="24">
        <v>0</v>
      </c>
      <c r="F93" s="24">
        <v>0</v>
      </c>
      <c r="G93" s="24">
        <v>1</v>
      </c>
      <c r="H93" s="19">
        <v>0</v>
      </c>
      <c r="I93" s="19">
        <v>0</v>
      </c>
      <c r="J93" s="19">
        <v>0</v>
      </c>
      <c r="K93" s="22">
        <v>3</v>
      </c>
      <c r="L93" s="22">
        <v>0</v>
      </c>
      <c r="M93" s="22">
        <v>0</v>
      </c>
      <c r="N93" s="22">
        <v>-1</v>
      </c>
      <c r="O93" s="22">
        <v>0</v>
      </c>
      <c r="P93" s="22">
        <v>-6.323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4">
        <v>148</v>
      </c>
      <c r="B94" s="24" t="s">
        <v>259</v>
      </c>
      <c r="C94" s="24">
        <v>9173.782</v>
      </c>
      <c r="D94" s="24">
        <v>10069.229</v>
      </c>
      <c r="E94" s="24">
        <v>0</v>
      </c>
      <c r="F94" s="24">
        <v>0</v>
      </c>
      <c r="G94" s="24">
        <v>1</v>
      </c>
      <c r="H94" s="19">
        <v>0</v>
      </c>
      <c r="I94" s="19">
        <v>0</v>
      </c>
      <c r="J94" s="19">
        <v>0</v>
      </c>
      <c r="K94" s="22">
        <v>3</v>
      </c>
      <c r="L94" s="22">
        <v>0</v>
      </c>
      <c r="M94" s="22">
        <v>1</v>
      </c>
      <c r="N94" s="22">
        <v>-1</v>
      </c>
      <c r="O94" s="22">
        <v>0</v>
      </c>
      <c r="P94" s="22">
        <v>-19.79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4">
        <v>683</v>
      </c>
      <c r="B95" s="24" t="s">
        <v>260</v>
      </c>
      <c r="C95" s="24">
        <v>1049.728</v>
      </c>
      <c r="D95" s="24">
        <v>1235.39</v>
      </c>
      <c r="E95" s="24">
        <v>0</v>
      </c>
      <c r="F95" s="24">
        <v>0</v>
      </c>
      <c r="G95" s="24">
        <v>1</v>
      </c>
      <c r="H95" s="19">
        <v>0</v>
      </c>
      <c r="I95" s="19">
        <v>0</v>
      </c>
      <c r="J95" s="19">
        <v>0</v>
      </c>
      <c r="K95" s="22">
        <v>3</v>
      </c>
      <c r="L95" s="22">
        <v>0</v>
      </c>
      <c r="M95" s="22">
        <v>0</v>
      </c>
      <c r="N95" s="22">
        <v>-1</v>
      </c>
      <c r="O95" s="22">
        <v>0</v>
      </c>
      <c r="P95" s="22">
        <v>-12.636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4">
        <v>806</v>
      </c>
      <c r="B96" s="24" t="s">
        <v>261</v>
      </c>
      <c r="C96" s="24">
        <v>8233.154</v>
      </c>
      <c r="D96" s="24">
        <v>9041.129</v>
      </c>
      <c r="E96" s="24">
        <v>0</v>
      </c>
      <c r="F96" s="24">
        <v>0</v>
      </c>
      <c r="G96" s="24">
        <v>1</v>
      </c>
      <c r="H96" s="19">
        <v>0</v>
      </c>
      <c r="I96" s="19">
        <v>0</v>
      </c>
      <c r="J96" s="19">
        <v>0</v>
      </c>
      <c r="K96" s="22">
        <v>1</v>
      </c>
      <c r="L96" s="22">
        <v>0</v>
      </c>
      <c r="M96" s="22">
        <v>0</v>
      </c>
      <c r="N96" s="22">
        <v>0</v>
      </c>
      <c r="O96" s="22">
        <v>0</v>
      </c>
      <c r="P96" s="22">
        <v>3.244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4">
        <v>807</v>
      </c>
      <c r="B97" s="24" t="s">
        <v>262</v>
      </c>
      <c r="C97" s="24">
        <v>17773.105</v>
      </c>
      <c r="D97" s="24">
        <v>19724.313</v>
      </c>
      <c r="E97" s="24">
        <v>0</v>
      </c>
      <c r="F97" s="24">
        <v>0</v>
      </c>
      <c r="G97" s="24">
        <v>1</v>
      </c>
      <c r="H97" s="19">
        <v>0</v>
      </c>
      <c r="I97" s="19">
        <v>0</v>
      </c>
      <c r="J97" s="19">
        <v>0</v>
      </c>
      <c r="K97" s="22">
        <v>4</v>
      </c>
      <c r="L97" s="22">
        <v>1</v>
      </c>
      <c r="M97" s="22">
        <v>0</v>
      </c>
      <c r="N97" s="22">
        <v>0</v>
      </c>
      <c r="O97" s="22">
        <v>0</v>
      </c>
      <c r="P97" s="22">
        <v>-14.386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4">
        <v>911</v>
      </c>
      <c r="B98" s="24" t="s">
        <v>263</v>
      </c>
      <c r="C98" s="24">
        <v>6218.183</v>
      </c>
      <c r="D98" s="24">
        <v>6740.445</v>
      </c>
      <c r="E98" s="24">
        <v>0</v>
      </c>
      <c r="F98" s="24">
        <v>0</v>
      </c>
      <c r="G98" s="24">
        <v>1</v>
      </c>
      <c r="H98" s="19">
        <v>0</v>
      </c>
      <c r="I98" s="19">
        <v>0</v>
      </c>
      <c r="J98" s="19">
        <v>0</v>
      </c>
      <c r="K98" s="22">
        <v>0</v>
      </c>
      <c r="L98" s="22">
        <v>2</v>
      </c>
      <c r="M98" s="22">
        <v>0</v>
      </c>
      <c r="N98" s="22">
        <v>0</v>
      </c>
      <c r="O98" s="22">
        <v>0</v>
      </c>
      <c r="P98" s="22">
        <v>11.376</v>
      </c>
      <c r="Q98" s="22">
        <v>0</v>
      </c>
      <c r="R98" s="22">
        <v>1</v>
      </c>
      <c r="S98" s="23"/>
      <c r="T98" s="23"/>
      <c r="U98" s="23"/>
      <c r="V98" s="23"/>
      <c r="W98" s="23"/>
    </row>
    <row r="99" ht="16.5" spans="1:23">
      <c r="A99" s="24">
        <v>913</v>
      </c>
      <c r="B99" s="24" t="s">
        <v>264</v>
      </c>
      <c r="C99" s="24">
        <v>8053.528</v>
      </c>
      <c r="D99" s="24">
        <v>9161.283</v>
      </c>
      <c r="E99" s="24">
        <v>0</v>
      </c>
      <c r="F99" s="24">
        <v>0</v>
      </c>
      <c r="G99" s="24">
        <v>1</v>
      </c>
      <c r="H99" s="19">
        <v>0</v>
      </c>
      <c r="I99" s="19">
        <v>0</v>
      </c>
      <c r="J99" s="19">
        <v>0</v>
      </c>
      <c r="K99" s="22">
        <v>2</v>
      </c>
      <c r="L99" s="22">
        <v>2</v>
      </c>
      <c r="M99" s="22">
        <v>0</v>
      </c>
      <c r="N99" s="22">
        <v>0</v>
      </c>
      <c r="O99" s="22">
        <v>0</v>
      </c>
      <c r="P99" s="22">
        <v>-1.043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4">
        <v>914</v>
      </c>
      <c r="B100" s="24" t="s">
        <v>265</v>
      </c>
      <c r="C100" s="24">
        <v>6332.548</v>
      </c>
      <c r="D100" s="24">
        <v>6942.085</v>
      </c>
      <c r="E100" s="24">
        <v>0</v>
      </c>
      <c r="F100" s="24">
        <v>0</v>
      </c>
      <c r="G100" s="24">
        <v>1</v>
      </c>
      <c r="H100" s="19">
        <v>0</v>
      </c>
      <c r="I100" s="19">
        <v>0</v>
      </c>
      <c r="J100" s="19">
        <v>0</v>
      </c>
      <c r="K100" s="22">
        <v>2</v>
      </c>
      <c r="L100" s="22">
        <v>0</v>
      </c>
      <c r="M100" s="22">
        <v>0</v>
      </c>
      <c r="N100" s="22">
        <v>-1</v>
      </c>
      <c r="O100" s="22">
        <v>0</v>
      </c>
      <c r="P100" s="22">
        <v>18.669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4">
        <v>934</v>
      </c>
      <c r="B101" s="24" t="s">
        <v>266</v>
      </c>
      <c r="C101" s="24">
        <v>5952.458</v>
      </c>
      <c r="D101" s="24">
        <v>6484.38</v>
      </c>
      <c r="E101" s="24">
        <v>0</v>
      </c>
      <c r="F101" s="24">
        <v>0</v>
      </c>
      <c r="G101" s="24">
        <v>1</v>
      </c>
      <c r="H101" s="19">
        <v>0</v>
      </c>
      <c r="I101" s="19">
        <v>0</v>
      </c>
      <c r="J101" s="19">
        <v>0</v>
      </c>
      <c r="K101" s="22">
        <v>3</v>
      </c>
      <c r="L101" s="22">
        <v>0</v>
      </c>
      <c r="M101" s="22">
        <v>0</v>
      </c>
      <c r="N101" s="22">
        <v>-1</v>
      </c>
      <c r="O101" s="22">
        <v>0</v>
      </c>
      <c r="P101" s="22">
        <v>-44.789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4">
        <v>948</v>
      </c>
      <c r="B102" s="24" t="s">
        <v>267</v>
      </c>
      <c r="C102" s="24">
        <v>2507.852</v>
      </c>
      <c r="D102" s="24">
        <v>2893.391</v>
      </c>
      <c r="E102" s="24">
        <v>0</v>
      </c>
      <c r="F102" s="24">
        <v>0</v>
      </c>
      <c r="G102" s="24">
        <v>1</v>
      </c>
      <c r="H102" s="19">
        <v>0</v>
      </c>
      <c r="I102" s="19">
        <v>0</v>
      </c>
      <c r="J102" s="19">
        <v>0</v>
      </c>
      <c r="K102" s="22">
        <v>4</v>
      </c>
      <c r="L102" s="22">
        <v>0</v>
      </c>
      <c r="M102" s="22">
        <v>0</v>
      </c>
      <c r="N102" s="22">
        <v>0</v>
      </c>
      <c r="O102" s="22">
        <v>0</v>
      </c>
      <c r="P102" s="22">
        <v>-13.034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4">
        <v>952</v>
      </c>
      <c r="B103" s="24" t="s">
        <v>268</v>
      </c>
      <c r="C103" s="24">
        <v>2406.318</v>
      </c>
      <c r="D103" s="24">
        <v>2860.479</v>
      </c>
      <c r="E103" s="24">
        <v>0</v>
      </c>
      <c r="F103" s="24">
        <v>0</v>
      </c>
      <c r="G103" s="24">
        <v>1</v>
      </c>
      <c r="H103" s="19">
        <v>0</v>
      </c>
      <c r="I103" s="19">
        <v>0</v>
      </c>
      <c r="J103" s="19">
        <v>0</v>
      </c>
      <c r="K103" s="22">
        <v>4</v>
      </c>
      <c r="L103" s="22">
        <v>1</v>
      </c>
      <c r="M103" s="22">
        <v>0</v>
      </c>
      <c r="N103" s="22">
        <v>0</v>
      </c>
      <c r="O103" s="22">
        <v>0</v>
      </c>
      <c r="P103" s="22">
        <v>-4.834</v>
      </c>
      <c r="Q103" s="22">
        <v>0</v>
      </c>
      <c r="R103" s="22">
        <v>-1</v>
      </c>
      <c r="S103" s="23"/>
      <c r="T103" s="23"/>
      <c r="U103" s="23"/>
      <c r="V103" s="23"/>
      <c r="W103" s="23"/>
    </row>
    <row r="104" ht="16.5" spans="1:23">
      <c r="A104" s="24">
        <v>974</v>
      </c>
      <c r="B104" s="24" t="s">
        <v>269</v>
      </c>
      <c r="C104" s="24">
        <v>6664.181</v>
      </c>
      <c r="D104" s="24">
        <v>7278.642</v>
      </c>
      <c r="E104" s="24">
        <v>0</v>
      </c>
      <c r="F104" s="24">
        <v>0</v>
      </c>
      <c r="G104" s="24">
        <v>1</v>
      </c>
      <c r="H104" s="19">
        <v>0</v>
      </c>
      <c r="I104" s="19">
        <v>0</v>
      </c>
      <c r="J104" s="19">
        <v>0</v>
      </c>
      <c r="K104" s="22">
        <v>3</v>
      </c>
      <c r="L104" s="22">
        <v>0</v>
      </c>
      <c r="M104" s="22">
        <v>0</v>
      </c>
      <c r="N104" s="22">
        <v>-1</v>
      </c>
      <c r="O104" s="22">
        <v>0</v>
      </c>
      <c r="P104" s="22">
        <v>-11.781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4">
        <v>992</v>
      </c>
      <c r="B105" s="24" t="s">
        <v>5</v>
      </c>
      <c r="C105" s="24">
        <v>5699.638</v>
      </c>
      <c r="D105" s="24">
        <v>6192.413</v>
      </c>
      <c r="E105" s="24">
        <v>0</v>
      </c>
      <c r="F105" s="24">
        <v>0</v>
      </c>
      <c r="G105" s="24">
        <v>1</v>
      </c>
      <c r="H105" s="19">
        <v>0</v>
      </c>
      <c r="I105" s="19">
        <v>0</v>
      </c>
      <c r="J105" s="19">
        <v>0</v>
      </c>
      <c r="K105" s="22">
        <v>0</v>
      </c>
      <c r="L105" s="22">
        <v>0</v>
      </c>
      <c r="M105" s="22">
        <v>1</v>
      </c>
      <c r="N105" s="22">
        <v>-1</v>
      </c>
      <c r="O105" s="22">
        <v>0</v>
      </c>
      <c r="P105" s="22">
        <v>0.003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4">
        <v>399240</v>
      </c>
      <c r="B106" s="24" t="s">
        <v>270</v>
      </c>
      <c r="C106" s="24">
        <v>1537.474</v>
      </c>
      <c r="D106" s="24">
        <v>1727.9</v>
      </c>
      <c r="E106" s="24">
        <v>0</v>
      </c>
      <c r="F106" s="24">
        <v>0</v>
      </c>
      <c r="G106" s="24">
        <v>1</v>
      </c>
      <c r="H106" s="19">
        <v>0</v>
      </c>
      <c r="I106" s="19">
        <v>0</v>
      </c>
      <c r="J106" s="19">
        <v>0</v>
      </c>
      <c r="K106" s="22">
        <v>2</v>
      </c>
      <c r="L106" s="22">
        <v>0</v>
      </c>
      <c r="M106" s="22">
        <v>0</v>
      </c>
      <c r="N106" s="22">
        <v>-1</v>
      </c>
      <c r="O106" s="22">
        <v>0</v>
      </c>
      <c r="P106" s="22">
        <v>-4.293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4">
        <v>399265</v>
      </c>
      <c r="B107" s="24" t="s">
        <v>271</v>
      </c>
      <c r="C107" s="24">
        <v>999.142</v>
      </c>
      <c r="D107" s="24">
        <v>1169.689</v>
      </c>
      <c r="E107" s="24">
        <v>0</v>
      </c>
      <c r="F107" s="24">
        <v>0</v>
      </c>
      <c r="G107" s="24">
        <v>1</v>
      </c>
      <c r="H107" s="19">
        <v>0</v>
      </c>
      <c r="I107" s="19">
        <v>0</v>
      </c>
      <c r="J107" s="19">
        <v>0</v>
      </c>
      <c r="K107" s="22">
        <v>3</v>
      </c>
      <c r="L107" s="22">
        <v>0</v>
      </c>
      <c r="M107" s="22">
        <v>0</v>
      </c>
      <c r="N107" s="22">
        <v>-1</v>
      </c>
      <c r="O107" s="22">
        <v>0</v>
      </c>
      <c r="P107" s="22">
        <v>-24.229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4">
        <v>399275</v>
      </c>
      <c r="B108" s="24" t="s">
        <v>272</v>
      </c>
      <c r="C108" s="24">
        <v>2552.644</v>
      </c>
      <c r="D108" s="24">
        <v>2970.752</v>
      </c>
      <c r="E108" s="24">
        <v>0</v>
      </c>
      <c r="F108" s="24">
        <v>0</v>
      </c>
      <c r="G108" s="24">
        <v>1</v>
      </c>
      <c r="H108" s="19">
        <v>0</v>
      </c>
      <c r="I108" s="19">
        <v>0</v>
      </c>
      <c r="J108" s="19">
        <v>0</v>
      </c>
      <c r="K108" s="22">
        <v>3</v>
      </c>
      <c r="L108" s="22">
        <v>0</v>
      </c>
      <c r="M108" s="22">
        <v>0</v>
      </c>
      <c r="N108" s="22">
        <v>-1</v>
      </c>
      <c r="O108" s="22">
        <v>0</v>
      </c>
      <c r="P108" s="22">
        <v>-3.234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4">
        <v>399280</v>
      </c>
      <c r="B109" s="24" t="s">
        <v>273</v>
      </c>
      <c r="C109" s="24">
        <v>2004.727</v>
      </c>
      <c r="D109" s="24">
        <v>2274.853</v>
      </c>
      <c r="E109" s="24">
        <v>0</v>
      </c>
      <c r="F109" s="24">
        <v>0</v>
      </c>
      <c r="G109" s="24">
        <v>1</v>
      </c>
      <c r="H109" s="19">
        <v>0</v>
      </c>
      <c r="I109" s="19">
        <v>0</v>
      </c>
      <c r="J109" s="19">
        <v>0</v>
      </c>
      <c r="K109" s="22">
        <v>3</v>
      </c>
      <c r="L109" s="22">
        <v>0</v>
      </c>
      <c r="M109" s="22">
        <v>0</v>
      </c>
      <c r="N109" s="22">
        <v>-1</v>
      </c>
      <c r="O109" s="22">
        <v>0</v>
      </c>
      <c r="P109" s="22">
        <v>-21.119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4">
        <v>399367</v>
      </c>
      <c r="B110" s="24" t="s">
        <v>274</v>
      </c>
      <c r="C110" s="24">
        <v>2474.764</v>
      </c>
      <c r="D110" s="24">
        <v>2884.099</v>
      </c>
      <c r="E110" s="24">
        <v>0</v>
      </c>
      <c r="F110" s="24">
        <v>0</v>
      </c>
      <c r="G110" s="24">
        <v>1</v>
      </c>
      <c r="H110" s="19">
        <v>0</v>
      </c>
      <c r="I110" s="19">
        <v>0</v>
      </c>
      <c r="J110" s="19">
        <v>0</v>
      </c>
      <c r="K110" s="22">
        <v>0</v>
      </c>
      <c r="L110" s="22">
        <v>2</v>
      </c>
      <c r="M110" s="22">
        <v>0</v>
      </c>
      <c r="N110" s="22">
        <v>0</v>
      </c>
      <c r="O110" s="22">
        <v>0</v>
      </c>
      <c r="P110" s="22">
        <v>10.191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4">
        <v>399386</v>
      </c>
      <c r="B111" s="24" t="s">
        <v>275</v>
      </c>
      <c r="C111" s="24">
        <v>5585.034</v>
      </c>
      <c r="D111" s="24">
        <v>6301.061</v>
      </c>
      <c r="E111" s="24">
        <v>0</v>
      </c>
      <c r="F111" s="24">
        <v>0</v>
      </c>
      <c r="G111" s="24">
        <v>1</v>
      </c>
      <c r="H111" s="19">
        <v>0</v>
      </c>
      <c r="I111" s="19">
        <v>0</v>
      </c>
      <c r="J111" s="19">
        <v>0</v>
      </c>
      <c r="K111" s="22">
        <v>4</v>
      </c>
      <c r="L111" s="22">
        <v>0</v>
      </c>
      <c r="M111" s="22">
        <v>0</v>
      </c>
      <c r="N111" s="22">
        <v>0</v>
      </c>
      <c r="O111" s="22">
        <v>0</v>
      </c>
      <c r="P111" s="22">
        <v>-8.332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4">
        <v>399387</v>
      </c>
      <c r="B112" s="24" t="s">
        <v>276</v>
      </c>
      <c r="C112" s="24">
        <v>5355.336</v>
      </c>
      <c r="D112" s="24">
        <v>5843.121</v>
      </c>
      <c r="E112" s="24">
        <v>0</v>
      </c>
      <c r="F112" s="24">
        <v>0</v>
      </c>
      <c r="G112" s="24">
        <v>1</v>
      </c>
      <c r="H112" s="19">
        <v>0</v>
      </c>
      <c r="I112" s="19">
        <v>0</v>
      </c>
      <c r="J112" s="19">
        <v>0</v>
      </c>
      <c r="K112" s="22">
        <v>2</v>
      </c>
      <c r="L112" s="22">
        <v>0</v>
      </c>
      <c r="M112" s="22">
        <v>0</v>
      </c>
      <c r="N112" s="22">
        <v>-1</v>
      </c>
      <c r="O112" s="22">
        <v>0</v>
      </c>
      <c r="P112" s="22">
        <v>0.733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4">
        <v>399394</v>
      </c>
      <c r="B113" s="24" t="s">
        <v>277</v>
      </c>
      <c r="C113" s="24">
        <v>8322.531</v>
      </c>
      <c r="D113" s="24">
        <v>9409.105</v>
      </c>
      <c r="E113" s="24">
        <v>0</v>
      </c>
      <c r="F113" s="24">
        <v>0</v>
      </c>
      <c r="G113" s="24">
        <v>1</v>
      </c>
      <c r="H113" s="19">
        <v>0</v>
      </c>
      <c r="I113" s="19">
        <v>0</v>
      </c>
      <c r="J113" s="19">
        <v>0</v>
      </c>
      <c r="K113" s="22">
        <v>4</v>
      </c>
      <c r="L113" s="22">
        <v>0</v>
      </c>
      <c r="M113" s="22">
        <v>0</v>
      </c>
      <c r="N113" s="22">
        <v>1</v>
      </c>
      <c r="O113" s="22">
        <v>0</v>
      </c>
      <c r="P113" s="22">
        <v>-13.376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4">
        <v>399396</v>
      </c>
      <c r="B114" s="24" t="s">
        <v>278</v>
      </c>
      <c r="C114" s="24">
        <v>17003.672</v>
      </c>
      <c r="D114" s="24">
        <v>18871.875</v>
      </c>
      <c r="E114" s="24">
        <v>0</v>
      </c>
      <c r="F114" s="24">
        <v>0</v>
      </c>
      <c r="G114" s="24">
        <v>1</v>
      </c>
      <c r="H114" s="19">
        <v>0</v>
      </c>
      <c r="I114" s="19">
        <v>0</v>
      </c>
      <c r="J114" s="19">
        <v>0</v>
      </c>
      <c r="K114" s="22">
        <v>2</v>
      </c>
      <c r="L114" s="22">
        <v>1</v>
      </c>
      <c r="M114" s="22">
        <v>0</v>
      </c>
      <c r="N114" s="22">
        <v>0</v>
      </c>
      <c r="O114" s="22">
        <v>0</v>
      </c>
      <c r="P114" s="22">
        <v>-2.449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4">
        <v>399420</v>
      </c>
      <c r="B115" s="24" t="s">
        <v>279</v>
      </c>
      <c r="C115" s="24">
        <v>1457.264</v>
      </c>
      <c r="D115" s="24">
        <v>1684.151</v>
      </c>
      <c r="E115" s="24">
        <v>0</v>
      </c>
      <c r="F115" s="24">
        <v>0</v>
      </c>
      <c r="G115" s="24">
        <v>1</v>
      </c>
      <c r="H115" s="19">
        <v>0</v>
      </c>
      <c r="I115" s="19">
        <v>0</v>
      </c>
      <c r="J115" s="19">
        <v>0</v>
      </c>
      <c r="K115" s="22">
        <v>3</v>
      </c>
      <c r="L115" s="22">
        <v>0</v>
      </c>
      <c r="M115" s="22">
        <v>0</v>
      </c>
      <c r="N115" s="22">
        <v>-1</v>
      </c>
      <c r="O115" s="22">
        <v>0</v>
      </c>
      <c r="P115" s="22">
        <v>-21.331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4">
        <v>399437</v>
      </c>
      <c r="B116" s="24" t="s">
        <v>280</v>
      </c>
      <c r="C116" s="24">
        <v>6395.415</v>
      </c>
      <c r="D116" s="24">
        <v>7253.222</v>
      </c>
      <c r="E116" s="24">
        <v>0</v>
      </c>
      <c r="F116" s="24">
        <v>0</v>
      </c>
      <c r="G116" s="24">
        <v>1</v>
      </c>
      <c r="H116" s="19">
        <v>0</v>
      </c>
      <c r="I116" s="19">
        <v>0</v>
      </c>
      <c r="J116" s="19">
        <v>0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-23.084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4">
        <v>399441</v>
      </c>
      <c r="B117" s="24" t="s">
        <v>281</v>
      </c>
      <c r="C117" s="24">
        <v>2107.297</v>
      </c>
      <c r="D117" s="24">
        <v>2412.296</v>
      </c>
      <c r="E117" s="24">
        <v>0</v>
      </c>
      <c r="F117" s="24">
        <v>0</v>
      </c>
      <c r="G117" s="24">
        <v>1</v>
      </c>
      <c r="H117" s="19">
        <v>0</v>
      </c>
      <c r="I117" s="19">
        <v>0</v>
      </c>
      <c r="J117" s="19">
        <v>0</v>
      </c>
      <c r="K117" s="22">
        <v>4</v>
      </c>
      <c r="L117" s="22">
        <v>1</v>
      </c>
      <c r="M117" s="22">
        <v>0</v>
      </c>
      <c r="N117" s="22">
        <v>0</v>
      </c>
      <c r="O117" s="22">
        <v>0</v>
      </c>
      <c r="P117" s="22">
        <v>-24.773</v>
      </c>
      <c r="Q117" s="22">
        <v>0</v>
      </c>
      <c r="R117" s="22">
        <v>-1</v>
      </c>
      <c r="S117" s="23"/>
      <c r="T117" s="23"/>
      <c r="U117" s="23"/>
      <c r="V117" s="23"/>
      <c r="W117" s="23"/>
    </row>
    <row r="118" ht="16.5" spans="1:23">
      <c r="A118" s="24">
        <v>399618</v>
      </c>
      <c r="B118" s="24" t="s">
        <v>282</v>
      </c>
      <c r="C118" s="24">
        <v>7839.572</v>
      </c>
      <c r="D118" s="24">
        <v>8799.471</v>
      </c>
      <c r="E118" s="24">
        <v>0</v>
      </c>
      <c r="F118" s="24">
        <v>0</v>
      </c>
      <c r="G118" s="24">
        <v>1</v>
      </c>
      <c r="H118" s="19">
        <v>0</v>
      </c>
      <c r="I118" s="19">
        <v>0</v>
      </c>
      <c r="J118" s="19">
        <v>0</v>
      </c>
      <c r="K118" s="22">
        <v>2</v>
      </c>
      <c r="L118" s="22">
        <v>1</v>
      </c>
      <c r="M118" s="22">
        <v>0</v>
      </c>
      <c r="N118" s="22">
        <v>0</v>
      </c>
      <c r="O118" s="22">
        <v>0</v>
      </c>
      <c r="P118" s="22">
        <v>2.498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4">
        <v>399619</v>
      </c>
      <c r="B119" s="24" t="s">
        <v>283</v>
      </c>
      <c r="C119" s="24">
        <v>6949.118</v>
      </c>
      <c r="D119" s="24">
        <v>7565.387</v>
      </c>
      <c r="E119" s="24">
        <v>0</v>
      </c>
      <c r="F119" s="24">
        <v>0</v>
      </c>
      <c r="G119" s="24">
        <v>1</v>
      </c>
      <c r="H119" s="19">
        <v>0</v>
      </c>
      <c r="I119" s="19">
        <v>0</v>
      </c>
      <c r="J119" s="19">
        <v>0</v>
      </c>
      <c r="K119" s="22">
        <v>2</v>
      </c>
      <c r="L119" s="22">
        <v>0</v>
      </c>
      <c r="M119" s="22">
        <v>0</v>
      </c>
      <c r="N119" s="22">
        <v>-1</v>
      </c>
      <c r="O119" s="22">
        <v>0</v>
      </c>
      <c r="P119" s="22">
        <v>-6.032</v>
      </c>
      <c r="Q119" s="22">
        <v>-1</v>
      </c>
      <c r="R119" s="22">
        <v>0</v>
      </c>
      <c r="S119" s="23"/>
      <c r="T119" s="23"/>
      <c r="U119" s="23"/>
      <c r="V119" s="23"/>
      <c r="W119" s="23"/>
    </row>
    <row r="120" ht="16.5" spans="1:23">
      <c r="A120" s="24">
        <v>399686</v>
      </c>
      <c r="B120" s="24" t="s">
        <v>284</v>
      </c>
      <c r="C120" s="24">
        <v>2078.063</v>
      </c>
      <c r="D120" s="24">
        <v>2295.58</v>
      </c>
      <c r="E120" s="24">
        <v>0</v>
      </c>
      <c r="F120" s="24">
        <v>0</v>
      </c>
      <c r="G120" s="24">
        <v>1</v>
      </c>
      <c r="H120" s="19">
        <v>0</v>
      </c>
      <c r="I120" s="19">
        <v>0</v>
      </c>
      <c r="J120" s="19">
        <v>0</v>
      </c>
      <c r="K120" s="22">
        <v>3</v>
      </c>
      <c r="L120" s="22">
        <v>1</v>
      </c>
      <c r="M120" s="22">
        <v>0</v>
      </c>
      <c r="N120" s="22">
        <v>-1</v>
      </c>
      <c r="O120" s="22">
        <v>0</v>
      </c>
      <c r="P120" s="22">
        <v>-5.261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4">
        <v>399707</v>
      </c>
      <c r="B121" s="24" t="s">
        <v>285</v>
      </c>
      <c r="C121" s="24">
        <v>6190.798</v>
      </c>
      <c r="D121" s="24">
        <v>6968.394</v>
      </c>
      <c r="E121" s="24">
        <v>0</v>
      </c>
      <c r="F121" s="24">
        <v>0</v>
      </c>
      <c r="G121" s="24">
        <v>1</v>
      </c>
      <c r="H121" s="19">
        <v>0</v>
      </c>
      <c r="I121" s="19">
        <v>0</v>
      </c>
      <c r="J121" s="19">
        <v>0</v>
      </c>
      <c r="K121" s="22">
        <v>4</v>
      </c>
      <c r="L121" s="22">
        <v>2</v>
      </c>
      <c r="M121" s="22">
        <v>-1</v>
      </c>
      <c r="N121" s="22">
        <v>1</v>
      </c>
      <c r="O121" s="22">
        <v>0</v>
      </c>
      <c r="P121" s="22">
        <v>-0.343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4">
        <v>399812</v>
      </c>
      <c r="B122" s="24" t="s">
        <v>286</v>
      </c>
      <c r="C122" s="24">
        <v>6218.797</v>
      </c>
      <c r="D122" s="24">
        <v>6736.432</v>
      </c>
      <c r="E122" s="24">
        <v>0</v>
      </c>
      <c r="F122" s="24">
        <v>0</v>
      </c>
      <c r="G122" s="24">
        <v>1</v>
      </c>
      <c r="H122" s="19">
        <v>0</v>
      </c>
      <c r="I122" s="19">
        <v>0</v>
      </c>
      <c r="J122" s="19">
        <v>0</v>
      </c>
      <c r="K122" s="22">
        <v>2</v>
      </c>
      <c r="L122" s="22">
        <v>2</v>
      </c>
      <c r="M122" s="22">
        <v>0</v>
      </c>
      <c r="N122" s="22">
        <v>-1</v>
      </c>
      <c r="O122" s="22">
        <v>0</v>
      </c>
      <c r="P122" s="22">
        <v>-0.665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4">
        <v>399913</v>
      </c>
      <c r="B123" s="24" t="s">
        <v>287</v>
      </c>
      <c r="C123" s="24">
        <v>8053.528</v>
      </c>
      <c r="D123" s="24">
        <v>9161.283</v>
      </c>
      <c r="E123" s="24">
        <v>0</v>
      </c>
      <c r="F123" s="24">
        <v>0</v>
      </c>
      <c r="G123" s="24">
        <v>1</v>
      </c>
      <c r="H123" s="19">
        <v>0</v>
      </c>
      <c r="I123" s="19">
        <v>0</v>
      </c>
      <c r="J123" s="19">
        <v>0</v>
      </c>
      <c r="K123" s="22">
        <v>4</v>
      </c>
      <c r="L123" s="22">
        <v>0</v>
      </c>
      <c r="M123" s="22">
        <v>-1</v>
      </c>
      <c r="N123" s="22">
        <v>1</v>
      </c>
      <c r="O123" s="22">
        <v>0</v>
      </c>
      <c r="P123" s="22">
        <v>-20.883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4">
        <v>399914</v>
      </c>
      <c r="B124" s="24" t="s">
        <v>288</v>
      </c>
      <c r="C124" s="24">
        <v>6332.548</v>
      </c>
      <c r="D124" s="24">
        <v>6942.084</v>
      </c>
      <c r="E124" s="24">
        <v>0</v>
      </c>
      <c r="F124" s="24">
        <v>0</v>
      </c>
      <c r="G124" s="24">
        <v>1</v>
      </c>
      <c r="H124" s="19">
        <v>0</v>
      </c>
      <c r="I124" s="19">
        <v>0</v>
      </c>
      <c r="J124" s="19">
        <v>0</v>
      </c>
      <c r="K124" s="22">
        <v>3</v>
      </c>
      <c r="L124" s="22">
        <v>2</v>
      </c>
      <c r="M124" s="22">
        <v>0</v>
      </c>
      <c r="N124" s="22">
        <v>-1</v>
      </c>
      <c r="O124" s="22">
        <v>0</v>
      </c>
      <c r="P124" s="22">
        <v>0.875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4">
        <v>399934</v>
      </c>
      <c r="B125" s="24" t="s">
        <v>266</v>
      </c>
      <c r="C125" s="24">
        <v>5952.458</v>
      </c>
      <c r="D125" s="24">
        <v>6484.38</v>
      </c>
      <c r="E125" s="24">
        <v>0</v>
      </c>
      <c r="F125" s="24">
        <v>0</v>
      </c>
      <c r="G125" s="24">
        <v>1</v>
      </c>
      <c r="H125" s="19">
        <v>0</v>
      </c>
      <c r="I125" s="19">
        <v>0</v>
      </c>
      <c r="J125" s="19">
        <v>0</v>
      </c>
      <c r="K125" s="22">
        <v>4</v>
      </c>
      <c r="L125" s="22">
        <v>0</v>
      </c>
      <c r="M125" s="22">
        <v>0</v>
      </c>
      <c r="N125" s="22">
        <v>0</v>
      </c>
      <c r="O125" s="22">
        <v>0</v>
      </c>
      <c r="P125" s="22">
        <v>-9.79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4">
        <v>399965</v>
      </c>
      <c r="B126" s="24" t="s">
        <v>289</v>
      </c>
      <c r="C126" s="24">
        <v>2563.096</v>
      </c>
      <c r="D126" s="24">
        <v>2956.819</v>
      </c>
      <c r="E126" s="24">
        <v>0</v>
      </c>
      <c r="F126" s="24">
        <v>0</v>
      </c>
      <c r="G126" s="24">
        <v>1</v>
      </c>
      <c r="H126" s="19">
        <v>0</v>
      </c>
      <c r="I126" s="19">
        <v>0</v>
      </c>
      <c r="J126" s="19">
        <v>0</v>
      </c>
      <c r="K126" s="22">
        <v>1</v>
      </c>
      <c r="L126" s="22">
        <v>0</v>
      </c>
      <c r="M126" s="22">
        <v>0</v>
      </c>
      <c r="N126" s="22">
        <v>-1</v>
      </c>
      <c r="O126" s="22">
        <v>0</v>
      </c>
      <c r="P126" s="22">
        <v>0.216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4">
        <v>399966</v>
      </c>
      <c r="B127" s="24" t="s">
        <v>290</v>
      </c>
      <c r="C127" s="24">
        <v>6123.162</v>
      </c>
      <c r="D127" s="24">
        <v>7048.78</v>
      </c>
      <c r="E127" s="24">
        <v>0</v>
      </c>
      <c r="F127" s="24">
        <v>0</v>
      </c>
      <c r="G127" s="24">
        <v>1</v>
      </c>
      <c r="H127" s="19">
        <v>0</v>
      </c>
      <c r="I127" s="19">
        <v>0</v>
      </c>
      <c r="J127" s="19">
        <v>0</v>
      </c>
      <c r="K127" s="22">
        <v>3</v>
      </c>
      <c r="L127" s="22">
        <v>0</v>
      </c>
      <c r="M127" s="22">
        <v>0</v>
      </c>
      <c r="N127" s="22">
        <v>-1</v>
      </c>
      <c r="O127" s="22">
        <v>0</v>
      </c>
      <c r="P127" s="22">
        <v>-2.4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4">
        <v>399975</v>
      </c>
      <c r="B128" s="24" t="s">
        <v>291</v>
      </c>
      <c r="C128" s="24">
        <v>806.713</v>
      </c>
      <c r="D128" s="24">
        <v>908.024</v>
      </c>
      <c r="E128" s="24">
        <v>0</v>
      </c>
      <c r="F128" s="24">
        <v>0</v>
      </c>
      <c r="G128" s="24">
        <v>1</v>
      </c>
      <c r="H128" s="19">
        <v>0</v>
      </c>
      <c r="I128" s="19">
        <v>0</v>
      </c>
      <c r="J128" s="19">
        <v>0</v>
      </c>
      <c r="K128" s="22">
        <v>3</v>
      </c>
      <c r="L128" s="22">
        <v>0</v>
      </c>
      <c r="M128" s="22">
        <v>0</v>
      </c>
      <c r="N128" s="22">
        <v>-1</v>
      </c>
      <c r="O128" s="22">
        <v>0</v>
      </c>
      <c r="P128" s="22">
        <v>-20.61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4">
        <v>399983</v>
      </c>
      <c r="B129" s="24" t="s">
        <v>292</v>
      </c>
      <c r="C129" s="24">
        <v>1966.55</v>
      </c>
      <c r="D129" s="24">
        <v>2326.091</v>
      </c>
      <c r="E129" s="24">
        <v>0</v>
      </c>
      <c r="F129" s="24">
        <v>0</v>
      </c>
      <c r="G129" s="24">
        <v>1</v>
      </c>
      <c r="H129" s="19">
        <v>0</v>
      </c>
      <c r="I129" s="19">
        <v>0</v>
      </c>
      <c r="J129" s="19">
        <v>0</v>
      </c>
      <c r="K129" s="22">
        <v>3</v>
      </c>
      <c r="L129" s="22">
        <v>0</v>
      </c>
      <c r="M129" s="22">
        <v>0</v>
      </c>
      <c r="N129" s="22">
        <v>-1</v>
      </c>
      <c r="O129" s="22">
        <v>0</v>
      </c>
      <c r="P129" s="22">
        <v>-29.621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4">
        <v>399987</v>
      </c>
      <c r="B130" s="24" t="s">
        <v>293</v>
      </c>
      <c r="C130" s="24">
        <v>4853.112</v>
      </c>
      <c r="D130" s="24">
        <v>5612.268</v>
      </c>
      <c r="E130" s="24">
        <v>0</v>
      </c>
      <c r="F130" s="24">
        <v>0</v>
      </c>
      <c r="G130" s="24">
        <v>1</v>
      </c>
      <c r="H130" s="19">
        <v>0</v>
      </c>
      <c r="I130" s="19">
        <v>0</v>
      </c>
      <c r="J130" s="19">
        <v>0</v>
      </c>
      <c r="K130" s="22">
        <v>3</v>
      </c>
      <c r="L130" s="22">
        <v>0</v>
      </c>
      <c r="M130" s="22">
        <v>0</v>
      </c>
      <c r="N130" s="22">
        <v>-1</v>
      </c>
      <c r="O130" s="22">
        <v>0</v>
      </c>
      <c r="P130" s="22">
        <v>-22.916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4">
        <v>399997</v>
      </c>
      <c r="B131" s="24" t="s">
        <v>294</v>
      </c>
      <c r="C131" s="24">
        <v>8426.29</v>
      </c>
      <c r="D131" s="24">
        <v>9903.615</v>
      </c>
      <c r="E131" s="24">
        <v>0</v>
      </c>
      <c r="F131" s="24">
        <v>0</v>
      </c>
      <c r="G131" s="24">
        <v>1</v>
      </c>
      <c r="H131" s="19">
        <v>0</v>
      </c>
      <c r="I131" s="19">
        <v>0</v>
      </c>
      <c r="J131" s="19">
        <v>0</v>
      </c>
      <c r="K131" s="22">
        <v>2</v>
      </c>
      <c r="L131" s="22">
        <v>1</v>
      </c>
      <c r="M131" s="22">
        <v>0</v>
      </c>
      <c r="N131" s="22">
        <v>0</v>
      </c>
      <c r="O131" s="22">
        <v>0</v>
      </c>
      <c r="P131" s="22">
        <v>3.488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4">
        <v>980015</v>
      </c>
      <c r="B132" s="24" t="s">
        <v>295</v>
      </c>
      <c r="C132" s="24">
        <v>6189.172</v>
      </c>
      <c r="D132" s="24">
        <v>7073.715</v>
      </c>
      <c r="E132" s="24">
        <v>0</v>
      </c>
      <c r="F132" s="24">
        <v>0</v>
      </c>
      <c r="G132" s="24">
        <v>1</v>
      </c>
      <c r="H132" s="19">
        <v>0</v>
      </c>
      <c r="I132" s="19">
        <v>0</v>
      </c>
      <c r="J132" s="19">
        <v>0</v>
      </c>
      <c r="K132" s="22">
        <v>1</v>
      </c>
      <c r="L132" s="22">
        <v>2</v>
      </c>
      <c r="M132" s="22">
        <v>0</v>
      </c>
      <c r="N132" s="22">
        <v>0</v>
      </c>
      <c r="O132" s="22">
        <v>0</v>
      </c>
      <c r="P132" s="22">
        <v>3.316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4">
        <v>980016</v>
      </c>
      <c r="B133" s="24" t="s">
        <v>296</v>
      </c>
      <c r="C133" s="24">
        <v>5959.294</v>
      </c>
      <c r="D133" s="24">
        <v>6745.076</v>
      </c>
      <c r="E133" s="24">
        <v>0</v>
      </c>
      <c r="F133" s="24">
        <v>0</v>
      </c>
      <c r="G133" s="24">
        <v>1</v>
      </c>
      <c r="H133" s="19">
        <v>0</v>
      </c>
      <c r="I133" s="19">
        <v>0</v>
      </c>
      <c r="J133" s="19">
        <v>0</v>
      </c>
      <c r="K133" s="22">
        <v>4</v>
      </c>
      <c r="L133" s="22">
        <v>1</v>
      </c>
      <c r="M133" s="22">
        <v>-1</v>
      </c>
      <c r="N133" s="22">
        <v>1</v>
      </c>
      <c r="O133" s="22">
        <v>0</v>
      </c>
      <c r="P133" s="22">
        <v>-4.706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26"/>
      <c r="M134" s="26"/>
      <c r="N134" s="26"/>
      <c r="O134" s="26"/>
      <c r="P134" s="26"/>
      <c r="Q134" s="26"/>
      <c r="R134" s="26"/>
      <c r="S134" s="23"/>
      <c r="T134" s="23"/>
      <c r="U134" s="23"/>
      <c r="V134" s="23"/>
      <c r="W134" s="23"/>
    </row>
    <row r="135" ht="16.5" spans="1:2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26"/>
      <c r="M135" s="26"/>
      <c r="N135" s="26"/>
      <c r="O135" s="26"/>
      <c r="P135" s="26"/>
      <c r="Q135" s="26"/>
      <c r="R135" s="26"/>
      <c r="S135" s="23"/>
      <c r="T135" s="23"/>
      <c r="U135" s="23"/>
      <c r="V135" s="23"/>
      <c r="W135" s="23"/>
    </row>
    <row r="136" ht="16.5" spans="1:2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26"/>
      <c r="M136" s="26"/>
      <c r="N136" s="26"/>
      <c r="O136" s="26"/>
      <c r="P136" s="26"/>
      <c r="Q136" s="26"/>
      <c r="R136" s="26"/>
      <c r="S136" s="23"/>
      <c r="T136" s="23"/>
      <c r="U136" s="23"/>
      <c r="V136" s="23"/>
      <c r="W136" s="23"/>
    </row>
    <row r="137" ht="16.5" spans="1:2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26"/>
      <c r="M137" s="26"/>
      <c r="N137" s="26"/>
      <c r="O137" s="26"/>
      <c r="P137" s="26"/>
      <c r="Q137" s="26"/>
      <c r="R137" s="26"/>
      <c r="S137" s="23"/>
      <c r="T137" s="23"/>
      <c r="U137" s="23"/>
      <c r="V137" s="23"/>
      <c r="W137" s="23"/>
    </row>
    <row r="138" ht="16.5" spans="1:2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26"/>
      <c r="M138" s="26"/>
      <c r="N138" s="26"/>
      <c r="O138" s="26"/>
      <c r="P138" s="26"/>
      <c r="Q138" s="26"/>
      <c r="R138" s="26"/>
      <c r="S138" s="23"/>
      <c r="T138" s="23"/>
      <c r="U138" s="23"/>
      <c r="V138" s="23"/>
      <c r="W138" s="23"/>
    </row>
    <row r="139" ht="16.5" spans="1:2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26"/>
      <c r="M139" s="26"/>
      <c r="N139" s="26"/>
      <c r="O139" s="26"/>
      <c r="P139" s="26"/>
      <c r="Q139" s="26"/>
      <c r="R139" s="26"/>
      <c r="S139" s="23"/>
      <c r="T139" s="23"/>
      <c r="U139" s="23"/>
      <c r="V139" s="23"/>
      <c r="W139" s="23"/>
    </row>
    <row r="140" ht="16.5" spans="1:2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26"/>
      <c r="M140" s="26"/>
      <c r="N140" s="26"/>
      <c r="O140" s="26"/>
      <c r="P140" s="26"/>
      <c r="Q140" s="26"/>
      <c r="R140" s="26"/>
      <c r="S140" s="23"/>
      <c r="T140" s="23"/>
      <c r="U140" s="23"/>
      <c r="V140" s="23"/>
      <c r="W140" s="23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26"/>
      <c r="M141" s="26"/>
      <c r="N141" s="26"/>
      <c r="O141" s="26"/>
      <c r="P141" s="26"/>
      <c r="Q141" s="26"/>
      <c r="R141" s="26"/>
      <c r="S141" s="23"/>
      <c r="T141" s="23"/>
      <c r="U141" s="23"/>
      <c r="V141" s="23"/>
      <c r="W141" s="23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26"/>
      <c r="M142" s="26"/>
      <c r="N142" s="26"/>
      <c r="O142" s="26"/>
      <c r="P142" s="26"/>
      <c r="Q142" s="26"/>
      <c r="R142" s="26"/>
      <c r="S142" s="23"/>
      <c r="T142" s="23"/>
      <c r="U142" s="23"/>
      <c r="V142" s="23"/>
      <c r="W142" s="23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26"/>
      <c r="M143" s="26"/>
      <c r="N143" s="26"/>
      <c r="O143" s="26"/>
      <c r="P143" s="26"/>
      <c r="Q143" s="26"/>
      <c r="R143" s="26"/>
      <c r="S143" s="23"/>
      <c r="T143" s="23"/>
      <c r="U143" s="23"/>
      <c r="V143" s="23"/>
      <c r="W143" s="23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  <c r="S144" s="23"/>
      <c r="T144" s="23"/>
      <c r="U144" s="23"/>
      <c r="V144" s="23"/>
      <c r="W144" s="23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  <c r="S145" s="23"/>
      <c r="T145" s="23"/>
      <c r="U145" s="23"/>
      <c r="V145" s="23"/>
      <c r="W145" s="23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  <c r="S146" s="23"/>
      <c r="T146" s="23"/>
      <c r="U146" s="23"/>
      <c r="V146" s="23"/>
      <c r="W146" s="23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  <c r="S147" s="23"/>
      <c r="T147" s="23"/>
      <c r="U147" s="23"/>
      <c r="V147" s="23"/>
      <c r="W147" s="23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3"/>
      <c r="T148" s="23"/>
      <c r="U148" s="23"/>
      <c r="V148" s="23"/>
      <c r="W148" s="23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3"/>
      <c r="T149" s="23"/>
      <c r="U149" s="23"/>
      <c r="V149" s="23"/>
      <c r="W149" s="23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3"/>
      <c r="T150" s="23"/>
      <c r="U150" s="23"/>
      <c r="V150" s="23"/>
      <c r="W150" s="23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3"/>
      <c r="T151" s="23"/>
      <c r="U151" s="23"/>
      <c r="V151" s="23"/>
      <c r="W151" s="23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3"/>
      <c r="T152" s="23"/>
      <c r="U152" s="23"/>
      <c r="V152" s="23"/>
      <c r="W152" s="23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3"/>
      <c r="T153" s="23"/>
      <c r="U153" s="23"/>
      <c r="V153" s="23"/>
      <c r="W153" s="23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3"/>
      <c r="T154" s="23"/>
      <c r="U154" s="23"/>
      <c r="V154" s="23"/>
      <c r="W154" s="23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3"/>
      <c r="T155" s="23"/>
      <c r="U155" s="23"/>
      <c r="V155" s="23"/>
      <c r="W155" s="23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3"/>
      <c r="T156" s="23"/>
      <c r="U156" s="23"/>
      <c r="V156" s="23"/>
      <c r="W156" s="23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3"/>
      <c r="T157" s="23"/>
      <c r="U157" s="23"/>
      <c r="V157" s="23"/>
      <c r="W157" s="23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3"/>
      <c r="T158" s="23"/>
      <c r="U158" s="23"/>
      <c r="V158" s="23"/>
      <c r="W158" s="23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3"/>
      <c r="T159" s="23"/>
      <c r="U159" s="23"/>
      <c r="V159" s="23"/>
      <c r="W159" s="23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3"/>
      <c r="T160" s="23"/>
      <c r="U160" s="23"/>
      <c r="V160" s="23"/>
      <c r="W160" s="23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3"/>
      <c r="T161" s="23"/>
      <c r="U161" s="23"/>
      <c r="V161" s="23"/>
      <c r="W161" s="23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3"/>
      <c r="T162" s="23"/>
      <c r="U162" s="23"/>
      <c r="V162" s="23"/>
      <c r="W162" s="23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3"/>
      <c r="T163" s="23"/>
      <c r="U163" s="23"/>
      <c r="V163" s="23"/>
      <c r="W163" s="23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3"/>
      <c r="T164" s="23"/>
      <c r="U164" s="23"/>
      <c r="V164" s="23"/>
      <c r="W164" s="23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3"/>
      <c r="T165" s="23"/>
      <c r="U165" s="23"/>
      <c r="V165" s="23"/>
      <c r="W165" s="23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3"/>
      <c r="T166" s="23"/>
      <c r="U166" s="23"/>
      <c r="V166" s="23"/>
      <c r="W166" s="23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3"/>
      <c r="T167" s="23"/>
      <c r="U167" s="23"/>
      <c r="V167" s="23"/>
      <c r="W167" s="23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3"/>
      <c r="T168" s="23"/>
      <c r="U168" s="23"/>
      <c r="V168" s="23"/>
      <c r="W168" s="23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3"/>
      <c r="T169" s="23"/>
      <c r="U169" s="23"/>
      <c r="V169" s="23"/>
      <c r="W169" s="23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3"/>
      <c r="T170" s="23"/>
      <c r="U170" s="23"/>
      <c r="V170" s="23"/>
      <c r="W170" s="23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3"/>
      <c r="T171" s="23"/>
      <c r="U171" s="23"/>
      <c r="V171" s="23"/>
      <c r="W171" s="23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3"/>
      <c r="T172" s="23"/>
      <c r="U172" s="23"/>
      <c r="V172" s="23"/>
      <c r="W172" s="23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3"/>
      <c r="T173" s="23"/>
      <c r="U173" s="23"/>
      <c r="V173" s="23"/>
      <c r="W173" s="23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3"/>
      <c r="T174" s="23"/>
      <c r="U174" s="23"/>
      <c r="V174" s="23"/>
      <c r="W174" s="23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3"/>
      <c r="T175" s="23"/>
      <c r="U175" s="23"/>
      <c r="V175" s="23"/>
      <c r="W175" s="23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3"/>
      <c r="T176" s="23"/>
      <c r="U176" s="23"/>
      <c r="V176" s="23"/>
      <c r="W176" s="23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3"/>
      <c r="T177" s="23"/>
      <c r="U177" s="23"/>
      <c r="V177" s="23"/>
      <c r="W177" s="23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3"/>
      <c r="T178" s="23"/>
      <c r="U178" s="23"/>
      <c r="V178" s="23"/>
      <c r="W178" s="23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3"/>
      <c r="T179" s="23"/>
      <c r="U179" s="23"/>
      <c r="V179" s="23"/>
      <c r="W179" s="23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3"/>
      <c r="T180" s="23"/>
      <c r="U180" s="23"/>
      <c r="V180" s="23"/>
      <c r="W180" s="23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3"/>
      <c r="T181" s="23"/>
      <c r="U181" s="23"/>
      <c r="V181" s="23"/>
      <c r="W181" s="23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3"/>
      <c r="T182" s="23"/>
      <c r="U182" s="23"/>
      <c r="V182" s="23"/>
      <c r="W182" s="23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3"/>
      <c r="T183" s="23"/>
      <c r="U183" s="23"/>
      <c r="V183" s="23"/>
      <c r="W183" s="23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3"/>
      <c r="T184" s="23"/>
      <c r="U184" s="23"/>
      <c r="V184" s="23"/>
      <c r="W184" s="23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3"/>
      <c r="T185" s="23"/>
      <c r="U185" s="23"/>
      <c r="V185" s="23"/>
      <c r="W185" s="23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3"/>
      <c r="T186" s="23"/>
      <c r="U186" s="23"/>
      <c r="V186" s="23"/>
      <c r="W186" s="23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3"/>
      <c r="T187" s="23"/>
      <c r="U187" s="23"/>
      <c r="V187" s="23"/>
      <c r="W187" s="23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3"/>
      <c r="T188" s="23"/>
      <c r="U188" s="23"/>
      <c r="V188" s="23"/>
      <c r="W188" s="23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3"/>
      <c r="T189" s="23"/>
      <c r="U189" s="23"/>
      <c r="V189" s="23"/>
      <c r="W189" s="23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3"/>
      <c r="T190" s="23"/>
      <c r="U190" s="23"/>
      <c r="V190" s="23"/>
      <c r="W190" s="23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3"/>
      <c r="T191" s="23"/>
      <c r="U191" s="23"/>
      <c r="V191" s="23"/>
      <c r="W191" s="23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3"/>
      <c r="T192" s="23"/>
      <c r="U192" s="23"/>
      <c r="V192" s="23"/>
      <c r="W192" s="23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3"/>
      <c r="T193" s="23"/>
      <c r="U193" s="23"/>
      <c r="V193" s="23"/>
      <c r="W193" s="23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3"/>
      <c r="T194" s="23"/>
      <c r="U194" s="23"/>
      <c r="V194" s="23"/>
      <c r="W194" s="23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3"/>
      <c r="T195" s="23"/>
      <c r="U195" s="23"/>
      <c r="V195" s="23"/>
      <c r="W195" s="23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3"/>
      <c r="T196" s="23"/>
      <c r="U196" s="23"/>
      <c r="V196" s="23"/>
      <c r="W196" s="23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3"/>
      <c r="T197" s="23"/>
      <c r="U197" s="23"/>
      <c r="V197" s="23"/>
      <c r="W197" s="23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3"/>
      <c r="T198" s="23"/>
      <c r="U198" s="23"/>
      <c r="V198" s="23"/>
      <c r="W198" s="23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3"/>
      <c r="T199" s="23"/>
      <c r="U199" s="23"/>
      <c r="V199" s="23"/>
      <c r="W199" s="23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3"/>
      <c r="T200" s="23"/>
      <c r="U200" s="23"/>
      <c r="V200" s="23"/>
      <c r="W200" s="23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3"/>
      <c r="T201" s="23"/>
      <c r="U201" s="23"/>
      <c r="V201" s="23"/>
      <c r="W201" s="23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3"/>
      <c r="T202" s="23"/>
      <c r="U202" s="23"/>
      <c r="V202" s="23"/>
      <c r="W202" s="23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3"/>
      <c r="T203" s="23"/>
      <c r="U203" s="23"/>
      <c r="V203" s="23"/>
      <c r="W203" s="23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3"/>
      <c r="T204" s="23"/>
      <c r="U204" s="23"/>
      <c r="V204" s="23"/>
      <c r="W204" s="23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3"/>
      <c r="T205" s="23"/>
      <c r="U205" s="23"/>
      <c r="V205" s="23"/>
      <c r="W205" s="23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3"/>
      <c r="T206" s="23"/>
      <c r="U206" s="23"/>
      <c r="V206" s="23"/>
      <c r="W206" s="23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3"/>
      <c r="T207" s="23"/>
      <c r="U207" s="23"/>
      <c r="V207" s="23"/>
      <c r="W207" s="23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3"/>
      <c r="T208" s="23"/>
      <c r="U208" s="23"/>
      <c r="V208" s="23"/>
      <c r="W208" s="23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3"/>
      <c r="T209" s="23"/>
      <c r="U209" s="23"/>
      <c r="V209" s="23"/>
      <c r="W209" s="23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3"/>
      <c r="T210" s="23"/>
      <c r="U210" s="23"/>
      <c r="V210" s="23"/>
      <c r="W210" s="23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3"/>
      <c r="T211" s="23"/>
      <c r="U211" s="23"/>
      <c r="V211" s="23"/>
      <c r="W211" s="23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3"/>
      <c r="T212" s="23"/>
      <c r="U212" s="23"/>
      <c r="V212" s="23"/>
      <c r="W212" s="23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3"/>
      <c r="T213" s="23"/>
      <c r="U213" s="23"/>
      <c r="V213" s="23"/>
      <c r="W213" s="23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3"/>
      <c r="T214" s="23"/>
      <c r="U214" s="23"/>
      <c r="V214" s="23"/>
      <c r="W214" s="23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3"/>
      <c r="T215" s="23"/>
      <c r="U215" s="23"/>
      <c r="V215" s="23"/>
      <c r="W215" s="23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3"/>
      <c r="T216" s="23"/>
      <c r="U216" s="23"/>
      <c r="V216" s="23"/>
      <c r="W216" s="23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3"/>
      <c r="T217" s="23"/>
      <c r="U217" s="23"/>
      <c r="V217" s="23"/>
      <c r="W217" s="23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3"/>
      <c r="T218" s="23"/>
      <c r="U218" s="23"/>
      <c r="V218" s="23"/>
      <c r="W218" s="23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3"/>
      <c r="T219" s="23"/>
      <c r="U219" s="23"/>
      <c r="V219" s="23"/>
      <c r="W219" s="23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3"/>
      <c r="T220" s="23"/>
      <c r="U220" s="23"/>
      <c r="V220" s="23"/>
      <c r="W220" s="23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3"/>
      <c r="T221" s="23"/>
      <c r="U221" s="23"/>
      <c r="V221" s="23"/>
      <c r="W221" s="23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3"/>
      <c r="T222" s="23"/>
      <c r="U222" s="23"/>
      <c r="V222" s="23"/>
      <c r="W222" s="23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3"/>
      <c r="T223" s="23"/>
      <c r="U223" s="23"/>
      <c r="V223" s="23"/>
      <c r="W223" s="23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3"/>
      <c r="T224" s="23"/>
      <c r="U224" s="23"/>
      <c r="V224" s="23"/>
      <c r="W224" s="23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3"/>
      <c r="T225" s="23"/>
      <c r="U225" s="23"/>
      <c r="V225" s="23"/>
      <c r="W225" s="23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3"/>
      <c r="T226" s="23"/>
      <c r="U226" s="23"/>
      <c r="V226" s="23"/>
      <c r="W226" s="23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3"/>
      <c r="T227" s="23"/>
      <c r="U227" s="23"/>
      <c r="V227" s="23"/>
      <c r="W227" s="23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3"/>
      <c r="T228" s="23"/>
      <c r="U228" s="23"/>
      <c r="V228" s="23"/>
      <c r="W228" s="23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3"/>
      <c r="T229" s="23"/>
      <c r="U229" s="23"/>
      <c r="V229" s="23"/>
      <c r="W229" s="23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3"/>
      <c r="T230" s="23"/>
      <c r="U230" s="23"/>
      <c r="V230" s="23"/>
      <c r="W230" s="23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3"/>
      <c r="T231" s="23"/>
      <c r="U231" s="23"/>
      <c r="V231" s="23"/>
      <c r="W231" s="23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3"/>
      <c r="T232" s="23"/>
      <c r="U232" s="23"/>
      <c r="V232" s="23"/>
      <c r="W232" s="23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3"/>
      <c r="T233" s="23"/>
      <c r="U233" s="23"/>
      <c r="V233" s="23"/>
      <c r="W233" s="23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3"/>
      <c r="T234" s="23"/>
      <c r="U234" s="23"/>
      <c r="V234" s="23"/>
      <c r="W234" s="23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3"/>
      <c r="T235" s="23"/>
      <c r="U235" s="23"/>
      <c r="V235" s="23"/>
      <c r="W235" s="23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3"/>
      <c r="T236" s="23"/>
      <c r="U236" s="23"/>
      <c r="V236" s="23"/>
      <c r="W236" s="23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3"/>
      <c r="T237" s="23"/>
      <c r="U237" s="23"/>
      <c r="V237" s="23"/>
      <c r="W237" s="23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3"/>
      <c r="T238" s="23"/>
      <c r="U238" s="23"/>
      <c r="V238" s="23"/>
      <c r="W238" s="23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3"/>
      <c r="T239" s="23"/>
      <c r="U239" s="23"/>
      <c r="V239" s="23"/>
      <c r="W239" s="23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3"/>
      <c r="T240" s="23"/>
      <c r="U240" s="23"/>
      <c r="V240" s="23"/>
      <c r="W240" s="23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3"/>
      <c r="T241" s="23"/>
      <c r="U241" s="23"/>
      <c r="V241" s="23"/>
      <c r="W241" s="23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3"/>
      <c r="T242" s="23"/>
      <c r="U242" s="23"/>
      <c r="V242" s="23"/>
      <c r="W242" s="23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3"/>
      <c r="T243" s="23"/>
      <c r="U243" s="23"/>
      <c r="V243" s="23"/>
      <c r="W243" s="23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3"/>
      <c r="T244" s="23"/>
      <c r="U244" s="23"/>
      <c r="V244" s="23"/>
      <c r="W244" s="23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3"/>
      <c r="T245" s="23"/>
      <c r="U245" s="23"/>
      <c r="V245" s="23"/>
      <c r="W245" s="23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3"/>
      <c r="T246" s="23"/>
      <c r="U246" s="23"/>
      <c r="V246" s="23"/>
      <c r="W246" s="23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3"/>
      <c r="T247" s="23"/>
      <c r="U247" s="23"/>
      <c r="V247" s="23"/>
      <c r="W247" s="23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3"/>
      <c r="T248" s="23"/>
      <c r="U248" s="23"/>
      <c r="V248" s="23"/>
      <c r="W248" s="23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3"/>
      <c r="T249" s="23"/>
      <c r="U249" s="23"/>
      <c r="V249" s="23"/>
      <c r="W249" s="23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3"/>
      <c r="T250" s="23"/>
      <c r="U250" s="23"/>
      <c r="V250" s="23"/>
      <c r="W250" s="23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3"/>
      <c r="T251" s="23"/>
      <c r="U251" s="23"/>
      <c r="V251" s="23"/>
      <c r="W251" s="23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3"/>
      <c r="T252" s="23"/>
      <c r="U252" s="23"/>
      <c r="V252" s="23"/>
      <c r="W252" s="23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3"/>
      <c r="T253" s="23"/>
      <c r="U253" s="23"/>
      <c r="V253" s="23"/>
      <c r="W253" s="23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3"/>
      <c r="T254" s="23"/>
      <c r="U254" s="23"/>
      <c r="V254" s="23"/>
      <c r="W254" s="23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3"/>
      <c r="T255" s="23"/>
      <c r="U255" s="23"/>
      <c r="V255" s="23"/>
      <c r="W255" s="23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3"/>
      <c r="T256" s="23"/>
      <c r="U256" s="23"/>
      <c r="V256" s="23"/>
      <c r="W256" s="23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3"/>
      <c r="T257" s="23"/>
      <c r="U257" s="23"/>
      <c r="V257" s="23"/>
      <c r="W257" s="23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3"/>
      <c r="T258" s="23"/>
      <c r="U258" s="23"/>
      <c r="V258" s="23"/>
      <c r="W258" s="23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3"/>
      <c r="T259" s="23"/>
      <c r="U259" s="23"/>
      <c r="V259" s="23"/>
      <c r="W259" s="23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3"/>
      <c r="T260" s="23"/>
      <c r="U260" s="23"/>
      <c r="V260" s="23"/>
      <c r="W260" s="23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3"/>
      <c r="T261" s="23"/>
      <c r="U261" s="23"/>
      <c r="V261" s="23"/>
      <c r="W261" s="23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3"/>
      <c r="T262" s="23"/>
      <c r="U262" s="23"/>
      <c r="V262" s="23"/>
      <c r="W262" s="23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3"/>
      <c r="T263" s="23"/>
      <c r="U263" s="23"/>
      <c r="V263" s="23"/>
      <c r="W263" s="23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3"/>
      <c r="T264" s="23"/>
      <c r="U264" s="23"/>
      <c r="V264" s="23"/>
      <c r="W264" s="23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3"/>
      <c r="T265" s="23"/>
      <c r="U265" s="23"/>
      <c r="V265" s="23"/>
      <c r="W265" s="23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3"/>
      <c r="T266" s="23"/>
      <c r="U266" s="23"/>
      <c r="V266" s="23"/>
      <c r="W266" s="23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3"/>
      <c r="T267" s="23"/>
      <c r="U267" s="23"/>
      <c r="V267" s="23"/>
      <c r="W267" s="23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3"/>
      <c r="T268" s="23"/>
      <c r="U268" s="23"/>
      <c r="V268" s="23"/>
      <c r="W268" s="23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3"/>
      <c r="T269" s="23"/>
      <c r="U269" s="23"/>
      <c r="V269" s="23"/>
      <c r="W269" s="23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3"/>
      <c r="T270" s="23"/>
      <c r="U270" s="23"/>
      <c r="V270" s="23"/>
      <c r="W270" s="23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3"/>
      <c r="T271" s="23"/>
      <c r="U271" s="23"/>
      <c r="V271" s="23"/>
      <c r="W271" s="23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3"/>
      <c r="T272" s="23"/>
      <c r="U272" s="23"/>
      <c r="V272" s="23"/>
      <c r="W272" s="23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3"/>
      <c r="T273" s="23"/>
      <c r="U273" s="23"/>
      <c r="V273" s="23"/>
      <c r="W273" s="23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3"/>
      <c r="T274" s="23"/>
      <c r="U274" s="23"/>
      <c r="V274" s="23"/>
      <c r="W274" s="23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3"/>
      <c r="T275" s="23"/>
      <c r="U275" s="23"/>
      <c r="V275" s="23"/>
      <c r="W275" s="23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3"/>
      <c r="T276" s="23"/>
      <c r="U276" s="23"/>
      <c r="V276" s="23"/>
      <c r="W276" s="23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3"/>
      <c r="T277" s="23"/>
      <c r="U277" s="23"/>
      <c r="V277" s="23"/>
      <c r="W277" s="23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3"/>
      <c r="T278" s="23"/>
      <c r="U278" s="23"/>
      <c r="V278" s="23"/>
      <c r="W278" s="23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3"/>
      <c r="T279" s="23"/>
      <c r="U279" s="23"/>
      <c r="V279" s="23"/>
      <c r="W279" s="23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3"/>
      <c r="T280" s="23"/>
      <c r="U280" s="23"/>
      <c r="V280" s="23"/>
      <c r="W280" s="23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3"/>
      <c r="T281" s="23"/>
      <c r="U281" s="23"/>
      <c r="V281" s="23"/>
      <c r="W281" s="23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3"/>
      <c r="T282" s="23"/>
      <c r="U282" s="23"/>
      <c r="V282" s="23"/>
      <c r="W282" s="23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3"/>
      <c r="T283" s="23"/>
      <c r="U283" s="23"/>
      <c r="V283" s="23"/>
      <c r="W283" s="23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3"/>
      <c r="T284" s="23"/>
      <c r="U284" s="23"/>
      <c r="V284" s="23"/>
      <c r="W284" s="23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3"/>
      <c r="T285" s="23"/>
      <c r="U285" s="23"/>
      <c r="V285" s="23"/>
      <c r="W285" s="23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3"/>
      <c r="T286" s="23"/>
      <c r="U286" s="23"/>
      <c r="V286" s="23"/>
      <c r="W286" s="23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3"/>
      <c r="T287" s="23"/>
      <c r="U287" s="23"/>
      <c r="V287" s="23"/>
      <c r="W287" s="23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3"/>
      <c r="T288" s="23"/>
      <c r="U288" s="23"/>
      <c r="V288" s="23"/>
      <c r="W288" s="23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3"/>
      <c r="T289" s="23"/>
      <c r="U289" s="23"/>
      <c r="V289" s="23"/>
      <c r="W289" s="23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3"/>
      <c r="T290" s="23"/>
      <c r="U290" s="23"/>
      <c r="V290" s="23"/>
      <c r="W290" s="23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3"/>
      <c r="T291" s="23"/>
      <c r="U291" s="23"/>
      <c r="V291" s="23"/>
      <c r="W291" s="23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3"/>
      <c r="T292" s="23"/>
      <c r="U292" s="23"/>
      <c r="V292" s="23"/>
      <c r="W292" s="23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3"/>
      <c r="T293" s="23"/>
      <c r="U293" s="23"/>
      <c r="V293" s="23"/>
      <c r="W293" s="23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3"/>
      <c r="T294" s="23"/>
      <c r="U294" s="23"/>
      <c r="V294" s="23"/>
      <c r="W294" s="23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3"/>
      <c r="T295" s="23"/>
      <c r="U295" s="23"/>
      <c r="V295" s="23"/>
      <c r="W295" s="23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3"/>
      <c r="T296" s="23"/>
      <c r="U296" s="23"/>
      <c r="V296" s="23"/>
      <c r="W296" s="23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3"/>
      <c r="T297" s="23"/>
      <c r="U297" s="23"/>
      <c r="V297" s="23"/>
      <c r="W297" s="23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3"/>
      <c r="T298" s="23"/>
      <c r="U298" s="23"/>
      <c r="V298" s="23"/>
      <c r="W298" s="23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3"/>
      <c r="T299" s="23"/>
      <c r="U299" s="23"/>
      <c r="V299" s="23"/>
      <c r="W299" s="23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3"/>
      <c r="T300" s="23"/>
      <c r="U300" s="23"/>
      <c r="V300" s="23"/>
      <c r="W300" s="23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3"/>
      <c r="T301" s="23"/>
      <c r="U301" s="23"/>
      <c r="V301" s="23"/>
      <c r="W301" s="23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3"/>
      <c r="T302" s="23"/>
      <c r="U302" s="23"/>
      <c r="V302" s="23"/>
      <c r="W302" s="23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3"/>
      <c r="T303" s="23"/>
      <c r="U303" s="23"/>
      <c r="V303" s="23"/>
      <c r="W303" s="23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3"/>
      <c r="T304" s="23"/>
      <c r="U304" s="23"/>
      <c r="V304" s="23"/>
      <c r="W304" s="23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3"/>
      <c r="T305" s="23"/>
      <c r="U305" s="23"/>
      <c r="V305" s="23"/>
      <c r="W305" s="23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3"/>
      <c r="T306" s="23"/>
      <c r="U306" s="23"/>
      <c r="V306" s="23"/>
      <c r="W306" s="23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3"/>
      <c r="T307" s="23"/>
      <c r="U307" s="23"/>
      <c r="V307" s="23"/>
      <c r="W307" s="23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3"/>
      <c r="T308" s="23"/>
      <c r="U308" s="23"/>
      <c r="V308" s="23"/>
      <c r="W308" s="23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3"/>
      <c r="T309" s="23"/>
      <c r="U309" s="23"/>
      <c r="V309" s="23"/>
      <c r="W309" s="23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3"/>
      <c r="T310" s="23"/>
      <c r="U310" s="23"/>
      <c r="V310" s="23"/>
      <c r="W310" s="23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3"/>
      <c r="T311" s="23"/>
      <c r="U311" s="23"/>
      <c r="V311" s="23"/>
      <c r="W311" s="23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3"/>
      <c r="T312" s="23"/>
      <c r="U312" s="23"/>
      <c r="V312" s="23"/>
      <c r="W312" s="23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3"/>
      <c r="T313" s="23"/>
      <c r="U313" s="23"/>
      <c r="V313" s="23"/>
      <c r="W313" s="23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3"/>
      <c r="T314" s="23"/>
      <c r="U314" s="23"/>
      <c r="V314" s="23"/>
      <c r="W314" s="23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3"/>
      <c r="T315" s="23"/>
      <c r="U315" s="23"/>
      <c r="V315" s="23"/>
      <c r="W315" s="23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3"/>
      <c r="T316" s="23"/>
      <c r="U316" s="23"/>
      <c r="V316" s="23"/>
      <c r="W316" s="23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3"/>
      <c r="T317" s="23"/>
      <c r="U317" s="23"/>
      <c r="V317" s="23"/>
      <c r="W317" s="23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3"/>
      <c r="T318" s="23"/>
      <c r="U318" s="23"/>
      <c r="V318" s="23"/>
      <c r="W318" s="23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3"/>
      <c r="T319" s="23"/>
      <c r="U319" s="23"/>
      <c r="V319" s="23"/>
      <c r="W319" s="23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3"/>
      <c r="T320" s="23"/>
      <c r="U320" s="23"/>
      <c r="V320" s="23"/>
      <c r="W320" s="23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3"/>
      <c r="T321" s="23"/>
      <c r="U321" s="23"/>
      <c r="V321" s="23"/>
      <c r="W321" s="23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3"/>
      <c r="T322" s="23"/>
      <c r="U322" s="23"/>
      <c r="V322" s="23"/>
      <c r="W322" s="23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3"/>
      <c r="T323" s="23"/>
      <c r="U323" s="23"/>
      <c r="V323" s="23"/>
      <c r="W323" s="23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3"/>
      <c r="T324" s="23"/>
      <c r="U324" s="23"/>
      <c r="V324" s="23"/>
      <c r="W324" s="23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3"/>
      <c r="T325" s="23"/>
      <c r="U325" s="23"/>
      <c r="V325" s="23"/>
      <c r="W325" s="23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3"/>
      <c r="T326" s="23"/>
      <c r="U326" s="23"/>
      <c r="V326" s="23"/>
      <c r="W326" s="23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3"/>
      <c r="T327" s="23"/>
      <c r="U327" s="23"/>
      <c r="V327" s="23"/>
      <c r="W327" s="23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3"/>
      <c r="T328" s="23"/>
      <c r="U328" s="23"/>
      <c r="V328" s="23"/>
      <c r="W328" s="23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3"/>
      <c r="T329" s="23"/>
      <c r="U329" s="23"/>
      <c r="V329" s="23"/>
      <c r="W329" s="23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3"/>
      <c r="T330" s="23"/>
      <c r="U330" s="23"/>
      <c r="V330" s="23"/>
      <c r="W330" s="23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3"/>
      <c r="T331" s="23"/>
      <c r="U331" s="23"/>
      <c r="V331" s="23"/>
      <c r="W331" s="23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3"/>
      <c r="T332" s="23"/>
      <c r="U332" s="23"/>
      <c r="V332" s="23"/>
      <c r="W332" s="23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3"/>
      <c r="T333" s="23"/>
      <c r="U333" s="23"/>
      <c r="V333" s="23"/>
      <c r="W333" s="23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3"/>
      <c r="T334" s="23"/>
      <c r="U334" s="23"/>
      <c r="V334" s="23"/>
      <c r="W334" s="23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3"/>
      <c r="T335" s="23"/>
      <c r="U335" s="23"/>
      <c r="V335" s="23"/>
      <c r="W335" s="23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3"/>
      <c r="T336" s="23"/>
      <c r="U336" s="23"/>
      <c r="V336" s="23"/>
      <c r="W336" s="23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3"/>
      <c r="T337" s="23"/>
      <c r="U337" s="23"/>
      <c r="V337" s="23"/>
      <c r="W337" s="23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3"/>
      <c r="T338" s="23"/>
      <c r="U338" s="23"/>
      <c r="V338" s="23"/>
      <c r="W338" s="23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3"/>
      <c r="T339" s="23"/>
      <c r="U339" s="23"/>
      <c r="V339" s="23"/>
      <c r="W339" s="23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3"/>
      <c r="T340" s="23"/>
      <c r="U340" s="23"/>
      <c r="V340" s="23"/>
      <c r="W340" s="23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3"/>
      <c r="T341" s="23"/>
      <c r="U341" s="23"/>
      <c r="V341" s="23"/>
      <c r="W341" s="23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3"/>
      <c r="T342" s="23"/>
      <c r="U342" s="23"/>
      <c r="V342" s="23"/>
      <c r="W342" s="23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3"/>
      <c r="T343" s="23"/>
      <c r="U343" s="23"/>
      <c r="V343" s="23"/>
      <c r="W343" s="23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3"/>
      <c r="T344" s="23"/>
      <c r="U344" s="23"/>
      <c r="V344" s="23"/>
      <c r="W344" s="23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3"/>
      <c r="T345" s="23"/>
      <c r="U345" s="23"/>
      <c r="V345" s="23"/>
      <c r="W345" s="23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3"/>
      <c r="T346" s="23"/>
      <c r="U346" s="23"/>
      <c r="V346" s="23"/>
      <c r="W346" s="23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3"/>
      <c r="T347" s="23"/>
      <c r="U347" s="23"/>
      <c r="V347" s="23"/>
      <c r="W347" s="23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3"/>
      <c r="T348" s="23"/>
      <c r="U348" s="23"/>
      <c r="V348" s="23"/>
      <c r="W348" s="23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3"/>
      <c r="T349" s="23"/>
      <c r="U349" s="23"/>
      <c r="V349" s="23"/>
      <c r="W349" s="23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3"/>
      <c r="T350" s="23"/>
      <c r="U350" s="23"/>
      <c r="V350" s="23"/>
      <c r="W350" s="23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3"/>
      <c r="T351" s="23"/>
      <c r="U351" s="23"/>
      <c r="V351" s="23"/>
      <c r="W351" s="23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3"/>
      <c r="T352" s="23"/>
      <c r="U352" s="23"/>
      <c r="V352" s="23"/>
      <c r="W352" s="23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3"/>
      <c r="T353" s="23"/>
      <c r="U353" s="23"/>
      <c r="V353" s="23"/>
      <c r="W353" s="23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3"/>
      <c r="T354" s="23"/>
      <c r="U354" s="23"/>
      <c r="V354" s="23"/>
      <c r="W354" s="23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3"/>
      <c r="T355" s="23"/>
      <c r="U355" s="23"/>
      <c r="V355" s="23"/>
      <c r="W355" s="23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3"/>
      <c r="T356" s="23"/>
      <c r="U356" s="23"/>
      <c r="V356" s="23"/>
      <c r="W356" s="23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3"/>
      <c r="T357" s="23"/>
      <c r="U357" s="23"/>
      <c r="V357" s="23"/>
      <c r="W357" s="23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3"/>
      <c r="T358" s="23"/>
      <c r="U358" s="23"/>
      <c r="V358" s="23"/>
      <c r="W358" s="23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3"/>
      <c r="T359" s="23"/>
      <c r="U359" s="23"/>
      <c r="V359" s="23"/>
      <c r="W359" s="23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3"/>
      <c r="T360" s="23"/>
      <c r="U360" s="23"/>
      <c r="V360" s="23"/>
      <c r="W360" s="23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3"/>
      <c r="T361" s="23"/>
      <c r="U361" s="23"/>
      <c r="V361" s="23"/>
      <c r="W361" s="23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3"/>
      <c r="T362" s="23"/>
      <c r="U362" s="23"/>
      <c r="V362" s="23"/>
      <c r="W362" s="23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3"/>
      <c r="T363" s="23"/>
      <c r="U363" s="23"/>
      <c r="V363" s="23"/>
      <c r="W363" s="23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3"/>
      <c r="T364" s="23"/>
      <c r="U364" s="23"/>
      <c r="V364" s="23"/>
      <c r="W364" s="23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3"/>
      <c r="T365" s="23"/>
      <c r="U365" s="23"/>
      <c r="V365" s="23"/>
      <c r="W365" s="23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3"/>
      <c r="T366" s="23"/>
      <c r="U366" s="23"/>
      <c r="V366" s="23"/>
      <c r="W366" s="23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3"/>
      <c r="T367" s="23"/>
      <c r="U367" s="23"/>
      <c r="V367" s="23"/>
      <c r="W367" s="23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3"/>
      <c r="T368" s="23"/>
      <c r="U368" s="23"/>
      <c r="V368" s="23"/>
      <c r="W368" s="23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3"/>
      <c r="T369" s="23"/>
      <c r="U369" s="23"/>
      <c r="V369" s="23"/>
      <c r="W369" s="23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3"/>
      <c r="T370" s="23"/>
      <c r="U370" s="23"/>
      <c r="V370" s="23"/>
      <c r="W370" s="23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3"/>
      <c r="T371" s="23"/>
      <c r="U371" s="23"/>
      <c r="V371" s="23"/>
      <c r="W371" s="23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3"/>
      <c r="T372" s="23"/>
      <c r="U372" s="23"/>
      <c r="V372" s="23"/>
      <c r="W372" s="23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3"/>
      <c r="T373" s="23"/>
      <c r="U373" s="23"/>
      <c r="V373" s="23"/>
      <c r="W373" s="23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3"/>
      <c r="T374" s="23"/>
      <c r="U374" s="23"/>
      <c r="V374" s="23"/>
      <c r="W374" s="23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3"/>
      <c r="T375" s="23"/>
      <c r="U375" s="23"/>
      <c r="V375" s="23"/>
      <c r="W375" s="23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3"/>
      <c r="T376" s="23"/>
      <c r="U376" s="23"/>
      <c r="V376" s="23"/>
      <c r="W376" s="23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3"/>
      <c r="T377" s="23"/>
      <c r="U377" s="23"/>
      <c r="V377" s="23"/>
      <c r="W377" s="23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3"/>
      <c r="T378" s="23"/>
      <c r="U378" s="23"/>
      <c r="V378" s="23"/>
      <c r="W378" s="23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3"/>
      <c r="T379" s="23"/>
      <c r="U379" s="23"/>
      <c r="V379" s="23"/>
      <c r="W379" s="23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3"/>
      <c r="T380" s="23"/>
      <c r="U380" s="23"/>
      <c r="V380" s="23"/>
      <c r="W380" s="23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3"/>
      <c r="T381" s="23"/>
      <c r="U381" s="23"/>
      <c r="V381" s="23"/>
      <c r="W381" s="23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3"/>
      <c r="T382" s="23"/>
      <c r="U382" s="23"/>
      <c r="V382" s="23"/>
      <c r="W382" s="23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3"/>
      <c r="T383" s="23"/>
      <c r="U383" s="23"/>
      <c r="V383" s="23"/>
      <c r="W383" s="23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3"/>
      <c r="T384" s="23"/>
      <c r="U384" s="23"/>
      <c r="V384" s="23"/>
      <c r="W384" s="23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3"/>
      <c r="T385" s="23"/>
      <c r="U385" s="23"/>
      <c r="V385" s="23"/>
      <c r="W385" s="23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3"/>
      <c r="T386" s="23"/>
      <c r="U386" s="23"/>
      <c r="V386" s="23"/>
      <c r="W386" s="23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3"/>
      <c r="T387" s="23"/>
      <c r="U387" s="23"/>
      <c r="V387" s="23"/>
      <c r="W387" s="23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3"/>
      <c r="T388" s="23"/>
      <c r="U388" s="23"/>
      <c r="V388" s="23"/>
      <c r="W388" s="23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3"/>
      <c r="T389" s="23"/>
      <c r="U389" s="23"/>
      <c r="V389" s="23"/>
      <c r="W389" s="23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3"/>
      <c r="T390" s="23"/>
      <c r="U390" s="23"/>
      <c r="V390" s="23"/>
      <c r="W390" s="23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3"/>
      <c r="T391" s="23"/>
      <c r="U391" s="23"/>
      <c r="V391" s="23"/>
      <c r="W391" s="23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3"/>
      <c r="T392" s="23"/>
      <c r="U392" s="23"/>
      <c r="V392" s="23"/>
      <c r="W392" s="23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3"/>
      <c r="T393" s="23"/>
      <c r="U393" s="23"/>
      <c r="V393" s="23"/>
      <c r="W393" s="23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3"/>
      <c r="T394" s="23"/>
      <c r="U394" s="23"/>
      <c r="V394" s="23"/>
      <c r="W394" s="23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3"/>
      <c r="T395" s="23"/>
      <c r="U395" s="23"/>
      <c r="V395" s="23"/>
      <c r="W395" s="23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3"/>
      <c r="T396" s="23"/>
      <c r="U396" s="23"/>
      <c r="V396" s="23"/>
      <c r="W396" s="23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3"/>
      <c r="T397" s="23"/>
      <c r="U397" s="23"/>
      <c r="V397" s="23"/>
      <c r="W397" s="23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3"/>
      <c r="T398" s="23"/>
      <c r="U398" s="23"/>
      <c r="V398" s="23"/>
      <c r="W398" s="23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3"/>
      <c r="T399" s="23"/>
      <c r="U399" s="23"/>
      <c r="V399" s="23"/>
      <c r="W399" s="23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3"/>
      <c r="T400" s="23"/>
      <c r="U400" s="23"/>
      <c r="V400" s="23"/>
      <c r="W400" s="23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3"/>
      <c r="T401" s="23"/>
      <c r="U401" s="23"/>
      <c r="V401" s="23"/>
      <c r="W401" s="23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3"/>
      <c r="T402" s="23"/>
      <c r="U402" s="23"/>
      <c r="V402" s="23"/>
      <c r="W402" s="23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3"/>
      <c r="T403" s="23"/>
      <c r="U403" s="23"/>
      <c r="V403" s="23"/>
      <c r="W403" s="23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3"/>
      <c r="T404" s="23"/>
      <c r="U404" s="23"/>
      <c r="V404" s="23"/>
      <c r="W404" s="23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3"/>
      <c r="T405" s="23"/>
      <c r="U405" s="23"/>
      <c r="V405" s="23"/>
      <c r="W405" s="23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3"/>
      <c r="T406" s="23"/>
      <c r="U406" s="23"/>
      <c r="V406" s="23"/>
      <c r="W406" s="23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3"/>
      <c r="T407" s="23"/>
      <c r="U407" s="23"/>
      <c r="V407" s="23"/>
      <c r="W407" s="23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3"/>
      <c r="T408" s="23"/>
      <c r="U408" s="23"/>
      <c r="V408" s="23"/>
      <c r="W408" s="23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3"/>
      <c r="T409" s="23"/>
      <c r="U409" s="23"/>
      <c r="V409" s="23"/>
      <c r="W409" s="23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3"/>
      <c r="T410" s="23"/>
      <c r="U410" s="23"/>
      <c r="V410" s="23"/>
      <c r="W410" s="23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3"/>
      <c r="T411" s="23"/>
      <c r="U411" s="23"/>
      <c r="V411" s="23"/>
      <c r="W411" s="23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3"/>
      <c r="T412" s="23"/>
      <c r="U412" s="23"/>
      <c r="V412" s="23"/>
      <c r="W412" s="23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3"/>
      <c r="T413" s="23"/>
      <c r="U413" s="23"/>
      <c r="V413" s="23"/>
      <c r="W413" s="23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3"/>
      <c r="T414" s="23"/>
      <c r="U414" s="23"/>
      <c r="V414" s="23"/>
      <c r="W414" s="23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3"/>
      <c r="T415" s="23"/>
      <c r="U415" s="23"/>
      <c r="V415" s="23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3"/>
      <c r="T416" s="23"/>
      <c r="U416" s="23"/>
      <c r="V416" s="23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3"/>
      <c r="T417" s="23"/>
      <c r="U417" s="23"/>
      <c r="V417" s="23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3"/>
      <c r="T418" s="23"/>
      <c r="U418" s="23"/>
      <c r="V418" s="23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3"/>
      <c r="T419" s="23"/>
      <c r="U419" s="23"/>
      <c r="V419" s="23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3"/>
      <c r="T420" s="23"/>
      <c r="U420" s="23"/>
      <c r="V420" s="23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3"/>
      <c r="T421" s="23"/>
      <c r="U421" s="23"/>
      <c r="V421" s="23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3"/>
      <c r="T422" s="23"/>
      <c r="U422" s="23"/>
      <c r="V422" s="23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3"/>
      <c r="T423" s="23"/>
      <c r="U423" s="23"/>
      <c r="V423" s="23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3"/>
      <c r="T424" s="23"/>
      <c r="U424" s="23"/>
      <c r="V424" s="23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3"/>
      <c r="T425" s="23"/>
      <c r="U425" s="23"/>
      <c r="V425" s="23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3"/>
      <c r="T426" s="23"/>
      <c r="U426" s="23"/>
      <c r="V426" s="23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3"/>
      <c r="T427" s="23"/>
      <c r="U427" s="23"/>
      <c r="V427" s="23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3"/>
      <c r="T428" s="23"/>
      <c r="U428" s="23"/>
      <c r="V428" s="23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3"/>
      <c r="T429" s="23"/>
      <c r="U429" s="23"/>
      <c r="V429" s="23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3"/>
      <c r="T430" s="23"/>
      <c r="U430" s="23"/>
      <c r="V430" s="23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3"/>
      <c r="T431" s="23"/>
      <c r="U431" s="23"/>
      <c r="V431" s="23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3"/>
      <c r="T432" s="23"/>
      <c r="U432" s="23"/>
      <c r="V432" s="23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3"/>
      <c r="T433" s="23"/>
      <c r="U433" s="23"/>
      <c r="V433" s="23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3"/>
      <c r="T434" s="23"/>
      <c r="U434" s="23"/>
      <c r="V434" s="23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3"/>
      <c r="T435" s="23"/>
      <c r="U435" s="23"/>
      <c r="V435" s="23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3"/>
      <c r="T436" s="23"/>
      <c r="U436" s="23"/>
      <c r="V436" s="23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3"/>
      <c r="T437" s="23"/>
      <c r="U437" s="23"/>
      <c r="V437" s="23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3"/>
      <c r="T438" s="23"/>
      <c r="U438" s="23"/>
      <c r="V438" s="23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3"/>
      <c r="T439" s="23"/>
      <c r="U439" s="23"/>
      <c r="V439" s="23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3"/>
      <c r="T440" s="23"/>
      <c r="U440" s="23"/>
      <c r="V440" s="23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3"/>
      <c r="T441" s="23"/>
      <c r="U441" s="23"/>
      <c r="V441" s="23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3"/>
      <c r="T442" s="23"/>
      <c r="U442" s="23"/>
      <c r="V442" s="23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3"/>
      <c r="T443" s="23"/>
      <c r="U443" s="23"/>
      <c r="V443" s="23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3"/>
      <c r="T444" s="23"/>
      <c r="U444" s="23"/>
      <c r="V444" s="23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3"/>
      <c r="T445" s="23"/>
      <c r="U445" s="23"/>
      <c r="V445" s="23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3"/>
      <c r="T446" s="23"/>
      <c r="U446" s="23"/>
      <c r="V446" s="23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3"/>
      <c r="T447" s="23"/>
      <c r="U447" s="23"/>
      <c r="V447" s="23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3"/>
      <c r="T448" s="23"/>
      <c r="U448" s="23"/>
      <c r="V448" s="23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3"/>
      <c r="T449" s="23"/>
      <c r="U449" s="23"/>
      <c r="V449" s="23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3"/>
      <c r="T450" s="23"/>
      <c r="U450" s="23"/>
      <c r="V450" s="23"/>
      <c r="W450" s="23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3"/>
      <c r="T451" s="23"/>
      <c r="U451" s="23"/>
      <c r="V451" s="23"/>
      <c r="W451" s="23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3"/>
      <c r="T452" s="23"/>
      <c r="U452" s="23"/>
      <c r="V452" s="23"/>
      <c r="W452" s="23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3"/>
      <c r="T453" s="23"/>
      <c r="U453" s="23"/>
      <c r="V453" s="23"/>
      <c r="W453" s="23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3"/>
      <c r="T454" s="23"/>
      <c r="U454" s="23"/>
      <c r="V454" s="23"/>
      <c r="W454" s="23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3"/>
      <c r="T455" s="23"/>
      <c r="U455" s="23"/>
      <c r="V455" s="23"/>
      <c r="W455" s="23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3"/>
      <c r="T456" s="23"/>
      <c r="U456" s="23"/>
      <c r="V456" s="23"/>
      <c r="W456" s="23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3"/>
      <c r="T457" s="23"/>
      <c r="U457" s="23"/>
      <c r="V457" s="23"/>
      <c r="W457" s="23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3"/>
      <c r="T458" s="23"/>
      <c r="U458" s="23"/>
      <c r="V458" s="23"/>
      <c r="W458" s="23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3"/>
      <c r="T459" s="23"/>
      <c r="U459" s="23"/>
      <c r="V459" s="23"/>
      <c r="W459" s="23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3"/>
      <c r="T460" s="23"/>
      <c r="U460" s="23"/>
      <c r="V460" s="23"/>
      <c r="W460" s="23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3"/>
      <c r="T461" s="23"/>
      <c r="U461" s="23"/>
      <c r="V461" s="23"/>
      <c r="W461" s="23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3"/>
      <c r="T462" s="23"/>
      <c r="U462" s="23"/>
      <c r="V462" s="23"/>
      <c r="W462" s="23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3"/>
      <c r="T463" s="23"/>
      <c r="U463" s="23"/>
      <c r="V463" s="23"/>
      <c r="W463" s="23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3"/>
      <c r="T464" s="23"/>
      <c r="U464" s="23"/>
      <c r="V464" s="23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3"/>
      <c r="T465" s="23"/>
      <c r="U465" s="23"/>
      <c r="V465" s="23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3"/>
      <c r="T466" s="23"/>
      <c r="U466" s="23"/>
      <c r="V466" s="23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3"/>
      <c r="T467" s="23"/>
      <c r="U467" s="23"/>
      <c r="V467" s="23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3"/>
      <c r="T468" s="23"/>
      <c r="U468" s="23"/>
      <c r="V468" s="23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3"/>
      <c r="T469" s="23"/>
      <c r="U469" s="23"/>
      <c r="V469" s="23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3"/>
      <c r="T470" s="23"/>
      <c r="U470" s="23"/>
      <c r="V470" s="23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3"/>
      <c r="T471" s="23"/>
      <c r="U471" s="23"/>
      <c r="V471" s="23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3"/>
      <c r="T472" s="23"/>
      <c r="U472" s="23"/>
      <c r="V472" s="23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3"/>
      <c r="T483" s="23"/>
      <c r="U483" s="23"/>
      <c r="V483" s="23"/>
      <c r="W483" s="23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3"/>
      <c r="T484" s="23"/>
      <c r="U484" s="23"/>
      <c r="V484" s="23"/>
      <c r="W484" s="23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3"/>
      <c r="T485" s="23"/>
      <c r="U485" s="23"/>
      <c r="V485" s="23"/>
      <c r="W485" s="23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3"/>
      <c r="T486" s="23"/>
      <c r="U486" s="23"/>
      <c r="V486" s="23"/>
      <c r="W486" s="23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3"/>
      <c r="T487" s="23"/>
      <c r="U487" s="23"/>
      <c r="V487" s="23"/>
      <c r="W487" s="23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3"/>
      <c r="T488" s="23"/>
      <c r="U488" s="23"/>
      <c r="V488" s="23"/>
      <c r="W488" s="23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3"/>
      <c r="T489" s="23"/>
      <c r="U489" s="23"/>
      <c r="V489" s="23"/>
      <c r="W489" s="23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3"/>
      <c r="T490" s="23"/>
      <c r="U490" s="23"/>
      <c r="V490" s="23"/>
      <c r="W490" s="23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3"/>
      <c r="T491" s="23"/>
      <c r="U491" s="23"/>
      <c r="V491" s="23"/>
      <c r="W491" s="23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3"/>
      <c r="T492" s="23"/>
      <c r="U492" s="23"/>
      <c r="V492" s="23"/>
      <c r="W492" s="23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3"/>
      <c r="T493" s="23"/>
      <c r="U493" s="23"/>
      <c r="V493" s="23"/>
      <c r="W493" s="23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3"/>
      <c r="T494" s="23"/>
      <c r="U494" s="23"/>
      <c r="V494" s="23"/>
      <c r="W494" s="23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3"/>
      <c r="T495" s="23"/>
      <c r="U495" s="23"/>
      <c r="V495" s="23"/>
      <c r="W495" s="23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3"/>
      <c r="T496" s="23"/>
      <c r="U496" s="23"/>
      <c r="V496" s="23"/>
      <c r="W496" s="23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3"/>
      <c r="T497" s="23"/>
      <c r="U497" s="23"/>
      <c r="V497" s="23"/>
      <c r="W497" s="23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3"/>
      <c r="T498" s="23"/>
      <c r="U498" s="23"/>
      <c r="V498" s="23"/>
      <c r="W498" s="23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3"/>
      <c r="T499" s="23"/>
      <c r="U499" s="23"/>
      <c r="V499" s="23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3"/>
      <c r="T500" s="23"/>
      <c r="U500" s="23"/>
      <c r="V500" s="23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3"/>
      <c r="T501" s="23"/>
      <c r="U501" s="23"/>
      <c r="V501" s="23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3"/>
      <c r="T502" s="23"/>
      <c r="U502" s="23"/>
      <c r="V502" s="23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3"/>
      <c r="T503" s="23"/>
      <c r="U503" s="23"/>
      <c r="V503" s="23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3"/>
      <c r="T504" s="23"/>
      <c r="U504" s="23"/>
      <c r="V504" s="23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3"/>
      <c r="T505" s="23"/>
      <c r="U505" s="23"/>
      <c r="V505" s="23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3"/>
      <c r="T506" s="23"/>
      <c r="U506" s="23"/>
      <c r="V506" s="23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3"/>
      <c r="T507" s="23"/>
      <c r="U507" s="23"/>
      <c r="V507" s="23"/>
      <c r="W507" s="23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2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  <c r="U1212" s="23"/>
      <c r="V1212" s="23"/>
    </row>
    <row r="1213" ht="20.25" spans="1:22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  <c r="U1213" s="23"/>
      <c r="V1213" s="23"/>
    </row>
    <row r="1214" ht="20.25" spans="1:22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  <c r="U1214" s="23"/>
      <c r="V1214" s="23"/>
    </row>
    <row r="1215" ht="20.25" spans="1:22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  <c r="U1215" s="23"/>
      <c r="V1215" s="23"/>
    </row>
    <row r="1216" ht="20.25" spans="1:22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  <c r="U1216" s="23"/>
      <c r="V1216" s="23"/>
    </row>
    <row r="1217" ht="20.25" spans="1:22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  <c r="U1217" s="23"/>
      <c r="V1217" s="23"/>
    </row>
    <row r="1218" ht="20.25" spans="1:22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  <c r="U1218" s="23"/>
      <c r="V1218" s="23"/>
    </row>
    <row r="1219" ht="20.25" spans="1:22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  <c r="U1219" s="23"/>
      <c r="V1219" s="23"/>
    </row>
    <row r="1220" ht="20.25" spans="1:22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  <c r="U1220" s="23"/>
      <c r="V1220" s="23"/>
    </row>
    <row r="1221" ht="20.25" spans="1:22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  <c r="U1221" s="23"/>
      <c r="V1221" s="23"/>
    </row>
    <row r="1222" ht="20.25" spans="1:22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  <c r="U1222" s="23"/>
      <c r="V1222" s="23"/>
    </row>
    <row r="1223" ht="20.25" spans="1:22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  <c r="U1223" s="23"/>
      <c r="V1223" s="23"/>
    </row>
    <row r="1224" ht="20.25" spans="1:22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  <c r="U1224" s="23"/>
      <c r="V1224" s="23"/>
    </row>
    <row r="1225" ht="20.25" spans="1:22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  <c r="U1225" s="23"/>
      <c r="V1225" s="23"/>
    </row>
    <row r="1226" ht="20.25" spans="1:22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  <c r="U1226" s="23"/>
      <c r="V1226" s="23"/>
    </row>
    <row r="1227" ht="20.25" spans="1:22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  <c r="U1227" s="23"/>
      <c r="V1227" s="23"/>
    </row>
    <row r="1228" ht="20.25" spans="1:22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  <c r="U1228" s="23"/>
      <c r="V1228" s="23"/>
    </row>
    <row r="1229" ht="20.25" spans="1:22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  <c r="U1229" s="23"/>
      <c r="V1229" s="23"/>
    </row>
    <row r="1230" ht="20.25" spans="1:22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  <c r="U1230" s="23"/>
      <c r="V1230" s="23"/>
    </row>
    <row r="1231" ht="20.25" spans="1:22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  <c r="U1231" s="23"/>
      <c r="V1231" s="23"/>
    </row>
    <row r="1232" ht="20.25" spans="1:22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  <c r="U1232" s="23"/>
      <c r="V1232" s="23"/>
    </row>
    <row r="1233" ht="20.25" spans="1:22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  <c r="U1233" s="23"/>
      <c r="V1233" s="23"/>
    </row>
    <row r="1234" ht="20.25" spans="1:22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  <c r="U1234" s="23"/>
      <c r="V1234" s="23"/>
    </row>
    <row r="1235" ht="20.25" spans="1:22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  <c r="U1235" s="23"/>
      <c r="V1235" s="23"/>
    </row>
    <row r="1236" ht="20.25" spans="1:22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  <c r="U1236" s="23"/>
      <c r="V1236" s="23"/>
    </row>
    <row r="1237" ht="20.25" spans="1:22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  <c r="U1237" s="23"/>
      <c r="V1237" s="23"/>
    </row>
    <row r="1238" ht="20.25" spans="1:22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  <c r="U1238" s="23"/>
      <c r="V1238" s="23"/>
    </row>
    <row r="1239" ht="20.25" spans="1:22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  <c r="U1239" s="23"/>
      <c r="V1239" s="23"/>
    </row>
    <row r="1240" ht="20.25" spans="1:22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  <c r="U1240" s="23"/>
      <c r="V1240" s="23"/>
    </row>
    <row r="1241" ht="20.25" spans="1:22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  <c r="U1241" s="23"/>
      <c r="V1241" s="23"/>
    </row>
    <row r="1242" ht="20.25" spans="1:22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  <c r="U1242" s="23"/>
      <c r="V1242" s="23"/>
    </row>
    <row r="1243" ht="20.25" spans="1:22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  <c r="U1243" s="23"/>
      <c r="V1243" s="23"/>
    </row>
    <row r="1244" ht="20.25" spans="1:22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  <c r="U1244" s="23"/>
      <c r="V1244" s="23"/>
    </row>
    <row r="1245" ht="20.25" spans="1:22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  <c r="U1245" s="23"/>
      <c r="V1245" s="23"/>
    </row>
    <row r="1246" ht="20.25" spans="1:22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  <c r="U1246" s="23"/>
      <c r="V1246" s="23"/>
    </row>
    <row r="1247" ht="20.25" spans="1:22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  <c r="U1247" s="23"/>
      <c r="V1247" s="23"/>
    </row>
    <row r="1248" ht="20.25" spans="1:22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  <c r="U1248" s="23"/>
      <c r="V1248" s="23"/>
    </row>
    <row r="1249" ht="20.25" spans="1:22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  <c r="U1249" s="23"/>
      <c r="V1249" s="23"/>
    </row>
    <row r="1250" ht="20.25" spans="1:22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  <c r="U1250" s="23"/>
      <c r="V1250" s="23"/>
    </row>
    <row r="1251" ht="20.25" spans="1:22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  <c r="U1251" s="23"/>
      <c r="V1251" s="23"/>
    </row>
    <row r="1252" ht="20.25" spans="1:22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  <c r="U1252" s="23"/>
      <c r="V1252" s="23"/>
    </row>
    <row r="1253" ht="20.25" spans="1:22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  <c r="U1253" s="23"/>
      <c r="V1253" s="23"/>
    </row>
    <row r="1254" ht="20.25" spans="1:22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  <c r="U1254" s="23"/>
      <c r="V1254" s="23"/>
    </row>
    <row r="1255" ht="20.25" spans="1:22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  <c r="U1255" s="23"/>
      <c r="V1255" s="23"/>
    </row>
    <row r="1256" ht="20.25" spans="1:22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  <c r="U1256" s="23"/>
      <c r="V1256" s="23"/>
    </row>
    <row r="1257" ht="20.25" spans="1:22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  <c r="U1257" s="23"/>
      <c r="V1257" s="23"/>
    </row>
    <row r="1258" ht="20.25" spans="1:22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  <c r="U1258" s="23"/>
      <c r="V1258" s="23"/>
    </row>
    <row r="1259" ht="20.25" spans="1:22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  <c r="U1259" s="23"/>
      <c r="V1259" s="23"/>
    </row>
    <row r="1260" ht="20.25" spans="1:22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  <c r="U1260" s="23"/>
      <c r="V1260" s="23"/>
    </row>
    <row r="1261" ht="20.25" spans="1:22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  <c r="U1261" s="23"/>
      <c r="V1261" s="23"/>
    </row>
    <row r="1262" ht="20.25" spans="1:22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  <c r="U1262" s="23"/>
      <c r="V1262" s="23"/>
    </row>
    <row r="1263" ht="20.25" spans="1:22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  <c r="U1263" s="23"/>
      <c r="V1263" s="23"/>
    </row>
    <row r="1264" ht="20.25" spans="1:22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  <c r="U1264" s="23"/>
      <c r="V1264" s="23"/>
    </row>
    <row r="1265" ht="20.25" spans="1:22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  <c r="U1265" s="23"/>
      <c r="V1265" s="23"/>
    </row>
    <row r="1266" ht="20.25" spans="1:22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  <c r="U1266" s="23"/>
      <c r="V1266" s="23"/>
    </row>
    <row r="1267" ht="20.25" spans="1:22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  <c r="U1267" s="23"/>
      <c r="V1267" s="23"/>
    </row>
    <row r="1268" ht="20.25" spans="1:22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  <c r="U1268" s="23"/>
      <c r="V1268" s="23"/>
    </row>
    <row r="1269" ht="20.25" spans="1:22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  <c r="U1269" s="23"/>
      <c r="V1269" s="23"/>
    </row>
    <row r="1270" ht="20.25" spans="1:22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  <c r="U1270" s="23"/>
      <c r="V1270" s="23"/>
    </row>
    <row r="1271" ht="20.25" spans="1:22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  <c r="U1271" s="23"/>
      <c r="V1271" s="23"/>
    </row>
    <row r="1272" ht="20.25" spans="1:22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  <c r="U1272" s="23"/>
      <c r="V1272" s="23"/>
    </row>
    <row r="1273" ht="20.25" spans="1:22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  <c r="U1273" s="23"/>
      <c r="V1273" s="23"/>
    </row>
    <row r="1274" ht="20.25" spans="1:22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  <c r="U1274" s="23"/>
      <c r="V1274" s="23"/>
    </row>
    <row r="1275" ht="20.25" spans="1:22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  <c r="U1275" s="23"/>
      <c r="V1275" s="23"/>
    </row>
    <row r="1276" ht="20.25" spans="1:22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  <c r="U1276" s="23"/>
      <c r="V1276" s="23"/>
    </row>
    <row r="1277" ht="20.25" spans="1:22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  <c r="U1277" s="23"/>
      <c r="V1277" s="23"/>
    </row>
    <row r="1278" ht="20.25" spans="1:22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  <c r="U1278" s="23"/>
      <c r="V1278" s="23"/>
    </row>
    <row r="1279" ht="20.25" spans="1:22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  <c r="U1279" s="23"/>
      <c r="V1279" s="23"/>
    </row>
    <row r="1280" ht="20.25" spans="1:22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  <c r="U1280" s="23"/>
      <c r="V1280" s="23"/>
    </row>
    <row r="1281" ht="20.25" spans="1:22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  <c r="U1281" s="23"/>
      <c r="V1281" s="23"/>
    </row>
    <row r="1282" ht="20.25" spans="1:22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  <c r="U1282" s="23"/>
      <c r="V1282" s="23"/>
    </row>
    <row r="1283" ht="20.25" spans="1:22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  <c r="U1283" s="23"/>
      <c r="V1283" s="23"/>
    </row>
    <row r="1284" ht="20.25" spans="1:22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  <c r="U1284" s="23"/>
      <c r="V1284" s="23"/>
    </row>
    <row r="1285" ht="20.25" spans="1:22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  <c r="U1285" s="23"/>
      <c r="V1285" s="23"/>
    </row>
    <row r="1286" ht="20.25" spans="1:22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  <c r="U1286" s="23"/>
      <c r="V1286" s="23"/>
    </row>
    <row r="1287" ht="20.25" spans="1:22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  <c r="U1287" s="23"/>
      <c r="V1287" s="23"/>
    </row>
    <row r="1288" ht="20.25" spans="1:22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  <c r="U1288" s="23"/>
      <c r="V1288" s="23"/>
    </row>
    <row r="1289" ht="20.25" spans="1:22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  <c r="U1289" s="23"/>
      <c r="V1289" s="23"/>
    </row>
    <row r="1290" ht="20.25" spans="1:22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  <c r="U1290" s="23"/>
      <c r="V1290" s="23"/>
    </row>
    <row r="1291" ht="20.25" spans="1:22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  <c r="U1291" s="23"/>
      <c r="V1291" s="23"/>
    </row>
    <row r="1292" ht="20.25" spans="1:22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  <c r="U1292" s="23"/>
      <c r="V1292" s="23"/>
    </row>
    <row r="1293" ht="20.25" spans="1:22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  <c r="U1293" s="23"/>
      <c r="V1293" s="23"/>
    </row>
    <row r="1294" ht="20.25" spans="1:22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  <c r="U1294" s="23"/>
      <c r="V1294" s="23"/>
    </row>
    <row r="1295" ht="20.25" spans="1:22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  <c r="U1295" s="23"/>
      <c r="V1295" s="23"/>
    </row>
    <row r="1296" ht="20.25" spans="1:22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  <c r="U1296" s="23"/>
      <c r="V1296" s="23"/>
    </row>
    <row r="1297" ht="20.25" spans="1:22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  <c r="U1297" s="23"/>
      <c r="V1297" s="23"/>
    </row>
    <row r="1298" ht="20.25" spans="1:22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  <c r="U1298" s="23"/>
      <c r="V1298" s="23"/>
    </row>
    <row r="1299" ht="20.25" spans="1:22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  <c r="U1299" s="23"/>
      <c r="V1299" s="23"/>
    </row>
    <row r="1300" ht="20.25" spans="1:22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  <c r="U1300" s="23"/>
      <c r="V1300" s="23"/>
    </row>
    <row r="1301" ht="20.25" spans="1:22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  <c r="U1301" s="23"/>
      <c r="V1301" s="23"/>
    </row>
    <row r="1302" ht="20.25" spans="1:22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  <c r="U1302" s="23"/>
      <c r="V1302" s="23"/>
    </row>
    <row r="1303" ht="20.25" spans="1:22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  <c r="U1303" s="23"/>
      <c r="V1303" s="23"/>
    </row>
    <row r="1304" ht="20.25" spans="1:22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  <c r="U1304" s="23"/>
      <c r="V1304" s="23"/>
    </row>
    <row r="1305" ht="20.25" spans="1:22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  <c r="U1305" s="23"/>
      <c r="V1305" s="23"/>
    </row>
    <row r="1306" ht="20.25" spans="1:22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  <c r="U1306" s="23"/>
      <c r="V1306" s="23"/>
    </row>
    <row r="1307" ht="20.25" spans="1:22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  <c r="U1307" s="23"/>
      <c r="V1307" s="23"/>
    </row>
    <row r="1308" ht="20.25" spans="1:22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  <c r="U1308" s="23"/>
      <c r="V1308" s="23"/>
    </row>
    <row r="1309" ht="20.25" spans="1:22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  <c r="U1309" s="23"/>
      <c r="V1309" s="23"/>
    </row>
    <row r="1310" ht="20.25" spans="1:22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  <c r="U1310" s="23"/>
      <c r="V1310" s="23"/>
    </row>
    <row r="1311" ht="20.25" spans="1:22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  <c r="U1311" s="23"/>
      <c r="V1311" s="23"/>
    </row>
    <row r="1312" ht="20.25" spans="1:22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  <c r="U1312" s="23"/>
      <c r="V1312" s="23"/>
    </row>
    <row r="1313" ht="20.25" spans="1:22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  <c r="U1313" s="23"/>
      <c r="V1313" s="23"/>
    </row>
    <row r="1314" ht="20.25" spans="1:22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  <c r="U1314" s="23"/>
      <c r="V1314" s="23"/>
    </row>
    <row r="1315" ht="20.25" spans="1:22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  <c r="U1315" s="23"/>
      <c r="V1315" s="23"/>
    </row>
    <row r="1316" ht="20.25" spans="1:22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  <c r="U1316" s="23"/>
      <c r="V1316" s="23"/>
    </row>
    <row r="1317" ht="20.25" spans="1:22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  <c r="U1317" s="23"/>
      <c r="V1317" s="23"/>
    </row>
    <row r="1318" ht="20.25" spans="1:22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  <c r="U1318" s="23"/>
      <c r="V1318" s="23"/>
    </row>
    <row r="1319" ht="20.25" spans="1:22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  <c r="U1319" s="23"/>
      <c r="V1319" s="23"/>
    </row>
    <row r="1320" ht="20.25" spans="1:22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  <c r="U1320" s="23"/>
      <c r="V1320" s="23"/>
    </row>
    <row r="1321" ht="20.25" spans="1:22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  <c r="U1321" s="23"/>
      <c r="V1321" s="23"/>
    </row>
    <row r="1322" ht="20.25" spans="1:22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  <c r="U1322" s="23"/>
      <c r="V1322" s="23"/>
    </row>
    <row r="1323" ht="20.25" spans="1:22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  <c r="U1323" s="23"/>
      <c r="V1323" s="23"/>
    </row>
    <row r="1324" ht="20.25" spans="1:22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  <c r="U1324" s="23"/>
      <c r="V1324" s="23"/>
    </row>
    <row r="1325" ht="20.25" spans="1:22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  <c r="U1325" s="23"/>
      <c r="V1325" s="23"/>
    </row>
    <row r="1326" ht="20.25" spans="1:22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  <c r="U1326" s="23"/>
      <c r="V1326" s="23"/>
    </row>
    <row r="1327" ht="20.25" spans="1:22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  <c r="U1327" s="23"/>
      <c r="V1327" s="23"/>
    </row>
    <row r="1328" ht="20.25" spans="1:22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  <c r="U1328" s="23"/>
      <c r="V1328" s="23"/>
    </row>
    <row r="1329" ht="20.25" spans="1:22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  <c r="U1329" s="23"/>
      <c r="V1329" s="23"/>
    </row>
    <row r="1330" ht="20.25" spans="1:22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  <c r="U1330" s="23"/>
      <c r="V1330" s="23"/>
    </row>
    <row r="1331" ht="20.25" spans="1:22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  <c r="U1331" s="23"/>
      <c r="V1331" s="23"/>
    </row>
    <row r="1332" ht="20.25" spans="1:22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  <c r="U1332" s="23"/>
      <c r="V1332" s="23"/>
    </row>
    <row r="1333" ht="20.25" spans="1:22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  <c r="U1333" s="23"/>
      <c r="V1333" s="23"/>
    </row>
    <row r="1334" ht="20.25" spans="1:22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  <c r="U1334" s="23"/>
      <c r="V1334" s="23"/>
    </row>
    <row r="1335" ht="20.25" spans="1:22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  <c r="U1335" s="23"/>
      <c r="V1335" s="23"/>
    </row>
    <row r="1336" ht="20.25" spans="1:22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  <c r="U1336" s="23"/>
      <c r="V1336" s="23"/>
    </row>
    <row r="1337" ht="20.25" spans="1:22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  <c r="U1337" s="23"/>
      <c r="V1337" s="23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149</v>
      </c>
      <c r="B1" s="2"/>
      <c r="C1" s="2"/>
      <c r="D1" s="2"/>
      <c r="E1" s="2"/>
      <c r="F1" s="2"/>
      <c r="G1" s="2"/>
      <c r="H1" s="2"/>
      <c r="I1" s="2"/>
      <c r="J1" s="2"/>
      <c r="K1" s="11" t="s">
        <v>297</v>
      </c>
      <c r="L1" s="12"/>
      <c r="M1" s="12"/>
      <c r="N1" s="12"/>
      <c r="O1" s="12"/>
      <c r="P1" s="12"/>
      <c r="Q1" s="12"/>
      <c r="R1" s="16"/>
    </row>
    <row r="2" ht="45" spans="1:18">
      <c r="A2" s="3" t="s">
        <v>151</v>
      </c>
      <c r="B2" s="4" t="s">
        <v>152</v>
      </c>
      <c r="C2" s="4" t="s">
        <v>153</v>
      </c>
      <c r="D2" s="4" t="s">
        <v>154</v>
      </c>
      <c r="E2" s="4" t="s">
        <v>155</v>
      </c>
      <c r="F2" s="4" t="s">
        <v>156</v>
      </c>
      <c r="G2" s="4" t="s">
        <v>157</v>
      </c>
      <c r="H2" s="4" t="s">
        <v>158</v>
      </c>
      <c r="I2" s="4" t="s">
        <v>159</v>
      </c>
      <c r="J2" s="4" t="s">
        <v>160</v>
      </c>
      <c r="K2" s="13" t="s">
        <v>161</v>
      </c>
      <c r="L2" s="13" t="s">
        <v>162</v>
      </c>
      <c r="M2" s="13" t="s">
        <v>163</v>
      </c>
      <c r="N2" s="13" t="s">
        <v>164</v>
      </c>
      <c r="O2" s="13" t="s">
        <v>165</v>
      </c>
      <c r="P2" s="13" t="s">
        <v>166</v>
      </c>
      <c r="Q2" s="13" t="s">
        <v>167</v>
      </c>
      <c r="R2" s="13" t="s">
        <v>168</v>
      </c>
    </row>
    <row r="3" ht="20.25" spans="1:18">
      <c r="A3" s="5" t="s">
        <v>298</v>
      </c>
      <c r="B3" s="5" t="s">
        <v>299</v>
      </c>
      <c r="C3" s="5">
        <v>19817.088</v>
      </c>
      <c r="D3" s="5">
        <v>21312.045</v>
      </c>
      <c r="E3" s="5">
        <v>1</v>
      </c>
      <c r="F3" s="6">
        <v>0</v>
      </c>
      <c r="G3" s="6">
        <v>0</v>
      </c>
      <c r="H3" s="6">
        <v>1</v>
      </c>
      <c r="I3" s="6">
        <v>0.341</v>
      </c>
      <c r="J3" s="6">
        <v>7.332</v>
      </c>
      <c r="K3" s="14">
        <v>4</v>
      </c>
      <c r="L3" s="14">
        <v>1</v>
      </c>
      <c r="M3" s="14">
        <v>0</v>
      </c>
      <c r="N3" s="14">
        <v>0</v>
      </c>
      <c r="O3" s="14">
        <v>0</v>
      </c>
      <c r="P3" s="14">
        <v>-28.793</v>
      </c>
      <c r="Q3" s="14">
        <v>0</v>
      </c>
      <c r="R3" s="14">
        <v>-1</v>
      </c>
    </row>
    <row r="4" ht="20.25" spans="1:18">
      <c r="A4" s="7" t="s">
        <v>300</v>
      </c>
      <c r="B4" s="7" t="s">
        <v>301</v>
      </c>
      <c r="C4" s="7">
        <v>110.812</v>
      </c>
      <c r="D4" s="7">
        <v>115.905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0.151</v>
      </c>
      <c r="K4" s="14">
        <v>0</v>
      </c>
      <c r="L4" s="14">
        <v>0</v>
      </c>
      <c r="M4" s="14">
        <v>0</v>
      </c>
      <c r="N4" s="14">
        <v>-1</v>
      </c>
      <c r="O4" s="14">
        <v>0</v>
      </c>
      <c r="P4" s="14">
        <v>0.058</v>
      </c>
      <c r="Q4" s="14">
        <v>0</v>
      </c>
      <c r="R4" s="14">
        <v>0</v>
      </c>
    </row>
    <row r="5" ht="20.25" spans="1:18">
      <c r="A5" s="8" t="s">
        <v>302</v>
      </c>
      <c r="B5" s="8" t="s">
        <v>303</v>
      </c>
      <c r="C5" s="8">
        <v>2553.715</v>
      </c>
      <c r="D5" s="8">
        <v>3010.392</v>
      </c>
      <c r="E5" s="8">
        <v>0</v>
      </c>
      <c r="F5" s="8">
        <v>0</v>
      </c>
      <c r="G5" s="8">
        <v>0</v>
      </c>
      <c r="H5" s="8">
        <v>1</v>
      </c>
      <c r="I5" s="10">
        <v>3.296</v>
      </c>
      <c r="J5" s="10">
        <v>17.966</v>
      </c>
      <c r="K5" s="14">
        <v>3</v>
      </c>
      <c r="L5" s="14">
        <v>2</v>
      </c>
      <c r="M5" s="14">
        <v>0</v>
      </c>
      <c r="N5" s="14">
        <v>1</v>
      </c>
      <c r="O5" s="14">
        <v>0</v>
      </c>
      <c r="P5" s="14">
        <v>4.538</v>
      </c>
      <c r="Q5" s="14">
        <v>0</v>
      </c>
      <c r="R5" s="14">
        <v>0</v>
      </c>
    </row>
    <row r="6" ht="20.25" spans="1:18">
      <c r="A6" s="8" t="s">
        <v>304</v>
      </c>
      <c r="B6" s="8" t="s">
        <v>305</v>
      </c>
      <c r="C6" s="8">
        <v>10291.324</v>
      </c>
      <c r="D6" s="8">
        <v>13713.6</v>
      </c>
      <c r="E6" s="8">
        <v>0</v>
      </c>
      <c r="F6" s="8">
        <v>0</v>
      </c>
      <c r="G6" s="8">
        <v>0</v>
      </c>
      <c r="H6" s="8">
        <v>1</v>
      </c>
      <c r="I6" s="10">
        <v>13.913</v>
      </c>
      <c r="J6" s="10">
        <v>35.397</v>
      </c>
      <c r="K6" s="14">
        <v>4</v>
      </c>
      <c r="L6" s="14">
        <v>2</v>
      </c>
      <c r="M6" s="14">
        <v>0</v>
      </c>
      <c r="N6" s="14">
        <v>0</v>
      </c>
      <c r="O6" s="14">
        <v>0</v>
      </c>
      <c r="P6" s="14">
        <v>-11.655</v>
      </c>
      <c r="Q6" s="14">
        <v>0</v>
      </c>
      <c r="R6" s="14">
        <v>0</v>
      </c>
    </row>
    <row r="7" ht="20.25" spans="1:18">
      <c r="A7" s="8" t="s">
        <v>306</v>
      </c>
      <c r="B7" s="8" t="s">
        <v>307</v>
      </c>
      <c r="C7" s="8">
        <v>2852.076</v>
      </c>
      <c r="D7" s="8">
        <v>3569.703</v>
      </c>
      <c r="E7" s="8">
        <v>0</v>
      </c>
      <c r="F7" s="8">
        <v>0</v>
      </c>
      <c r="G7" s="8">
        <v>0</v>
      </c>
      <c r="H7" s="8">
        <v>1</v>
      </c>
      <c r="I7" s="10">
        <v>23.348</v>
      </c>
      <c r="J7" s="10">
        <v>38.757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10.234</v>
      </c>
      <c r="Q7" s="14">
        <v>0</v>
      </c>
      <c r="R7" s="14">
        <v>0</v>
      </c>
    </row>
    <row r="8" ht="20.25" spans="1:18">
      <c r="A8" s="8" t="s">
        <v>308</v>
      </c>
      <c r="B8" s="8" t="s">
        <v>309</v>
      </c>
      <c r="C8" s="8">
        <v>2351.266</v>
      </c>
      <c r="D8" s="8">
        <v>3314.851</v>
      </c>
      <c r="E8" s="8">
        <v>0</v>
      </c>
      <c r="F8" s="8">
        <v>0</v>
      </c>
      <c r="G8" s="8">
        <v>0</v>
      </c>
      <c r="H8" s="8">
        <v>1</v>
      </c>
      <c r="I8" s="10">
        <v>33.477</v>
      </c>
      <c r="J8" s="10">
        <v>52.814</v>
      </c>
      <c r="K8" s="14">
        <v>4</v>
      </c>
      <c r="L8" s="14">
        <v>0</v>
      </c>
      <c r="M8" s="14">
        <v>0</v>
      </c>
      <c r="N8" s="14">
        <v>0</v>
      </c>
      <c r="O8" s="14">
        <v>0</v>
      </c>
      <c r="P8" s="14">
        <v>-2.962</v>
      </c>
      <c r="Q8" s="14">
        <v>0</v>
      </c>
      <c r="R8" s="14">
        <v>0</v>
      </c>
    </row>
    <row r="9" ht="20.25" spans="1:18">
      <c r="A9" s="8" t="s">
        <v>310</v>
      </c>
      <c r="B9" s="8" t="s">
        <v>311</v>
      </c>
      <c r="C9" s="8">
        <v>4054.967</v>
      </c>
      <c r="D9" s="8">
        <v>4557.663</v>
      </c>
      <c r="E9" s="8">
        <v>0</v>
      </c>
      <c r="F9" s="8">
        <v>0</v>
      </c>
      <c r="G9" s="8">
        <v>0</v>
      </c>
      <c r="H9" s="8">
        <v>1</v>
      </c>
      <c r="I9" s="10">
        <v>6.028</v>
      </c>
      <c r="J9" s="10">
        <v>16.392</v>
      </c>
      <c r="K9" s="14">
        <v>4</v>
      </c>
      <c r="L9" s="14">
        <v>1</v>
      </c>
      <c r="M9" s="14">
        <v>0</v>
      </c>
      <c r="N9" s="14">
        <v>0</v>
      </c>
      <c r="O9" s="14">
        <v>0</v>
      </c>
      <c r="P9" s="14">
        <v>-15.239</v>
      </c>
      <c r="Q9" s="14">
        <v>0</v>
      </c>
      <c r="R9" s="14">
        <v>0</v>
      </c>
    </row>
    <row r="10" ht="20.25" spans="1:18">
      <c r="A10" s="8" t="s">
        <v>312</v>
      </c>
      <c r="B10" s="8" t="s">
        <v>313</v>
      </c>
      <c r="C10" s="8">
        <v>3348.417</v>
      </c>
      <c r="D10" s="8">
        <v>3642.286</v>
      </c>
      <c r="E10" s="8">
        <v>0</v>
      </c>
      <c r="F10" s="8">
        <v>0</v>
      </c>
      <c r="G10" s="8">
        <v>0</v>
      </c>
      <c r="H10" s="8">
        <v>1</v>
      </c>
      <c r="I10" s="6">
        <v>5.173</v>
      </c>
      <c r="J10" s="6">
        <v>12.824</v>
      </c>
      <c r="K10" s="14">
        <v>4</v>
      </c>
      <c r="L10" s="14">
        <v>0</v>
      </c>
      <c r="M10" s="14">
        <v>0</v>
      </c>
      <c r="N10" s="14">
        <v>0</v>
      </c>
      <c r="O10" s="14">
        <v>0</v>
      </c>
      <c r="P10" s="14">
        <v>-6.24</v>
      </c>
      <c r="Q10" s="14">
        <v>0</v>
      </c>
      <c r="R10" s="14">
        <v>-1</v>
      </c>
    </row>
    <row r="11" ht="20.25" spans="1:18">
      <c r="A11" s="8" t="s">
        <v>314</v>
      </c>
      <c r="B11" s="8" t="s">
        <v>315</v>
      </c>
      <c r="C11" s="8">
        <v>5381.214</v>
      </c>
      <c r="D11" s="8">
        <v>6743.177</v>
      </c>
      <c r="E11" s="8">
        <v>0</v>
      </c>
      <c r="F11" s="8">
        <v>0</v>
      </c>
      <c r="G11" s="8">
        <v>0</v>
      </c>
      <c r="H11" s="8">
        <v>1</v>
      </c>
      <c r="I11" s="6">
        <v>20.18</v>
      </c>
      <c r="J11" s="6">
        <v>36.302</v>
      </c>
      <c r="K11" s="14">
        <v>3</v>
      </c>
      <c r="L11" s="14">
        <v>0</v>
      </c>
      <c r="M11" s="14">
        <v>0</v>
      </c>
      <c r="N11" s="14">
        <v>0</v>
      </c>
      <c r="O11" s="14">
        <v>0</v>
      </c>
      <c r="P11" s="14">
        <v>-10.005</v>
      </c>
      <c r="Q11" s="14">
        <v>0</v>
      </c>
      <c r="R11" s="14">
        <v>0</v>
      </c>
    </row>
    <row r="12" ht="20.25" spans="1:18">
      <c r="A12" s="8" t="s">
        <v>316</v>
      </c>
      <c r="B12" s="8" t="s">
        <v>317</v>
      </c>
      <c r="C12" s="8">
        <v>2146.92</v>
      </c>
      <c r="D12" s="8">
        <v>2345.191</v>
      </c>
      <c r="E12" s="8">
        <v>0</v>
      </c>
      <c r="F12" s="8">
        <v>0</v>
      </c>
      <c r="G12" s="8">
        <v>0</v>
      </c>
      <c r="H12" s="8">
        <v>1</v>
      </c>
      <c r="I12" s="6">
        <v>1.669</v>
      </c>
      <c r="J12" s="6">
        <v>9.982</v>
      </c>
      <c r="K12" s="14">
        <v>4</v>
      </c>
      <c r="L12" s="14">
        <v>0</v>
      </c>
      <c r="M12" s="14">
        <v>0</v>
      </c>
      <c r="N12" s="14">
        <v>-1</v>
      </c>
      <c r="O12" s="14">
        <v>0</v>
      </c>
      <c r="P12" s="14">
        <v>-1.611</v>
      </c>
      <c r="Q12" s="14">
        <v>0</v>
      </c>
      <c r="R12" s="14">
        <v>0</v>
      </c>
    </row>
    <row r="13" ht="20.25" spans="1:18">
      <c r="A13" s="8" t="s">
        <v>318</v>
      </c>
      <c r="B13" s="8" t="s">
        <v>319</v>
      </c>
      <c r="C13" s="8">
        <v>2503.565</v>
      </c>
      <c r="D13" s="8">
        <v>2684.35</v>
      </c>
      <c r="E13" s="8">
        <v>0</v>
      </c>
      <c r="F13" s="8">
        <v>0</v>
      </c>
      <c r="G13" s="8">
        <v>0</v>
      </c>
      <c r="H13" s="8">
        <v>1</v>
      </c>
      <c r="I13" s="6">
        <v>1.636</v>
      </c>
      <c r="J13" s="6">
        <v>8.261</v>
      </c>
      <c r="K13" s="14">
        <v>4</v>
      </c>
      <c r="L13" s="14">
        <v>1</v>
      </c>
      <c r="M13" s="14">
        <v>0</v>
      </c>
      <c r="N13" s="14">
        <v>0</v>
      </c>
      <c r="O13" s="14">
        <v>0</v>
      </c>
      <c r="P13" s="14">
        <v>-0.053</v>
      </c>
      <c r="Q13" s="14">
        <v>0</v>
      </c>
      <c r="R13" s="14">
        <v>0</v>
      </c>
    </row>
    <row r="14" ht="20.25" spans="1:18">
      <c r="A14" s="8" t="s">
        <v>320</v>
      </c>
      <c r="B14" s="8" t="s">
        <v>321</v>
      </c>
      <c r="C14" s="8">
        <v>6324.829</v>
      </c>
      <c r="D14" s="8">
        <v>8100.598</v>
      </c>
      <c r="E14" s="8">
        <v>0</v>
      </c>
      <c r="F14" s="8">
        <v>0</v>
      </c>
      <c r="G14" s="8">
        <v>0</v>
      </c>
      <c r="H14" s="8">
        <v>1</v>
      </c>
      <c r="I14" s="6">
        <v>22.363</v>
      </c>
      <c r="J14" s="6">
        <v>39.383</v>
      </c>
      <c r="K14" s="14">
        <v>4</v>
      </c>
      <c r="L14" s="14">
        <v>0</v>
      </c>
      <c r="M14" s="14">
        <v>0</v>
      </c>
      <c r="N14" s="14">
        <v>0</v>
      </c>
      <c r="O14" s="14">
        <v>0</v>
      </c>
      <c r="P14" s="14">
        <v>16.516</v>
      </c>
      <c r="Q14" s="14">
        <v>0</v>
      </c>
      <c r="R14" s="14">
        <v>0</v>
      </c>
    </row>
    <row r="15" ht="20.25" spans="1:18">
      <c r="A15" s="8" t="s">
        <v>322</v>
      </c>
      <c r="B15" s="8" t="s">
        <v>323</v>
      </c>
      <c r="C15" s="8">
        <v>3608</v>
      </c>
      <c r="D15" s="8">
        <v>4274.689</v>
      </c>
      <c r="E15" s="8">
        <v>0</v>
      </c>
      <c r="F15" s="8">
        <v>0</v>
      </c>
      <c r="G15" s="8">
        <v>0</v>
      </c>
      <c r="H15" s="8">
        <v>1</v>
      </c>
      <c r="I15" s="6">
        <v>19.437</v>
      </c>
      <c r="J15" s="6">
        <v>32.002</v>
      </c>
      <c r="K15" s="14">
        <v>3</v>
      </c>
      <c r="L15" s="14">
        <v>0</v>
      </c>
      <c r="M15" s="14">
        <v>-1</v>
      </c>
      <c r="N15" s="14">
        <v>1</v>
      </c>
      <c r="O15" s="14">
        <v>0</v>
      </c>
      <c r="P15" s="14">
        <v>30.394</v>
      </c>
      <c r="Q15" s="14">
        <v>0</v>
      </c>
      <c r="R15" s="14">
        <v>0</v>
      </c>
    </row>
    <row r="16" ht="20.25" spans="1:18">
      <c r="A16" s="8" t="s">
        <v>324</v>
      </c>
      <c r="B16" s="8" t="s">
        <v>325</v>
      </c>
      <c r="C16" s="8">
        <v>1251.199</v>
      </c>
      <c r="D16" s="8">
        <v>1311.198</v>
      </c>
      <c r="E16" s="8">
        <v>0</v>
      </c>
      <c r="F16" s="8">
        <v>0</v>
      </c>
      <c r="G16" s="8">
        <v>0</v>
      </c>
      <c r="H16" s="8">
        <v>1</v>
      </c>
      <c r="I16" s="6">
        <v>1.302</v>
      </c>
      <c r="J16" s="6">
        <v>5.819</v>
      </c>
      <c r="K16" s="14">
        <v>3</v>
      </c>
      <c r="L16" s="14">
        <v>0</v>
      </c>
      <c r="M16" s="14">
        <v>0</v>
      </c>
      <c r="N16" s="14">
        <v>0</v>
      </c>
      <c r="O16" s="14">
        <v>0</v>
      </c>
      <c r="P16" s="14">
        <v>1.753</v>
      </c>
      <c r="Q16" s="14">
        <v>0</v>
      </c>
      <c r="R16" s="14">
        <v>0</v>
      </c>
    </row>
    <row r="17" ht="20.25" spans="1:18">
      <c r="A17" s="8" t="s">
        <v>326</v>
      </c>
      <c r="B17" s="8" t="s">
        <v>327</v>
      </c>
      <c r="C17" s="8">
        <v>6225.552</v>
      </c>
      <c r="D17" s="8">
        <v>7389.262</v>
      </c>
      <c r="E17" s="8">
        <v>0</v>
      </c>
      <c r="F17" s="8">
        <v>0</v>
      </c>
      <c r="G17" s="8">
        <v>0</v>
      </c>
      <c r="H17" s="8">
        <v>1</v>
      </c>
      <c r="I17" s="6">
        <v>18.197</v>
      </c>
      <c r="J17" s="6">
        <v>31.08</v>
      </c>
      <c r="K17" s="14">
        <v>2</v>
      </c>
      <c r="L17" s="14">
        <v>1</v>
      </c>
      <c r="M17" s="14">
        <v>-1</v>
      </c>
      <c r="N17" s="14">
        <v>1</v>
      </c>
      <c r="O17" s="14">
        <v>0</v>
      </c>
      <c r="P17" s="14">
        <v>51.234</v>
      </c>
      <c r="Q17" s="14">
        <v>0</v>
      </c>
      <c r="R17" s="14">
        <v>0</v>
      </c>
    </row>
    <row r="18" ht="20.25" spans="1:18">
      <c r="A18" s="8" t="s">
        <v>328</v>
      </c>
      <c r="B18" s="8" t="s">
        <v>329</v>
      </c>
      <c r="C18" s="8">
        <v>6108.865</v>
      </c>
      <c r="D18" s="8">
        <v>7216.766</v>
      </c>
      <c r="E18" s="8">
        <v>0</v>
      </c>
      <c r="F18" s="8">
        <v>0</v>
      </c>
      <c r="G18" s="8">
        <v>0</v>
      </c>
      <c r="H18" s="8">
        <v>1</v>
      </c>
      <c r="I18" s="6">
        <v>21.565</v>
      </c>
      <c r="J18" s="6">
        <v>33.607</v>
      </c>
      <c r="K18" s="14">
        <v>2</v>
      </c>
      <c r="L18" s="14">
        <v>2</v>
      </c>
      <c r="M18" s="14">
        <v>0</v>
      </c>
      <c r="N18" s="14">
        <v>0</v>
      </c>
      <c r="O18" s="14">
        <v>0</v>
      </c>
      <c r="P18" s="14">
        <v>37.68</v>
      </c>
      <c r="Q18" s="14">
        <v>0</v>
      </c>
      <c r="R18" s="14">
        <v>0</v>
      </c>
    </row>
    <row r="19" ht="20.25" spans="1:18">
      <c r="A19" s="8" t="s">
        <v>330</v>
      </c>
      <c r="B19" s="8" t="s">
        <v>331</v>
      </c>
      <c r="C19" s="8">
        <v>4507.711</v>
      </c>
      <c r="D19" s="8">
        <v>5281.473</v>
      </c>
      <c r="E19" s="8">
        <v>0</v>
      </c>
      <c r="F19" s="8">
        <v>0</v>
      </c>
      <c r="G19" s="8">
        <v>0</v>
      </c>
      <c r="H19" s="8">
        <v>1</v>
      </c>
      <c r="I19" s="6">
        <v>11.725</v>
      </c>
      <c r="J19" s="6">
        <v>24.658</v>
      </c>
      <c r="K19" s="14">
        <v>2</v>
      </c>
      <c r="L19" s="14">
        <v>1</v>
      </c>
      <c r="M19" s="14">
        <v>0</v>
      </c>
      <c r="N19" s="14">
        <v>0</v>
      </c>
      <c r="O19" s="14">
        <v>0</v>
      </c>
      <c r="P19" s="14">
        <v>-7.692</v>
      </c>
      <c r="Q19" s="14">
        <v>0</v>
      </c>
      <c r="R19" s="14">
        <v>0</v>
      </c>
    </row>
    <row r="20" ht="20.25" spans="1:18">
      <c r="A20" s="8" t="s">
        <v>332</v>
      </c>
      <c r="B20" s="8" t="s">
        <v>333</v>
      </c>
      <c r="C20" s="8">
        <v>6221</v>
      </c>
      <c r="D20" s="8">
        <v>7373.464</v>
      </c>
      <c r="E20" s="8">
        <v>0</v>
      </c>
      <c r="F20" s="8">
        <v>0</v>
      </c>
      <c r="G20" s="8">
        <v>0</v>
      </c>
      <c r="H20" s="8">
        <v>1</v>
      </c>
      <c r="I20" s="6">
        <v>18.372</v>
      </c>
      <c r="J20" s="6">
        <v>31.13</v>
      </c>
      <c r="K20" s="14">
        <v>3</v>
      </c>
      <c r="L20" s="14">
        <v>0</v>
      </c>
      <c r="M20" s="14">
        <v>-1</v>
      </c>
      <c r="N20" s="14">
        <v>1</v>
      </c>
      <c r="O20" s="14">
        <v>0</v>
      </c>
      <c r="P20" s="14">
        <v>44.347</v>
      </c>
      <c r="Q20" s="14">
        <v>0</v>
      </c>
      <c r="R20" s="14">
        <v>0</v>
      </c>
    </row>
    <row r="21" ht="20.25" spans="1:18">
      <c r="A21" s="8" t="s">
        <v>334</v>
      </c>
      <c r="B21" s="8" t="s">
        <v>335</v>
      </c>
      <c r="C21" s="8">
        <v>2701.623</v>
      </c>
      <c r="D21" s="8">
        <v>2932.454</v>
      </c>
      <c r="E21" s="8">
        <v>0</v>
      </c>
      <c r="F21" s="8">
        <v>0</v>
      </c>
      <c r="G21" s="8">
        <v>0</v>
      </c>
      <c r="H21" s="8">
        <v>1</v>
      </c>
      <c r="I21" s="6">
        <v>4.043</v>
      </c>
      <c r="J21" s="6">
        <v>11.596</v>
      </c>
      <c r="K21" s="14">
        <v>4</v>
      </c>
      <c r="L21" s="14">
        <v>0</v>
      </c>
      <c r="M21" s="14">
        <v>0</v>
      </c>
      <c r="N21" s="14">
        <v>0</v>
      </c>
      <c r="O21" s="14">
        <v>0</v>
      </c>
      <c r="P21" s="14">
        <v>-8.203</v>
      </c>
      <c r="Q21" s="14">
        <v>0</v>
      </c>
      <c r="R21" s="14">
        <v>0</v>
      </c>
    </row>
    <row r="22" ht="20.25" spans="1:18">
      <c r="A22" s="8" t="s">
        <v>336</v>
      </c>
      <c r="B22" s="8" t="s">
        <v>337</v>
      </c>
      <c r="C22" s="8">
        <v>8232.873</v>
      </c>
      <c r="D22" s="8">
        <v>9401.899</v>
      </c>
      <c r="E22" s="8">
        <v>0</v>
      </c>
      <c r="F22" s="8">
        <v>0</v>
      </c>
      <c r="G22" s="8">
        <v>0</v>
      </c>
      <c r="H22" s="8">
        <v>1</v>
      </c>
      <c r="I22" s="6">
        <v>4.491</v>
      </c>
      <c r="J22" s="6">
        <v>16.367</v>
      </c>
      <c r="K22" s="14">
        <v>4</v>
      </c>
      <c r="L22" s="14">
        <v>1</v>
      </c>
      <c r="M22" s="14">
        <v>0</v>
      </c>
      <c r="N22" s="14">
        <v>0</v>
      </c>
      <c r="O22" s="14">
        <v>0</v>
      </c>
      <c r="P22" s="14">
        <v>-29.35</v>
      </c>
      <c r="Q22" s="14">
        <v>0</v>
      </c>
      <c r="R22" s="14">
        <v>0</v>
      </c>
    </row>
    <row r="23" ht="20.25" spans="1:18">
      <c r="A23" s="8" t="s">
        <v>338</v>
      </c>
      <c r="B23" s="8" t="s">
        <v>339</v>
      </c>
      <c r="C23" s="8">
        <v>3993.41</v>
      </c>
      <c r="D23" s="8">
        <v>4834.108</v>
      </c>
      <c r="E23" s="8">
        <v>0</v>
      </c>
      <c r="F23" s="8">
        <v>0</v>
      </c>
      <c r="G23" s="8">
        <v>0</v>
      </c>
      <c r="H23" s="8">
        <v>1</v>
      </c>
      <c r="I23" s="6">
        <v>22.876</v>
      </c>
      <c r="J23" s="6">
        <v>36.289</v>
      </c>
      <c r="K23" s="14">
        <v>3</v>
      </c>
      <c r="L23" s="14">
        <v>0</v>
      </c>
      <c r="M23" s="14">
        <v>0</v>
      </c>
      <c r="N23" s="14">
        <v>0</v>
      </c>
      <c r="O23" s="14">
        <v>0</v>
      </c>
      <c r="P23" s="14">
        <v>43.696</v>
      </c>
      <c r="Q23" s="14">
        <v>0</v>
      </c>
      <c r="R23" s="14">
        <v>0</v>
      </c>
    </row>
    <row r="24" ht="20.25" spans="1:18">
      <c r="A24" s="8" t="s">
        <v>340</v>
      </c>
      <c r="B24" s="8" t="s">
        <v>341</v>
      </c>
      <c r="C24" s="8">
        <v>6102</v>
      </c>
      <c r="D24" s="8">
        <v>7218.593</v>
      </c>
      <c r="E24" s="8">
        <v>0</v>
      </c>
      <c r="F24" s="8">
        <v>0</v>
      </c>
      <c r="G24" s="8">
        <v>0</v>
      </c>
      <c r="H24" s="8">
        <v>1</v>
      </c>
      <c r="I24" s="6">
        <v>21.571</v>
      </c>
      <c r="J24" s="6">
        <v>33.703</v>
      </c>
      <c r="K24" s="14">
        <v>4</v>
      </c>
      <c r="L24" s="14">
        <v>0</v>
      </c>
      <c r="M24" s="14">
        <v>0</v>
      </c>
      <c r="N24" s="14">
        <v>0</v>
      </c>
      <c r="O24" s="14">
        <v>0</v>
      </c>
      <c r="P24" s="14">
        <v>25.152</v>
      </c>
      <c r="Q24" s="14">
        <v>0</v>
      </c>
      <c r="R24" s="14">
        <v>0</v>
      </c>
    </row>
    <row r="25" ht="20.25" spans="1:18">
      <c r="A25" s="8" t="s">
        <v>342</v>
      </c>
      <c r="B25" s="8" t="s">
        <v>343</v>
      </c>
      <c r="C25" s="8">
        <v>4473.696</v>
      </c>
      <c r="D25" s="8">
        <v>5241.307</v>
      </c>
      <c r="E25" s="8">
        <v>0</v>
      </c>
      <c r="F25" s="8">
        <v>0</v>
      </c>
      <c r="G25" s="8">
        <v>0</v>
      </c>
      <c r="H25" s="8">
        <v>1</v>
      </c>
      <c r="I25" s="6">
        <v>12.397</v>
      </c>
      <c r="J25" s="6">
        <v>25.227</v>
      </c>
      <c r="K25" s="14">
        <v>4</v>
      </c>
      <c r="L25" s="14">
        <v>0</v>
      </c>
      <c r="M25" s="14">
        <v>-1</v>
      </c>
      <c r="N25" s="14">
        <v>0</v>
      </c>
      <c r="O25" s="14">
        <v>0</v>
      </c>
      <c r="P25" s="14">
        <v>-0.097</v>
      </c>
      <c r="Q25" s="14">
        <v>0</v>
      </c>
      <c r="R25" s="14">
        <v>0</v>
      </c>
    </row>
    <row r="26" ht="20.25" spans="1:18">
      <c r="A26" s="8" t="s">
        <v>344</v>
      </c>
      <c r="B26" s="8" t="s">
        <v>345</v>
      </c>
      <c r="C26" s="8">
        <v>7673.382</v>
      </c>
      <c r="D26" s="8">
        <v>8401.799</v>
      </c>
      <c r="E26" s="8">
        <v>0</v>
      </c>
      <c r="F26" s="8">
        <v>0</v>
      </c>
      <c r="G26" s="8">
        <v>0</v>
      </c>
      <c r="H26" s="8">
        <v>1</v>
      </c>
      <c r="I26" s="6">
        <v>2.644</v>
      </c>
      <c r="J26" s="6">
        <v>11.085</v>
      </c>
      <c r="K26" s="14">
        <v>3</v>
      </c>
      <c r="L26" s="14">
        <v>0</v>
      </c>
      <c r="M26" s="14">
        <v>0</v>
      </c>
      <c r="N26" s="14">
        <v>-1</v>
      </c>
      <c r="O26" s="14">
        <v>0</v>
      </c>
      <c r="P26" s="14">
        <v>-13.023</v>
      </c>
      <c r="Q26" s="14">
        <v>0</v>
      </c>
      <c r="R26" s="14">
        <v>0</v>
      </c>
    </row>
    <row r="27" ht="20.25" spans="1:18">
      <c r="A27" s="8" t="s">
        <v>346</v>
      </c>
      <c r="B27" s="8" t="s">
        <v>347</v>
      </c>
      <c r="C27" s="8">
        <v>13496.35</v>
      </c>
      <c r="D27" s="8">
        <v>15200.364</v>
      </c>
      <c r="E27" s="8">
        <v>0</v>
      </c>
      <c r="F27" s="8">
        <v>0</v>
      </c>
      <c r="G27" s="8">
        <v>0</v>
      </c>
      <c r="H27" s="8">
        <v>1</v>
      </c>
      <c r="I27" s="6">
        <v>0.227</v>
      </c>
      <c r="J27" s="6">
        <v>11.412</v>
      </c>
      <c r="K27" s="14">
        <v>3</v>
      </c>
      <c r="L27" s="14">
        <v>1</v>
      </c>
      <c r="M27" s="14">
        <v>1</v>
      </c>
      <c r="N27" s="14">
        <v>-1</v>
      </c>
      <c r="O27" s="14">
        <v>0</v>
      </c>
      <c r="P27" s="14">
        <v>-23.889</v>
      </c>
      <c r="Q27" s="14">
        <v>0</v>
      </c>
      <c r="R27" s="14">
        <v>0</v>
      </c>
    </row>
    <row r="28" ht="20.25" spans="1:18">
      <c r="A28" s="8" t="s">
        <v>348</v>
      </c>
      <c r="B28" s="8" t="s">
        <v>349</v>
      </c>
      <c r="C28" s="8">
        <v>2056.662</v>
      </c>
      <c r="D28" s="8">
        <v>2488.818</v>
      </c>
      <c r="E28" s="8">
        <v>0</v>
      </c>
      <c r="F28" s="8">
        <v>0</v>
      </c>
      <c r="G28" s="8">
        <v>0</v>
      </c>
      <c r="H28" s="8">
        <v>1</v>
      </c>
      <c r="I28" s="6">
        <v>22.635</v>
      </c>
      <c r="J28" s="6">
        <v>36.069</v>
      </c>
      <c r="K28" s="15">
        <v>4</v>
      </c>
      <c r="L28" s="14">
        <v>2</v>
      </c>
      <c r="M28" s="14">
        <v>0</v>
      </c>
      <c r="N28" s="14">
        <v>1</v>
      </c>
      <c r="O28" s="14">
        <v>0</v>
      </c>
      <c r="P28" s="14">
        <v>-4.462</v>
      </c>
      <c r="Q28" s="14">
        <v>0</v>
      </c>
      <c r="R28" s="14">
        <v>0</v>
      </c>
    </row>
    <row r="29" ht="20.25" spans="1:18">
      <c r="A29" s="8" t="s">
        <v>350</v>
      </c>
      <c r="B29" s="8" t="s">
        <v>351</v>
      </c>
      <c r="C29" s="8">
        <v>8709.564</v>
      </c>
      <c r="D29" s="8">
        <v>9755.901</v>
      </c>
      <c r="E29" s="8">
        <v>0</v>
      </c>
      <c r="F29" s="8">
        <v>0</v>
      </c>
      <c r="G29" s="8">
        <v>0</v>
      </c>
      <c r="H29" s="8">
        <v>1</v>
      </c>
      <c r="I29" s="6">
        <v>1.475</v>
      </c>
      <c r="J29" s="6">
        <v>12.042</v>
      </c>
      <c r="K29" s="15">
        <v>4</v>
      </c>
      <c r="L29" s="14">
        <v>1</v>
      </c>
      <c r="M29" s="14">
        <v>0</v>
      </c>
      <c r="N29" s="14">
        <v>0</v>
      </c>
      <c r="O29" s="14">
        <v>0</v>
      </c>
      <c r="P29" s="14">
        <v>-9.358</v>
      </c>
      <c r="Q29" s="14">
        <v>0</v>
      </c>
      <c r="R29" s="14">
        <v>-1</v>
      </c>
    </row>
    <row r="30" ht="20.25" spans="1:18">
      <c r="A30" s="8" t="s">
        <v>352</v>
      </c>
      <c r="B30" s="8" t="s">
        <v>353</v>
      </c>
      <c r="C30" s="8">
        <v>6058.761</v>
      </c>
      <c r="D30" s="8">
        <v>7085.235</v>
      </c>
      <c r="E30" s="8">
        <v>0</v>
      </c>
      <c r="F30" s="8">
        <v>0</v>
      </c>
      <c r="G30" s="8">
        <v>0</v>
      </c>
      <c r="H30" s="8">
        <v>1</v>
      </c>
      <c r="I30" s="6">
        <v>16.27</v>
      </c>
      <c r="J30" s="6">
        <v>28.4</v>
      </c>
      <c r="K30" s="15">
        <v>4</v>
      </c>
      <c r="L30" s="14">
        <v>2</v>
      </c>
      <c r="M30" s="14">
        <v>0</v>
      </c>
      <c r="N30" s="14">
        <v>0</v>
      </c>
      <c r="O30" s="14">
        <v>0</v>
      </c>
      <c r="P30" s="14">
        <v>-12.425</v>
      </c>
      <c r="Q30" s="14">
        <v>0</v>
      </c>
      <c r="R30" s="14">
        <v>0</v>
      </c>
    </row>
    <row r="31" ht="20.25" spans="1:18">
      <c r="A31" s="8" t="s">
        <v>354</v>
      </c>
      <c r="B31" s="8" t="s">
        <v>355</v>
      </c>
      <c r="C31" s="8">
        <v>7651.032</v>
      </c>
      <c r="D31" s="8">
        <v>8112.953</v>
      </c>
      <c r="E31" s="8">
        <v>0</v>
      </c>
      <c r="F31" s="8">
        <v>0</v>
      </c>
      <c r="G31" s="8">
        <v>0</v>
      </c>
      <c r="H31" s="8">
        <v>1</v>
      </c>
      <c r="I31" s="6">
        <v>0.698</v>
      </c>
      <c r="J31" s="6">
        <v>6.352</v>
      </c>
      <c r="K31" s="15">
        <v>4</v>
      </c>
      <c r="L31" s="14">
        <v>0</v>
      </c>
      <c r="M31" s="14">
        <v>0</v>
      </c>
      <c r="N31" s="14">
        <v>1</v>
      </c>
      <c r="O31" s="14">
        <v>0</v>
      </c>
      <c r="P31" s="14">
        <v>-6.939</v>
      </c>
      <c r="Q31" s="14">
        <v>0</v>
      </c>
      <c r="R31" s="14">
        <v>0</v>
      </c>
    </row>
    <row r="32" ht="20.25" spans="1:18">
      <c r="A32" s="8" t="s">
        <v>356</v>
      </c>
      <c r="B32" s="8" t="s">
        <v>357</v>
      </c>
      <c r="C32" s="8">
        <v>5706.821</v>
      </c>
      <c r="D32" s="8">
        <v>6837.617</v>
      </c>
      <c r="E32" s="8">
        <v>0</v>
      </c>
      <c r="F32" s="8">
        <v>0</v>
      </c>
      <c r="G32" s="8">
        <v>0</v>
      </c>
      <c r="H32" s="8">
        <v>1</v>
      </c>
      <c r="I32" s="6">
        <v>22.397</v>
      </c>
      <c r="J32" s="6">
        <v>35.231</v>
      </c>
      <c r="K32" s="15">
        <v>3</v>
      </c>
      <c r="L32" s="14">
        <v>0</v>
      </c>
      <c r="M32" s="14">
        <v>0</v>
      </c>
      <c r="N32" s="14">
        <v>0</v>
      </c>
      <c r="O32" s="14">
        <v>0</v>
      </c>
      <c r="P32" s="14">
        <v>-9.128</v>
      </c>
      <c r="Q32" s="14">
        <v>0</v>
      </c>
      <c r="R32" s="14">
        <v>0</v>
      </c>
    </row>
    <row r="33" ht="20.25" spans="1:18">
      <c r="A33" s="8" t="s">
        <v>358</v>
      </c>
      <c r="B33" s="8" t="s">
        <v>359</v>
      </c>
      <c r="C33" s="8">
        <v>5616.019</v>
      </c>
      <c r="D33" s="8">
        <v>6752.663</v>
      </c>
      <c r="E33" s="8">
        <v>0</v>
      </c>
      <c r="F33" s="8">
        <v>0</v>
      </c>
      <c r="G33" s="8">
        <v>0</v>
      </c>
      <c r="H33" s="8">
        <v>1</v>
      </c>
      <c r="I33" s="6">
        <v>23.854</v>
      </c>
      <c r="J33" s="6">
        <v>36.671</v>
      </c>
      <c r="K33" s="15">
        <v>4</v>
      </c>
      <c r="L33" s="14">
        <v>2</v>
      </c>
      <c r="M33" s="14">
        <v>-1</v>
      </c>
      <c r="N33" s="14">
        <v>1</v>
      </c>
      <c r="O33" s="14">
        <v>0</v>
      </c>
      <c r="P33" s="14">
        <v>-38.362</v>
      </c>
      <c r="Q33" s="14">
        <v>0</v>
      </c>
      <c r="R33" s="14">
        <v>0</v>
      </c>
    </row>
    <row r="34" ht="20.25" spans="1:18">
      <c r="A34" s="8" t="s">
        <v>360</v>
      </c>
      <c r="B34" s="8" t="s">
        <v>361</v>
      </c>
      <c r="C34" s="8">
        <v>6714.409</v>
      </c>
      <c r="D34" s="8">
        <v>8182.708</v>
      </c>
      <c r="E34" s="8">
        <v>0</v>
      </c>
      <c r="F34" s="8">
        <v>0</v>
      </c>
      <c r="G34" s="8">
        <v>0</v>
      </c>
      <c r="H34" s="8">
        <v>1</v>
      </c>
      <c r="I34" s="6">
        <v>20.06</v>
      </c>
      <c r="J34" s="6">
        <v>34.404</v>
      </c>
      <c r="K34" s="15">
        <v>4</v>
      </c>
      <c r="L34" s="14">
        <v>0</v>
      </c>
      <c r="M34" s="14">
        <v>-1</v>
      </c>
      <c r="N34" s="14">
        <v>1</v>
      </c>
      <c r="O34" s="14">
        <v>0</v>
      </c>
      <c r="P34" s="14">
        <v>-32.296</v>
      </c>
      <c r="Q34" s="14">
        <v>0</v>
      </c>
      <c r="R34" s="14">
        <v>0</v>
      </c>
    </row>
    <row r="35" ht="20.25" spans="1:18">
      <c r="A35" s="8" t="s">
        <v>362</v>
      </c>
      <c r="B35" s="8" t="s">
        <v>363</v>
      </c>
      <c r="C35" s="8">
        <v>5667.801</v>
      </c>
      <c r="D35" s="8">
        <v>6136.592</v>
      </c>
      <c r="E35" s="8">
        <v>0</v>
      </c>
      <c r="F35" s="8">
        <v>0</v>
      </c>
      <c r="G35" s="8">
        <v>0</v>
      </c>
      <c r="H35" s="8">
        <v>1</v>
      </c>
      <c r="I35" s="6">
        <v>0.023</v>
      </c>
      <c r="J35" s="6">
        <v>7.66</v>
      </c>
      <c r="K35" s="15">
        <v>4</v>
      </c>
      <c r="L35" s="14">
        <v>1</v>
      </c>
      <c r="M35" s="14">
        <v>0</v>
      </c>
      <c r="N35" s="14">
        <v>0</v>
      </c>
      <c r="O35" s="14">
        <v>0</v>
      </c>
      <c r="P35" s="14">
        <v>-17.099</v>
      </c>
      <c r="Q35" s="14">
        <v>0</v>
      </c>
      <c r="R35" s="14">
        <v>0</v>
      </c>
    </row>
    <row r="36" ht="20.25" spans="1:18">
      <c r="A36" s="8" t="s">
        <v>364</v>
      </c>
      <c r="B36" s="8" t="s">
        <v>365</v>
      </c>
      <c r="C36" s="8">
        <v>4607.702</v>
      </c>
      <c r="D36" s="8">
        <v>5710.036</v>
      </c>
      <c r="E36" s="8">
        <v>0</v>
      </c>
      <c r="F36" s="8">
        <v>0</v>
      </c>
      <c r="G36" s="8">
        <v>0</v>
      </c>
      <c r="H36" s="8">
        <v>1</v>
      </c>
      <c r="I36" s="6">
        <v>18.475</v>
      </c>
      <c r="J36" s="6">
        <v>34.213</v>
      </c>
      <c r="K36" s="15">
        <v>4</v>
      </c>
      <c r="L36" s="14">
        <v>0</v>
      </c>
      <c r="M36" s="14">
        <v>0</v>
      </c>
      <c r="N36" s="14">
        <v>1</v>
      </c>
      <c r="O36" s="14">
        <v>0</v>
      </c>
      <c r="P36" s="14">
        <v>-23.758</v>
      </c>
      <c r="Q36" s="14">
        <v>0</v>
      </c>
      <c r="R36" s="14">
        <v>0</v>
      </c>
    </row>
    <row r="37" ht="20.25" spans="1:18">
      <c r="A37" s="8" t="s">
        <v>366</v>
      </c>
      <c r="B37" s="8" t="s">
        <v>367</v>
      </c>
      <c r="C37" s="8">
        <v>1645.996</v>
      </c>
      <c r="D37" s="8">
        <v>1837.321</v>
      </c>
      <c r="E37" s="8">
        <v>0</v>
      </c>
      <c r="F37" s="8">
        <v>0</v>
      </c>
      <c r="G37" s="8">
        <v>0</v>
      </c>
      <c r="H37" s="8">
        <v>1</v>
      </c>
      <c r="I37" s="6">
        <v>0.953</v>
      </c>
      <c r="J37" s="6">
        <v>11.267</v>
      </c>
      <c r="K37" s="15">
        <v>1</v>
      </c>
      <c r="L37" s="14">
        <v>0</v>
      </c>
      <c r="M37" s="14">
        <v>0</v>
      </c>
      <c r="N37" s="14">
        <v>0</v>
      </c>
      <c r="O37" s="14">
        <v>0</v>
      </c>
      <c r="P37" s="14">
        <v>-3.547</v>
      </c>
      <c r="Q37" s="14">
        <v>0</v>
      </c>
      <c r="R37" s="14">
        <v>0</v>
      </c>
    </row>
    <row r="38" ht="20.25" spans="1:18">
      <c r="A38" s="8" t="s">
        <v>368</v>
      </c>
      <c r="B38" s="8" t="s">
        <v>369</v>
      </c>
      <c r="C38" s="8">
        <v>944.203</v>
      </c>
      <c r="D38" s="8">
        <v>1498.205</v>
      </c>
      <c r="E38" s="8">
        <v>0</v>
      </c>
      <c r="F38" s="8">
        <v>0</v>
      </c>
      <c r="G38" s="8">
        <v>0</v>
      </c>
      <c r="H38" s="8">
        <v>1</v>
      </c>
      <c r="I38" s="6">
        <v>21.366</v>
      </c>
      <c r="J38" s="6">
        <v>50.443</v>
      </c>
      <c r="K38" s="15">
        <v>3</v>
      </c>
      <c r="L38" s="14">
        <v>0</v>
      </c>
      <c r="M38" s="14">
        <v>0</v>
      </c>
      <c r="N38" s="14">
        <v>0</v>
      </c>
      <c r="O38" s="14">
        <v>0</v>
      </c>
      <c r="P38" s="14">
        <v>-20.161</v>
      </c>
      <c r="Q38" s="14">
        <v>0</v>
      </c>
      <c r="R38" s="14">
        <v>0</v>
      </c>
    </row>
    <row r="39" ht="20.25" spans="1:18">
      <c r="A39" s="8" t="s">
        <v>370</v>
      </c>
      <c r="B39" s="8" t="s">
        <v>371</v>
      </c>
      <c r="C39" s="8">
        <v>2846.607</v>
      </c>
      <c r="D39" s="8">
        <v>3868.733</v>
      </c>
      <c r="E39" s="8">
        <v>0</v>
      </c>
      <c r="F39" s="8">
        <v>0</v>
      </c>
      <c r="G39" s="8">
        <v>0</v>
      </c>
      <c r="H39" s="8">
        <v>1</v>
      </c>
      <c r="I39" s="6">
        <v>36.981</v>
      </c>
      <c r="J39" s="6">
        <v>53.631</v>
      </c>
      <c r="K39" s="15">
        <v>4</v>
      </c>
      <c r="L39" s="14">
        <v>0</v>
      </c>
      <c r="M39" s="14">
        <v>0</v>
      </c>
      <c r="N39" s="14">
        <v>0</v>
      </c>
      <c r="O39" s="14">
        <v>0</v>
      </c>
      <c r="P39" s="14">
        <v>35.756</v>
      </c>
      <c r="Q39" s="14">
        <v>0</v>
      </c>
      <c r="R39" s="14">
        <v>0</v>
      </c>
    </row>
    <row r="40" ht="20.25" spans="1:18">
      <c r="A40" s="8" t="s">
        <v>372</v>
      </c>
      <c r="B40" s="8" t="s">
        <v>373</v>
      </c>
      <c r="C40" s="8">
        <v>420.627</v>
      </c>
      <c r="D40" s="8">
        <v>558.373</v>
      </c>
      <c r="E40" s="8">
        <v>0</v>
      </c>
      <c r="F40" s="8">
        <v>0</v>
      </c>
      <c r="G40" s="8">
        <v>0</v>
      </c>
      <c r="H40" s="8">
        <v>1</v>
      </c>
      <c r="I40" s="6">
        <v>31.116</v>
      </c>
      <c r="J40" s="6">
        <v>48.109</v>
      </c>
      <c r="K40" s="15">
        <v>4</v>
      </c>
      <c r="L40" s="14">
        <v>1</v>
      </c>
      <c r="M40" s="14">
        <v>0</v>
      </c>
      <c r="N40" s="14">
        <v>0</v>
      </c>
      <c r="O40" s="14">
        <v>0</v>
      </c>
      <c r="P40" s="14">
        <v>3.206</v>
      </c>
      <c r="Q40" s="14">
        <v>0</v>
      </c>
      <c r="R40" s="14">
        <v>0</v>
      </c>
    </row>
    <row r="41" ht="20.25" spans="1:18">
      <c r="A41" s="9" t="s">
        <v>374</v>
      </c>
      <c r="B41" s="9" t="s">
        <v>375</v>
      </c>
      <c r="C41" s="9">
        <v>5179.958</v>
      </c>
      <c r="D41" s="9">
        <v>5709.345</v>
      </c>
      <c r="E41" s="9">
        <v>0</v>
      </c>
      <c r="F41" s="9">
        <v>0</v>
      </c>
      <c r="G41" s="9">
        <v>1</v>
      </c>
      <c r="H41" s="10">
        <v>0</v>
      </c>
      <c r="I41" s="10">
        <v>0</v>
      </c>
      <c r="J41" s="10">
        <v>0</v>
      </c>
      <c r="K41" s="15">
        <v>0</v>
      </c>
      <c r="L41" s="14">
        <v>2</v>
      </c>
      <c r="M41" s="14">
        <v>1</v>
      </c>
      <c r="N41" s="14">
        <v>-1</v>
      </c>
      <c r="O41" s="14">
        <v>0</v>
      </c>
      <c r="P41" s="14">
        <v>-10.852</v>
      </c>
      <c r="Q41" s="14">
        <v>0</v>
      </c>
      <c r="R41" s="14">
        <v>0</v>
      </c>
    </row>
    <row r="42" ht="20.25" spans="1:18">
      <c r="A42" s="9" t="s">
        <v>376</v>
      </c>
      <c r="B42" s="9" t="s">
        <v>377</v>
      </c>
      <c r="C42" s="9">
        <v>266.23</v>
      </c>
      <c r="D42" s="9">
        <v>307.599</v>
      </c>
      <c r="E42" s="9">
        <v>0</v>
      </c>
      <c r="F42" s="9">
        <v>0</v>
      </c>
      <c r="G42" s="9">
        <v>1</v>
      </c>
      <c r="H42" s="6">
        <v>0</v>
      </c>
      <c r="I42" s="6">
        <v>0</v>
      </c>
      <c r="J42" s="6">
        <v>0</v>
      </c>
      <c r="K42" s="15">
        <v>3</v>
      </c>
      <c r="L42" s="14">
        <v>2</v>
      </c>
      <c r="M42" s="14">
        <v>0</v>
      </c>
      <c r="N42" s="14">
        <v>0</v>
      </c>
      <c r="O42" s="14">
        <v>0</v>
      </c>
      <c r="P42" s="14">
        <v>-0.012</v>
      </c>
      <c r="Q42" s="14">
        <v>0</v>
      </c>
      <c r="R42" s="14">
        <v>0</v>
      </c>
    </row>
    <row r="43" ht="20.25" spans="1:18">
      <c r="A43" s="9" t="s">
        <v>378</v>
      </c>
      <c r="B43" s="9" t="s">
        <v>379</v>
      </c>
      <c r="C43" s="9">
        <v>11312.975</v>
      </c>
      <c r="D43" s="9">
        <v>12664.496</v>
      </c>
      <c r="E43" s="9">
        <v>0</v>
      </c>
      <c r="F43" s="9">
        <v>0</v>
      </c>
      <c r="G43" s="9">
        <v>1</v>
      </c>
      <c r="H43" s="6">
        <v>0</v>
      </c>
      <c r="I43" s="6">
        <v>0</v>
      </c>
      <c r="J43" s="6">
        <v>0</v>
      </c>
      <c r="K43" s="15">
        <v>0</v>
      </c>
      <c r="L43" s="14">
        <v>2</v>
      </c>
      <c r="M43" s="14">
        <v>1</v>
      </c>
      <c r="N43" s="14">
        <v>-1</v>
      </c>
      <c r="O43" s="14">
        <v>0</v>
      </c>
      <c r="P43" s="14">
        <v>-46.228</v>
      </c>
      <c r="Q43" s="14">
        <v>0</v>
      </c>
      <c r="R43" s="14">
        <v>0</v>
      </c>
    </row>
    <row r="44" ht="20.25" spans="1:18">
      <c r="A44" s="9" t="s">
        <v>380</v>
      </c>
      <c r="B44" s="9" t="s">
        <v>381</v>
      </c>
      <c r="C44" s="9">
        <v>2627.982</v>
      </c>
      <c r="D44" s="9">
        <v>3237.309</v>
      </c>
      <c r="E44" s="9">
        <v>0</v>
      </c>
      <c r="F44" s="9">
        <v>0</v>
      </c>
      <c r="G44" s="9">
        <v>1</v>
      </c>
      <c r="H44" s="6">
        <v>0</v>
      </c>
      <c r="I44" s="6">
        <v>0</v>
      </c>
      <c r="J44" s="6">
        <v>0</v>
      </c>
      <c r="K44" s="15">
        <v>2</v>
      </c>
      <c r="L44" s="14">
        <v>0</v>
      </c>
      <c r="M44" s="14">
        <v>1</v>
      </c>
      <c r="N44" s="14">
        <v>-1</v>
      </c>
      <c r="O44" s="14">
        <v>0</v>
      </c>
      <c r="P44" s="14">
        <v>7.748</v>
      </c>
      <c r="Q44" s="14">
        <v>0</v>
      </c>
      <c r="R44" s="14">
        <v>0</v>
      </c>
    </row>
    <row r="45" ht="20.25" spans="1:18">
      <c r="A45" s="9" t="s">
        <v>382</v>
      </c>
      <c r="B45" s="9" t="s">
        <v>383</v>
      </c>
      <c r="C45" s="9">
        <v>2544.073</v>
      </c>
      <c r="D45" s="9">
        <v>3003.527</v>
      </c>
      <c r="E45" s="9">
        <v>0</v>
      </c>
      <c r="F45" s="9">
        <v>0</v>
      </c>
      <c r="G45" s="9">
        <v>1</v>
      </c>
      <c r="H45" s="6">
        <v>0</v>
      </c>
      <c r="I45" s="6">
        <v>0</v>
      </c>
      <c r="J45" s="6">
        <v>0</v>
      </c>
      <c r="K45" s="15">
        <v>4</v>
      </c>
      <c r="L45" s="14">
        <v>0</v>
      </c>
      <c r="M45" s="14">
        <v>0</v>
      </c>
      <c r="N45" s="14">
        <v>1</v>
      </c>
      <c r="O45" s="14">
        <v>0</v>
      </c>
      <c r="P45" s="14">
        <v>3.728</v>
      </c>
      <c r="Q45" s="14">
        <v>0</v>
      </c>
      <c r="R45" s="14">
        <v>0</v>
      </c>
    </row>
    <row r="46" ht="20.25" spans="1:18">
      <c r="A46" s="9" t="s">
        <v>384</v>
      </c>
      <c r="B46" s="9" t="s">
        <v>385</v>
      </c>
      <c r="C46" s="9">
        <v>967.581</v>
      </c>
      <c r="D46" s="9">
        <v>1188.864</v>
      </c>
      <c r="E46" s="9">
        <v>0</v>
      </c>
      <c r="F46" s="9">
        <v>0</v>
      </c>
      <c r="G46" s="9">
        <v>1</v>
      </c>
      <c r="H46" s="6">
        <v>0</v>
      </c>
      <c r="I46" s="6">
        <v>0</v>
      </c>
      <c r="J46" s="6">
        <v>0</v>
      </c>
      <c r="K46" s="15">
        <v>4</v>
      </c>
      <c r="L46" s="14">
        <v>0</v>
      </c>
      <c r="M46" s="14">
        <v>0</v>
      </c>
      <c r="N46" s="14">
        <v>0</v>
      </c>
      <c r="O46" s="14">
        <v>0</v>
      </c>
      <c r="P46" s="14">
        <v>3.163</v>
      </c>
      <c r="Q46" s="14">
        <v>0</v>
      </c>
      <c r="R46" s="14">
        <v>1</v>
      </c>
    </row>
    <row r="47" ht="20.25" spans="1:18">
      <c r="A47" s="9" t="s">
        <v>386</v>
      </c>
      <c r="B47" s="9" t="s">
        <v>387</v>
      </c>
      <c r="C47" s="9">
        <v>46076.109</v>
      </c>
      <c r="D47" s="9">
        <v>61958.727</v>
      </c>
      <c r="E47" s="9">
        <v>0</v>
      </c>
      <c r="F47" s="9">
        <v>0</v>
      </c>
      <c r="G47" s="9">
        <v>1</v>
      </c>
      <c r="H47" s="6">
        <v>0</v>
      </c>
      <c r="I47" s="6">
        <v>0</v>
      </c>
      <c r="J47" s="6">
        <v>0</v>
      </c>
      <c r="K47" s="15">
        <v>1</v>
      </c>
      <c r="L47" s="14">
        <v>1</v>
      </c>
      <c r="M47" s="14">
        <v>1</v>
      </c>
      <c r="N47" s="14">
        <v>0</v>
      </c>
      <c r="O47" s="14">
        <v>0</v>
      </c>
      <c r="P47" s="14">
        <v>-131.992</v>
      </c>
      <c r="Q47" s="14">
        <v>0</v>
      </c>
      <c r="R47" s="14">
        <v>0</v>
      </c>
    </row>
    <row r="48" ht="20.25" spans="1:18">
      <c r="A48" s="10" t="s">
        <v>388</v>
      </c>
      <c r="B48" s="10" t="s">
        <v>389</v>
      </c>
      <c r="C48" s="10">
        <v>20556.131</v>
      </c>
      <c r="D48" s="10">
        <v>23938.631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12.657</v>
      </c>
      <c r="K48" s="15">
        <v>3</v>
      </c>
      <c r="L48" s="14">
        <v>1</v>
      </c>
      <c r="M48" s="14">
        <v>0</v>
      </c>
      <c r="N48" s="14">
        <v>0</v>
      </c>
      <c r="O48" s="14">
        <v>0</v>
      </c>
      <c r="P48" s="14">
        <v>-43.345</v>
      </c>
      <c r="Q48" s="14">
        <v>0</v>
      </c>
      <c r="R48" s="14">
        <v>0</v>
      </c>
    </row>
    <row r="49" ht="20.25" spans="1:18">
      <c r="A49" s="10" t="s">
        <v>390</v>
      </c>
      <c r="B49" s="10" t="s">
        <v>391</v>
      </c>
      <c r="C49" s="10">
        <v>12044.167</v>
      </c>
      <c r="D49" s="10">
        <v>27417.932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37.014</v>
      </c>
      <c r="K49" s="15">
        <v>2</v>
      </c>
      <c r="L49" s="14">
        <v>2</v>
      </c>
      <c r="M49" s="14">
        <v>0</v>
      </c>
      <c r="N49" s="14">
        <v>-1</v>
      </c>
      <c r="O49" s="14">
        <v>0</v>
      </c>
      <c r="P49" s="14">
        <v>-70.413</v>
      </c>
      <c r="Q49" s="14">
        <v>0</v>
      </c>
      <c r="R49" s="14">
        <v>0</v>
      </c>
    </row>
    <row r="50" ht="20.25" spans="1:18">
      <c r="A50" s="10" t="s">
        <v>392</v>
      </c>
      <c r="B50" s="10" t="s">
        <v>393</v>
      </c>
      <c r="C50" s="10">
        <v>21572.643</v>
      </c>
      <c r="D50" s="10">
        <v>25545.09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13.084</v>
      </c>
      <c r="K50" s="15">
        <v>3</v>
      </c>
      <c r="L50" s="14">
        <v>1</v>
      </c>
      <c r="M50" s="14">
        <v>0</v>
      </c>
      <c r="N50" s="14">
        <v>0</v>
      </c>
      <c r="O50" s="14">
        <v>0</v>
      </c>
      <c r="P50" s="14">
        <v>-39.503</v>
      </c>
      <c r="Q50" s="14">
        <v>0</v>
      </c>
      <c r="R50" s="14">
        <v>0</v>
      </c>
    </row>
    <row r="51" ht="20.25" spans="1:18">
      <c r="A51" s="10" t="s">
        <v>394</v>
      </c>
      <c r="B51" s="10" t="s">
        <v>395</v>
      </c>
      <c r="C51" s="10">
        <v>926.683</v>
      </c>
      <c r="D51" s="10">
        <v>1167.537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14.574</v>
      </c>
      <c r="K51" s="15">
        <v>2</v>
      </c>
      <c r="L51" s="14">
        <v>0</v>
      </c>
      <c r="M51" s="14">
        <v>1</v>
      </c>
      <c r="N51" s="14">
        <v>-1</v>
      </c>
      <c r="O51" s="14">
        <v>0</v>
      </c>
      <c r="P51" s="14">
        <v>-0.863</v>
      </c>
      <c r="Q51" s="14">
        <v>0</v>
      </c>
      <c r="R51" s="14">
        <v>0</v>
      </c>
    </row>
    <row r="52" ht="20.25" spans="1:18">
      <c r="A52" s="10" t="s">
        <v>396</v>
      </c>
      <c r="B52" s="10" t="s">
        <v>397</v>
      </c>
      <c r="C52" s="10">
        <v>87349.359</v>
      </c>
      <c r="D52" s="10">
        <v>109909.078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9.473</v>
      </c>
      <c r="K52" s="15">
        <v>2</v>
      </c>
      <c r="L52" s="14">
        <v>1</v>
      </c>
      <c r="M52" s="14">
        <v>0</v>
      </c>
      <c r="N52" s="14">
        <v>-1</v>
      </c>
      <c r="O52" s="14">
        <v>0</v>
      </c>
      <c r="P52" s="14">
        <v>-325.251</v>
      </c>
      <c r="Q52" s="14">
        <v>0</v>
      </c>
      <c r="R52" s="14">
        <v>0</v>
      </c>
    </row>
    <row r="53" ht="20.25" spans="1:18">
      <c r="A53" s="10" t="s">
        <v>398</v>
      </c>
      <c r="B53" s="10" t="s">
        <v>399</v>
      </c>
      <c r="C53" s="10">
        <v>3189.745</v>
      </c>
      <c r="D53" s="10">
        <v>3351.107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3.633</v>
      </c>
      <c r="K53" s="15">
        <v>1</v>
      </c>
      <c r="L53" s="14">
        <v>1</v>
      </c>
      <c r="M53" s="14">
        <v>0</v>
      </c>
      <c r="N53" s="14">
        <v>0</v>
      </c>
      <c r="O53" s="14">
        <v>0</v>
      </c>
      <c r="P53" s="14">
        <v>-0.062</v>
      </c>
      <c r="Q53" s="14">
        <v>0</v>
      </c>
      <c r="R53" s="14">
        <v>0</v>
      </c>
    </row>
    <row r="54" ht="20.25" spans="1:18">
      <c r="A54" s="10" t="s">
        <v>400</v>
      </c>
      <c r="B54" s="10" t="s">
        <v>401</v>
      </c>
      <c r="C54" s="10">
        <v>113432.406</v>
      </c>
      <c r="D54" s="10">
        <v>150066.156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15.532</v>
      </c>
      <c r="K54" s="15">
        <v>0</v>
      </c>
      <c r="L54" s="14">
        <v>0</v>
      </c>
      <c r="M54" s="14">
        <v>1</v>
      </c>
      <c r="N54" s="14">
        <v>-1</v>
      </c>
      <c r="O54" s="14">
        <v>0</v>
      </c>
      <c r="P54" s="14">
        <v>-148.524</v>
      </c>
      <c r="Q54" s="14">
        <v>0</v>
      </c>
      <c r="R54" s="14">
        <v>0</v>
      </c>
    </row>
    <row r="55" ht="20.25" spans="1:18">
      <c r="A55" s="10" t="s">
        <v>402</v>
      </c>
      <c r="B55" s="10" t="s">
        <v>403</v>
      </c>
      <c r="C55" s="10">
        <v>3939.755</v>
      </c>
      <c r="D55" s="10">
        <v>4321.627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3.2</v>
      </c>
      <c r="K55" s="15">
        <v>0</v>
      </c>
      <c r="L55" s="14">
        <v>2</v>
      </c>
      <c r="M55" s="14">
        <v>0</v>
      </c>
      <c r="N55" s="14">
        <v>-1</v>
      </c>
      <c r="O55" s="14">
        <v>0</v>
      </c>
      <c r="P55" s="14">
        <v>-9.344</v>
      </c>
      <c r="Q55" s="14">
        <v>0</v>
      </c>
      <c r="R55" s="14">
        <v>0</v>
      </c>
    </row>
    <row r="56" ht="20.25" spans="1:18">
      <c r="A56" s="10" t="s">
        <v>404</v>
      </c>
      <c r="B56" s="10" t="s">
        <v>405</v>
      </c>
      <c r="C56" s="10">
        <v>16081.987</v>
      </c>
      <c r="D56" s="10">
        <v>17917.49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2.945</v>
      </c>
      <c r="K56" s="15">
        <v>0</v>
      </c>
      <c r="L56" s="14">
        <v>2</v>
      </c>
      <c r="M56" s="14">
        <v>0</v>
      </c>
      <c r="N56" s="14">
        <v>0</v>
      </c>
      <c r="O56" s="14">
        <v>0</v>
      </c>
      <c r="P56" s="14">
        <v>-0.091</v>
      </c>
      <c r="Q56" s="14">
        <v>0</v>
      </c>
      <c r="R56" s="14">
        <v>1</v>
      </c>
    </row>
    <row r="57" ht="20.25" spans="1:18">
      <c r="A57" s="10" t="s">
        <v>406</v>
      </c>
      <c r="B57" s="10" t="s">
        <v>407</v>
      </c>
      <c r="C57" s="10">
        <v>3022.491</v>
      </c>
      <c r="D57" s="10">
        <v>3195.297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3.65</v>
      </c>
      <c r="K57" s="15">
        <v>1</v>
      </c>
      <c r="L57" s="14">
        <v>2</v>
      </c>
      <c r="M57" s="14">
        <v>0</v>
      </c>
      <c r="N57" s="14">
        <v>0</v>
      </c>
      <c r="O57" s="14">
        <v>0</v>
      </c>
      <c r="P57" s="14">
        <v>-1.895</v>
      </c>
      <c r="Q57" s="14">
        <v>0</v>
      </c>
      <c r="R57" s="14">
        <v>0</v>
      </c>
    </row>
    <row r="58" ht="20.25" spans="1:18">
      <c r="A58" s="10" t="s">
        <v>408</v>
      </c>
      <c r="B58" s="10" t="s">
        <v>409</v>
      </c>
      <c r="C58" s="10">
        <v>14858.442</v>
      </c>
      <c r="D58" s="10">
        <v>16806.354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9.427</v>
      </c>
      <c r="K58" s="15">
        <v>2</v>
      </c>
      <c r="L58" s="14">
        <v>1</v>
      </c>
      <c r="M58" s="14">
        <v>1</v>
      </c>
      <c r="N58" s="14">
        <v>-1</v>
      </c>
      <c r="O58" s="14">
        <v>0</v>
      </c>
      <c r="P58" s="14">
        <v>-30.072</v>
      </c>
      <c r="Q58" s="14">
        <v>0</v>
      </c>
      <c r="R58" s="14">
        <v>0</v>
      </c>
    </row>
    <row r="59" ht="20.25" spans="1:18">
      <c r="A59" s="10" t="s">
        <v>410</v>
      </c>
      <c r="B59" s="10" t="s">
        <v>411</v>
      </c>
      <c r="C59" s="10">
        <v>294502.531</v>
      </c>
      <c r="D59" s="10">
        <v>437676.906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17.446</v>
      </c>
      <c r="K59" s="15">
        <v>2</v>
      </c>
      <c r="L59" s="14">
        <v>1</v>
      </c>
      <c r="M59" s="14">
        <v>1</v>
      </c>
      <c r="N59" s="14">
        <v>-1</v>
      </c>
      <c r="O59" s="14">
        <v>0</v>
      </c>
      <c r="P59" s="14">
        <v>-824.866</v>
      </c>
      <c r="Q59" s="14">
        <v>0</v>
      </c>
      <c r="R59" s="14">
        <v>0</v>
      </c>
    </row>
    <row r="60" ht="20.25" spans="1:18">
      <c r="A60" s="10" t="s">
        <v>412</v>
      </c>
      <c r="B60" s="10" t="s">
        <v>413</v>
      </c>
      <c r="C60" s="10">
        <v>12532.907</v>
      </c>
      <c r="D60" s="10">
        <v>14684.01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10.447</v>
      </c>
      <c r="K60" s="15">
        <v>0</v>
      </c>
      <c r="L60" s="14">
        <v>0</v>
      </c>
      <c r="M60" s="14">
        <v>0</v>
      </c>
      <c r="N60" s="14">
        <v>-1</v>
      </c>
      <c r="O60" s="14">
        <v>0</v>
      </c>
      <c r="P60" s="14">
        <v>-8.578</v>
      </c>
      <c r="Q60" s="14">
        <v>0</v>
      </c>
      <c r="R60" s="14">
        <v>0</v>
      </c>
    </row>
    <row r="61" ht="20.25" spans="1:18">
      <c r="A61" s="10" t="s">
        <v>414</v>
      </c>
      <c r="B61" s="10" t="s">
        <v>415</v>
      </c>
      <c r="C61" s="10">
        <v>3044.67</v>
      </c>
      <c r="D61" s="10">
        <v>3524.632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8.044</v>
      </c>
      <c r="K61" s="15">
        <v>2</v>
      </c>
      <c r="L61" s="14">
        <v>0</v>
      </c>
      <c r="M61" s="14">
        <v>1</v>
      </c>
      <c r="N61" s="14">
        <v>0</v>
      </c>
      <c r="O61" s="14">
        <v>0</v>
      </c>
      <c r="P61" s="14">
        <v>-8.745</v>
      </c>
      <c r="Q61" s="14">
        <v>0</v>
      </c>
      <c r="R61" s="14">
        <v>0</v>
      </c>
    </row>
    <row r="62" ht="20.25" spans="1:18">
      <c r="A62" s="10" t="s">
        <v>416</v>
      </c>
      <c r="B62" s="10" t="s">
        <v>417</v>
      </c>
      <c r="C62" s="10">
        <v>22431.047</v>
      </c>
      <c r="D62" s="10">
        <v>26035.275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2.601</v>
      </c>
      <c r="K62" s="15">
        <v>0</v>
      </c>
      <c r="L62" s="14">
        <v>2</v>
      </c>
      <c r="M62" s="14">
        <v>1</v>
      </c>
      <c r="N62" s="14">
        <v>-1</v>
      </c>
      <c r="O62" s="14">
        <v>0</v>
      </c>
      <c r="P62" s="14">
        <v>-41.611</v>
      </c>
      <c r="Q62" s="14">
        <v>0</v>
      </c>
      <c r="R62" s="14">
        <v>0</v>
      </c>
    </row>
    <row r="63" ht="20.25" spans="1:18">
      <c r="A63" s="6" t="s">
        <v>418</v>
      </c>
      <c r="B63" s="6" t="s">
        <v>419</v>
      </c>
      <c r="C63" s="6">
        <v>739.715</v>
      </c>
      <c r="D63" s="6">
        <v>826.019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8.11</v>
      </c>
      <c r="K63" s="15">
        <v>4</v>
      </c>
      <c r="L63" s="14">
        <v>0</v>
      </c>
      <c r="M63" s="14">
        <v>0</v>
      </c>
      <c r="N63" s="14">
        <v>1</v>
      </c>
      <c r="O63" s="14">
        <v>0</v>
      </c>
      <c r="P63" s="14">
        <v>-1.684</v>
      </c>
      <c r="Q63" s="14">
        <v>0</v>
      </c>
      <c r="R63" s="14">
        <v>0</v>
      </c>
    </row>
    <row r="64" ht="20.25" spans="1:18">
      <c r="A64" s="6" t="s">
        <v>420</v>
      </c>
      <c r="B64" s="6" t="s">
        <v>421</v>
      </c>
      <c r="C64" s="6">
        <v>1585.263</v>
      </c>
      <c r="D64" s="6">
        <v>1891.95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9.154</v>
      </c>
      <c r="K64" s="15">
        <v>2</v>
      </c>
      <c r="L64" s="14">
        <v>1</v>
      </c>
      <c r="M64" s="14">
        <v>0</v>
      </c>
      <c r="N64" s="14">
        <v>0</v>
      </c>
      <c r="O64" s="14">
        <v>0</v>
      </c>
      <c r="P64" s="14">
        <v>-1.57</v>
      </c>
      <c r="Q64" s="14">
        <v>0</v>
      </c>
      <c r="R64" s="14">
        <v>-1</v>
      </c>
    </row>
    <row r="65" ht="20.25" spans="1:18">
      <c r="A65" s="6" t="s">
        <v>422</v>
      </c>
      <c r="B65" s="6" t="s">
        <v>423</v>
      </c>
      <c r="C65" s="6">
        <v>3270.222</v>
      </c>
      <c r="D65" s="6">
        <v>3627.712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3.817</v>
      </c>
      <c r="K65" s="15">
        <v>1</v>
      </c>
      <c r="L65" s="14">
        <v>2</v>
      </c>
      <c r="M65" s="14">
        <v>0</v>
      </c>
      <c r="N65" s="14">
        <v>-1</v>
      </c>
      <c r="O65" s="14">
        <v>0</v>
      </c>
      <c r="P65" s="14">
        <v>-3.526</v>
      </c>
      <c r="Q65" s="14">
        <v>0</v>
      </c>
      <c r="R65" s="14">
        <v>0</v>
      </c>
    </row>
    <row r="66" ht="20.25" spans="1:18">
      <c r="A66" s="6" t="s">
        <v>424</v>
      </c>
      <c r="B66" s="6" t="s">
        <v>425</v>
      </c>
      <c r="C66" s="6">
        <v>1013.545</v>
      </c>
      <c r="D66" s="6">
        <v>1332.977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13.741</v>
      </c>
      <c r="K66" s="15">
        <v>1</v>
      </c>
      <c r="L66" s="14">
        <v>1</v>
      </c>
      <c r="M66" s="14">
        <v>0</v>
      </c>
      <c r="N66" s="14">
        <v>0</v>
      </c>
      <c r="O66" s="14">
        <v>0</v>
      </c>
      <c r="P66" s="14">
        <v>-1.325</v>
      </c>
      <c r="Q66" s="14">
        <v>0</v>
      </c>
      <c r="R66" s="14">
        <v>0</v>
      </c>
    </row>
    <row r="67" ht="20.25" spans="1:18">
      <c r="A67" s="6" t="s">
        <v>426</v>
      </c>
      <c r="B67" s="6" t="s">
        <v>427</v>
      </c>
      <c r="C67" s="6">
        <v>750.855</v>
      </c>
      <c r="D67" s="6">
        <v>822.053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6.842</v>
      </c>
      <c r="K67" s="15">
        <v>3</v>
      </c>
      <c r="L67" s="14">
        <v>2</v>
      </c>
      <c r="M67" s="14">
        <v>0</v>
      </c>
      <c r="N67" s="14">
        <v>1</v>
      </c>
      <c r="O67" s="14">
        <v>0</v>
      </c>
      <c r="P67" s="14">
        <v>-0.079</v>
      </c>
      <c r="Q67" s="14">
        <v>0</v>
      </c>
      <c r="R67" s="14">
        <v>0</v>
      </c>
    </row>
    <row r="68" ht="20.25" spans="1:18">
      <c r="A68" s="6" t="s">
        <v>428</v>
      </c>
      <c r="B68" s="6" t="s">
        <v>429</v>
      </c>
      <c r="C68" s="6">
        <v>3481.786</v>
      </c>
      <c r="D68" s="6">
        <v>3596.122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2.635</v>
      </c>
      <c r="K68" s="15">
        <v>4</v>
      </c>
      <c r="L68" s="14">
        <v>0</v>
      </c>
      <c r="M68" s="14">
        <v>0</v>
      </c>
      <c r="N68" s="14">
        <v>0</v>
      </c>
      <c r="O68" s="14">
        <v>0</v>
      </c>
      <c r="P68" s="14">
        <v>-0.155</v>
      </c>
      <c r="Q68" s="14">
        <v>0</v>
      </c>
      <c r="R68" s="14">
        <v>1</v>
      </c>
    </row>
    <row r="69" ht="20.25" spans="1:18">
      <c r="A69" s="6" t="s">
        <v>430</v>
      </c>
      <c r="B69" s="6" t="s">
        <v>431</v>
      </c>
      <c r="C69" s="6">
        <v>8862.423</v>
      </c>
      <c r="D69" s="6">
        <v>10159.737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12.435</v>
      </c>
      <c r="K69" s="15">
        <v>4</v>
      </c>
      <c r="L69" s="14">
        <v>0</v>
      </c>
      <c r="M69" s="14">
        <v>0</v>
      </c>
      <c r="N69" s="14">
        <v>0</v>
      </c>
      <c r="O69" s="14">
        <v>0</v>
      </c>
      <c r="P69" s="14">
        <v>-5.293</v>
      </c>
      <c r="Q69" s="14">
        <v>0</v>
      </c>
      <c r="R69" s="14">
        <v>0</v>
      </c>
    </row>
    <row r="70" ht="20.25" spans="1:18">
      <c r="A70" s="6" t="s">
        <v>432</v>
      </c>
      <c r="B70" s="6" t="s">
        <v>433</v>
      </c>
      <c r="C70" s="6">
        <v>8659.091</v>
      </c>
      <c r="D70" s="6">
        <v>10164.949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1.545</v>
      </c>
      <c r="K70" s="15">
        <v>2</v>
      </c>
      <c r="L70" s="14">
        <v>0</v>
      </c>
      <c r="M70" s="14">
        <v>0</v>
      </c>
      <c r="N70" s="14">
        <v>0</v>
      </c>
      <c r="O70" s="14">
        <v>0</v>
      </c>
      <c r="P70" s="14">
        <v>-39.826</v>
      </c>
      <c r="Q70" s="14">
        <v>0</v>
      </c>
      <c r="R70" s="14">
        <v>-1</v>
      </c>
    </row>
    <row r="71" ht="20.25" spans="1:18">
      <c r="A71" s="6" t="s">
        <v>434</v>
      </c>
      <c r="B71" s="6" t="s">
        <v>435</v>
      </c>
      <c r="C71" s="6">
        <v>1017</v>
      </c>
      <c r="D71" s="6">
        <v>1208.02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5.131</v>
      </c>
      <c r="K71" s="15">
        <v>0</v>
      </c>
      <c r="L71" s="14">
        <v>0</v>
      </c>
      <c r="M71" s="14">
        <v>0</v>
      </c>
      <c r="N71" s="14">
        <v>-1</v>
      </c>
      <c r="O71" s="14">
        <v>0</v>
      </c>
      <c r="P71" s="14">
        <v>-4.207</v>
      </c>
      <c r="Q71" s="14">
        <v>0</v>
      </c>
      <c r="R71" s="14">
        <v>0</v>
      </c>
    </row>
    <row r="72" ht="20.25" spans="1:18">
      <c r="A72" s="6" t="s">
        <v>436</v>
      </c>
      <c r="B72" s="6" t="s">
        <v>437</v>
      </c>
      <c r="C72" s="6">
        <v>2395.6</v>
      </c>
      <c r="D72" s="6">
        <v>3103.491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13.14</v>
      </c>
      <c r="K72" s="15">
        <v>2</v>
      </c>
      <c r="L72" s="14">
        <v>0</v>
      </c>
      <c r="M72" s="14">
        <v>1</v>
      </c>
      <c r="N72" s="14">
        <v>-1</v>
      </c>
      <c r="O72" s="14">
        <v>0</v>
      </c>
      <c r="P72" s="14">
        <v>1.476</v>
      </c>
      <c r="Q72" s="14">
        <v>0</v>
      </c>
      <c r="R72" s="14">
        <v>0</v>
      </c>
    </row>
    <row r="73" ht="20.25" spans="1:18">
      <c r="A73" s="6" t="s">
        <v>438</v>
      </c>
      <c r="B73" s="6" t="s">
        <v>439</v>
      </c>
      <c r="C73" s="6">
        <v>2242.509</v>
      </c>
      <c r="D73" s="6">
        <v>2821.127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19.91</v>
      </c>
      <c r="K73" s="15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-32.71</v>
      </c>
      <c r="Q73" s="14">
        <v>0</v>
      </c>
      <c r="R73" s="14">
        <v>0</v>
      </c>
    </row>
    <row r="74" ht="20.25" spans="1:18">
      <c r="A74" s="6" t="s">
        <v>440</v>
      </c>
      <c r="B74" s="6" t="s">
        <v>441</v>
      </c>
      <c r="C74" s="6">
        <v>2218.627</v>
      </c>
      <c r="D74" s="6">
        <v>2504.648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9.885</v>
      </c>
      <c r="K74" s="15">
        <v>3</v>
      </c>
      <c r="L74" s="14">
        <v>0</v>
      </c>
      <c r="M74" s="14">
        <v>0</v>
      </c>
      <c r="N74" s="14">
        <v>0</v>
      </c>
      <c r="O74" s="14">
        <v>0</v>
      </c>
      <c r="P74" s="14">
        <v>-7.975</v>
      </c>
      <c r="Q74" s="14">
        <v>0</v>
      </c>
      <c r="R74" s="14">
        <v>-1</v>
      </c>
    </row>
    <row r="75" ht="20.25" spans="1:18">
      <c r="A75" s="6" t="s">
        <v>442</v>
      </c>
      <c r="B75" s="6" t="s">
        <v>443</v>
      </c>
      <c r="C75" s="6">
        <v>4924.527</v>
      </c>
      <c r="D75" s="6">
        <v>5944.709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14.771</v>
      </c>
      <c r="K75" s="15">
        <v>3</v>
      </c>
      <c r="L75" s="14">
        <v>1</v>
      </c>
      <c r="M75" s="14">
        <v>0</v>
      </c>
      <c r="N75" s="14">
        <v>0</v>
      </c>
      <c r="O75" s="14">
        <v>0</v>
      </c>
      <c r="P75" s="14">
        <v>-11.708</v>
      </c>
      <c r="Q75" s="14">
        <v>0</v>
      </c>
      <c r="R75" s="14">
        <v>0</v>
      </c>
    </row>
    <row r="76" ht="20.25" spans="1:18">
      <c r="A76" s="6" t="s">
        <v>444</v>
      </c>
      <c r="B76" s="6" t="s">
        <v>445</v>
      </c>
      <c r="C76" s="6">
        <v>1122.998</v>
      </c>
      <c r="D76" s="6">
        <v>1294.09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7.875</v>
      </c>
      <c r="K76" s="15">
        <v>0</v>
      </c>
      <c r="L76" s="14">
        <v>1</v>
      </c>
      <c r="M76" s="14">
        <v>0</v>
      </c>
      <c r="N76" s="14">
        <v>-1</v>
      </c>
      <c r="O76" s="14">
        <v>0</v>
      </c>
      <c r="P76" s="14">
        <v>-4.939</v>
      </c>
      <c r="Q76" s="14">
        <v>0</v>
      </c>
      <c r="R76" s="14">
        <v>0</v>
      </c>
    </row>
    <row r="77" ht="20.25" spans="1:18">
      <c r="A77" s="6" t="s">
        <v>446</v>
      </c>
      <c r="B77" s="6" t="s">
        <v>447</v>
      </c>
      <c r="C77" s="6">
        <v>5360.626</v>
      </c>
      <c r="D77" s="6">
        <v>5914.793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7.512</v>
      </c>
      <c r="K77" s="15">
        <v>4</v>
      </c>
      <c r="L77" s="14">
        <v>0</v>
      </c>
      <c r="M77" s="14">
        <v>0</v>
      </c>
      <c r="N77" s="14">
        <v>0</v>
      </c>
      <c r="O77" s="14">
        <v>0</v>
      </c>
      <c r="P77" s="14">
        <v>-17.679</v>
      </c>
      <c r="Q77" s="14">
        <v>0</v>
      </c>
      <c r="R77" s="14">
        <v>0</v>
      </c>
    </row>
    <row r="78" ht="20.25" spans="1:18">
      <c r="A78" s="6" t="s">
        <v>448</v>
      </c>
      <c r="B78" s="6" t="s">
        <v>449</v>
      </c>
      <c r="C78" s="6">
        <v>2118.345</v>
      </c>
      <c r="D78" s="6">
        <v>2628.69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15.368</v>
      </c>
      <c r="K78" s="15">
        <v>3</v>
      </c>
      <c r="L78" s="14">
        <v>0</v>
      </c>
      <c r="M78" s="14">
        <v>0</v>
      </c>
      <c r="N78" s="14">
        <v>0</v>
      </c>
      <c r="O78" s="14">
        <v>0</v>
      </c>
      <c r="P78" s="14">
        <v>-9.425</v>
      </c>
      <c r="Q78" s="14">
        <v>0</v>
      </c>
      <c r="R78" s="14">
        <v>0</v>
      </c>
    </row>
    <row r="79" ht="20.25" spans="1:18">
      <c r="A79" s="6" t="s">
        <v>450</v>
      </c>
      <c r="B79" s="6" t="s">
        <v>451</v>
      </c>
      <c r="C79" s="6">
        <v>5073.364</v>
      </c>
      <c r="D79" s="6">
        <v>5407.631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6.014</v>
      </c>
      <c r="K79" s="15">
        <v>1</v>
      </c>
      <c r="L79" s="14">
        <v>2</v>
      </c>
      <c r="M79" s="14">
        <v>0</v>
      </c>
      <c r="N79" s="14">
        <v>-1</v>
      </c>
      <c r="O79" s="14">
        <v>0</v>
      </c>
      <c r="P79" s="14">
        <v>-5.543</v>
      </c>
      <c r="Q79" s="14">
        <v>0</v>
      </c>
      <c r="R79" s="14">
        <v>0</v>
      </c>
    </row>
    <row r="80" ht="20.25" spans="1:18">
      <c r="A80" s="6" t="s">
        <v>452</v>
      </c>
      <c r="B80" s="6" t="s">
        <v>453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5">
        <v>4</v>
      </c>
      <c r="L80" s="14">
        <v>1</v>
      </c>
      <c r="M80" s="14">
        <v>0</v>
      </c>
      <c r="N80" s="14">
        <v>0</v>
      </c>
      <c r="O80" s="14">
        <v>0</v>
      </c>
      <c r="P80" s="14">
        <v>-0.703</v>
      </c>
      <c r="Q80" s="14">
        <v>0</v>
      </c>
      <c r="R80" s="14">
        <v>-1</v>
      </c>
    </row>
    <row r="81" ht="20.25" spans="1:18">
      <c r="A81" s="6" t="s">
        <v>454</v>
      </c>
      <c r="B81" s="6" t="s">
        <v>455</v>
      </c>
      <c r="C81" s="6">
        <v>6707.079</v>
      </c>
      <c r="D81" s="6">
        <v>8390.77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17.053</v>
      </c>
      <c r="K81" s="15">
        <v>2</v>
      </c>
      <c r="L81" s="14">
        <v>0</v>
      </c>
      <c r="M81" s="14">
        <v>0</v>
      </c>
      <c r="N81" s="14">
        <v>0</v>
      </c>
      <c r="O81" s="14">
        <v>0</v>
      </c>
      <c r="P81" s="14">
        <v>-7.087</v>
      </c>
      <c r="Q81" s="14">
        <v>0</v>
      </c>
      <c r="R81" s="14">
        <v>0</v>
      </c>
    </row>
    <row r="82" ht="20.25" spans="1:18">
      <c r="A82" s="6" t="s">
        <v>456</v>
      </c>
      <c r="B82" s="6" t="s">
        <v>457</v>
      </c>
      <c r="C82" s="6">
        <v>4391.981</v>
      </c>
      <c r="D82" s="6">
        <v>4806.287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5.577</v>
      </c>
      <c r="K82" s="15">
        <v>1</v>
      </c>
      <c r="L82" s="14">
        <v>2</v>
      </c>
      <c r="M82" s="14">
        <v>0</v>
      </c>
      <c r="N82" s="14">
        <v>0</v>
      </c>
      <c r="O82" s="14">
        <v>0</v>
      </c>
      <c r="P82" s="14">
        <v>-4.39</v>
      </c>
      <c r="Q82" s="14">
        <v>0</v>
      </c>
      <c r="R82" s="14">
        <v>-1</v>
      </c>
    </row>
    <row r="83" ht="20.25" spans="1:18">
      <c r="A83" s="6" t="s">
        <v>458</v>
      </c>
      <c r="B83" s="6" t="s">
        <v>459</v>
      </c>
      <c r="C83" s="6">
        <v>2923.545</v>
      </c>
      <c r="D83" s="6">
        <v>3162.334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1.185</v>
      </c>
      <c r="K83" s="15">
        <v>1</v>
      </c>
      <c r="L83" s="14">
        <v>2</v>
      </c>
      <c r="M83" s="14">
        <v>0</v>
      </c>
      <c r="N83" s="14">
        <v>0</v>
      </c>
      <c r="O83" s="14">
        <v>0</v>
      </c>
      <c r="P83" s="14">
        <v>-0.618</v>
      </c>
      <c r="Q83" s="14">
        <v>0</v>
      </c>
      <c r="R83" s="14">
        <v>0</v>
      </c>
    </row>
    <row r="84" ht="20.25" spans="1:18">
      <c r="A84" s="6" t="s">
        <v>460</v>
      </c>
      <c r="B84" s="6" t="s">
        <v>461</v>
      </c>
      <c r="C84" s="6">
        <v>6861.439</v>
      </c>
      <c r="D84" s="6">
        <v>8307.956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15.085</v>
      </c>
      <c r="K84" s="15">
        <v>2</v>
      </c>
      <c r="L84" s="14">
        <v>1</v>
      </c>
      <c r="M84" s="14">
        <v>0</v>
      </c>
      <c r="N84" s="14">
        <v>-1</v>
      </c>
      <c r="O84" s="14">
        <v>0</v>
      </c>
      <c r="P84" s="14">
        <v>-12.935</v>
      </c>
      <c r="Q84" s="14">
        <v>-1</v>
      </c>
      <c r="R84" s="14">
        <v>-1</v>
      </c>
    </row>
    <row r="85" ht="20.25" spans="1:18">
      <c r="A85" s="6" t="s">
        <v>462</v>
      </c>
      <c r="B85" s="6" t="s">
        <v>463</v>
      </c>
      <c r="C85" s="6">
        <v>107.643</v>
      </c>
      <c r="D85" s="6">
        <v>108.679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0.575</v>
      </c>
      <c r="K85" s="15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0.024</v>
      </c>
      <c r="Q85" s="14">
        <v>0</v>
      </c>
      <c r="R85" s="14">
        <v>0</v>
      </c>
    </row>
    <row r="86" ht="20.25" spans="1:18">
      <c r="A86" s="6" t="s">
        <v>464</v>
      </c>
      <c r="B86" s="6" t="s">
        <v>465</v>
      </c>
      <c r="C86" s="6">
        <v>105.615</v>
      </c>
      <c r="D86" s="6">
        <v>106.339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0.359</v>
      </c>
      <c r="K86" s="15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0.012</v>
      </c>
      <c r="Q86" s="14">
        <v>0</v>
      </c>
      <c r="R86" s="14">
        <v>0</v>
      </c>
    </row>
    <row r="87" ht="20.25" spans="1:18">
      <c r="A87" s="6" t="s">
        <v>466</v>
      </c>
      <c r="B87" s="6" t="s">
        <v>467</v>
      </c>
      <c r="C87" s="6">
        <v>102.372</v>
      </c>
      <c r="D87" s="6">
        <v>102.643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0.125</v>
      </c>
      <c r="K87" s="15">
        <v>1</v>
      </c>
      <c r="L87" s="14">
        <v>0</v>
      </c>
      <c r="M87" s="14">
        <v>0</v>
      </c>
      <c r="N87" s="14">
        <v>0</v>
      </c>
      <c r="O87" s="14">
        <v>0</v>
      </c>
      <c r="P87" s="14">
        <v>0.005</v>
      </c>
      <c r="Q87" s="14">
        <v>0</v>
      </c>
      <c r="R87" s="14">
        <v>0</v>
      </c>
    </row>
    <row r="88" ht="20.25" spans="1:18">
      <c r="A88" s="6" t="s">
        <v>468</v>
      </c>
      <c r="B88" s="6" t="s">
        <v>469</v>
      </c>
      <c r="C88" s="6">
        <v>75993.289</v>
      </c>
      <c r="D88" s="6">
        <v>96110.414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10.879</v>
      </c>
      <c r="K88" s="15">
        <v>2</v>
      </c>
      <c r="L88" s="14">
        <v>2</v>
      </c>
      <c r="M88" s="14">
        <v>0</v>
      </c>
      <c r="N88" s="14">
        <v>0</v>
      </c>
      <c r="O88" s="14">
        <v>0</v>
      </c>
      <c r="P88" s="14">
        <v>-317.004</v>
      </c>
      <c r="Q88" s="14">
        <v>0</v>
      </c>
      <c r="R88" s="14">
        <v>0</v>
      </c>
    </row>
    <row r="89" ht="20.25" spans="1:18">
      <c r="A89" s="6" t="s">
        <v>470</v>
      </c>
      <c r="B89" s="6" t="s">
        <v>471</v>
      </c>
      <c r="C89" s="6">
        <v>12061.811</v>
      </c>
      <c r="D89" s="6">
        <v>13686.129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8.1</v>
      </c>
      <c r="K89" s="15">
        <v>0</v>
      </c>
      <c r="L89" s="14">
        <v>1</v>
      </c>
      <c r="M89" s="14">
        <v>1</v>
      </c>
      <c r="N89" s="14">
        <v>-1</v>
      </c>
      <c r="O89" s="14">
        <v>0</v>
      </c>
      <c r="P89" s="14">
        <v>-18.155</v>
      </c>
      <c r="Q89" s="14">
        <v>0</v>
      </c>
      <c r="R89" s="14">
        <v>0</v>
      </c>
    </row>
    <row r="90" ht="20.25" spans="1:18">
      <c r="A90" s="6" t="s">
        <v>472</v>
      </c>
      <c r="B90" s="6" t="s">
        <v>473</v>
      </c>
      <c r="C90" s="6">
        <v>86131.438</v>
      </c>
      <c r="D90" s="6">
        <v>173386.906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42.625</v>
      </c>
      <c r="K90" s="15">
        <v>1</v>
      </c>
      <c r="L90" s="14">
        <v>0</v>
      </c>
      <c r="M90" s="14">
        <v>0</v>
      </c>
      <c r="N90" s="14">
        <v>0</v>
      </c>
      <c r="O90" s="14">
        <v>0</v>
      </c>
      <c r="P90" s="14">
        <v>-515.227</v>
      </c>
      <c r="Q90" s="14">
        <v>0</v>
      </c>
      <c r="R90" s="14">
        <v>-1</v>
      </c>
    </row>
    <row r="91" ht="20.25" spans="1:18">
      <c r="A91" s="6" t="s">
        <v>474</v>
      </c>
      <c r="B91" s="6" t="s">
        <v>475</v>
      </c>
      <c r="C91" s="6">
        <v>8152.847</v>
      </c>
      <c r="D91" s="6">
        <v>9345.662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2.653</v>
      </c>
      <c r="K91" s="15">
        <v>1</v>
      </c>
      <c r="L91" s="14">
        <v>0</v>
      </c>
      <c r="M91" s="14">
        <v>0</v>
      </c>
      <c r="N91" s="14">
        <v>0</v>
      </c>
      <c r="O91" s="14">
        <v>0</v>
      </c>
      <c r="P91" s="14">
        <v>-39.76</v>
      </c>
      <c r="Q91" s="14">
        <v>0</v>
      </c>
      <c r="R91" s="14">
        <v>0</v>
      </c>
    </row>
    <row r="92" ht="20.25" spans="1:18">
      <c r="A92" s="6" t="s">
        <v>476</v>
      </c>
      <c r="B92" s="6" t="s">
        <v>477</v>
      </c>
      <c r="C92" s="6">
        <v>370.998</v>
      </c>
      <c r="D92" s="6">
        <v>576.754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7.895</v>
      </c>
      <c r="K92" s="15">
        <v>1</v>
      </c>
      <c r="L92" s="14">
        <v>2</v>
      </c>
      <c r="M92" s="14">
        <v>0</v>
      </c>
      <c r="N92" s="14">
        <v>0</v>
      </c>
      <c r="O92" s="14">
        <v>0</v>
      </c>
      <c r="P92" s="14">
        <v>-1.231</v>
      </c>
      <c r="Q92" s="14">
        <v>0</v>
      </c>
      <c r="R92" s="14">
        <v>1</v>
      </c>
    </row>
    <row r="93" ht="20.25" spans="1:18">
      <c r="A93" s="6" t="s">
        <v>478</v>
      </c>
      <c r="B93" s="6" t="s">
        <v>479</v>
      </c>
      <c r="C93" s="6">
        <v>431.863</v>
      </c>
      <c r="D93" s="6">
        <v>741.8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21.193</v>
      </c>
      <c r="K93" s="15">
        <v>2</v>
      </c>
      <c r="L93" s="14">
        <v>2</v>
      </c>
      <c r="M93" s="14">
        <v>0</v>
      </c>
      <c r="N93" s="14">
        <v>0</v>
      </c>
      <c r="O93" s="14">
        <v>0</v>
      </c>
      <c r="P93" s="14">
        <v>-1.185</v>
      </c>
      <c r="Q93" s="14">
        <v>0</v>
      </c>
      <c r="R93" s="14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2026-03-18T16:15:02Z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856612F320E24A4587077B034846BD81_13</vt:lpwstr>
  </property>
  <property fmtid="{D5CDD505-2E9C-101B-9397-08002B2CF9AE}" pid="3" name="KSOProductBuildVer">
    <vt:lpwstr>2052-12.1.0.15712</vt:lpwstr>
  </property>
</Properties>
</file>