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<sst xmlns="http://schemas.openxmlformats.org/spreadsheetml/2006/main" count="579" uniqueCount="539">
  <si>
    <t>强转弱</t>
  </si>
  <si>
    <t>弱转强</t>
  </si>
  <si>
    <t>代码</t>
  </si>
  <si>
    <t>简称</t>
  </si>
  <si>
    <t>总市值</t>
  </si>
  <si>
    <t>全指金融</t>
  </si>
  <si>
    <t>170656.59亿</t>
  </si>
  <si>
    <t>上证50</t>
  </si>
  <si>
    <t>236947.30亿</t>
  </si>
  <si>
    <t>医药</t>
  </si>
  <si>
    <t>42520.76亿</t>
  </si>
  <si>
    <t>破净资产</t>
  </si>
  <si>
    <t>151962.47亿</t>
  </si>
  <si>
    <t>全指医药</t>
  </si>
  <si>
    <t>40613.63亿</t>
  </si>
  <si>
    <t>低市净率</t>
  </si>
  <si>
    <t>148432.94亿</t>
  </si>
  <si>
    <t>证券</t>
  </si>
  <si>
    <t>32741.24亿</t>
  </si>
  <si>
    <t>证金汇金持股</t>
  </si>
  <si>
    <t>128321.79亿</t>
  </si>
  <si>
    <t>酿酒</t>
  </si>
  <si>
    <t>30409.76亿</t>
  </si>
  <si>
    <t>汽车类</t>
  </si>
  <si>
    <t>47466.12亿</t>
  </si>
  <si>
    <t>次新股</t>
  </si>
  <si>
    <t>24858.49亿</t>
  </si>
  <si>
    <t>定增股</t>
  </si>
  <si>
    <t>44049.79亿</t>
  </si>
  <si>
    <t>医疗保健</t>
  </si>
  <si>
    <t>19687.47亿</t>
  </si>
  <si>
    <t>软件服务</t>
  </si>
  <si>
    <t>35226.38亿</t>
  </si>
  <si>
    <t>活跃股</t>
  </si>
  <si>
    <t>11760.05亿</t>
  </si>
  <si>
    <t>ChatGPT概念</t>
  </si>
  <si>
    <t>24007.50亿</t>
  </si>
  <si>
    <t>商业连锁</t>
  </si>
  <si>
    <t>9445.05亿</t>
  </si>
  <si>
    <t>保险</t>
  </si>
  <si>
    <t>22416.07亿</t>
  </si>
  <si>
    <t>电信运营</t>
  </si>
  <si>
    <t>8836.70亿</t>
  </si>
  <si>
    <t>贵州板块</t>
  </si>
  <si>
    <t>21310.53亿</t>
  </si>
  <si>
    <t>北证50</t>
  </si>
  <si>
    <t>8258.38亿</t>
  </si>
  <si>
    <t>AI医疗概念</t>
  </si>
  <si>
    <t>20859.22亿</t>
  </si>
  <si>
    <t>深证Ｂ指</t>
  </si>
  <si>
    <t>428.16亿</t>
  </si>
  <si>
    <t>即将解禁</t>
  </si>
  <si>
    <t>19459.74亿</t>
  </si>
  <si>
    <t>成份Ｂ指</t>
  </si>
  <si>
    <t>305.39亿</t>
  </si>
  <si>
    <t>家用电器</t>
  </si>
  <si>
    <t>19338.36亿</t>
  </si>
  <si>
    <t>金融科技</t>
  </si>
  <si>
    <t>--</t>
  </si>
  <si>
    <t>基因概念</t>
  </si>
  <si>
    <t>17625.86亿</t>
  </si>
  <si>
    <t>创医药</t>
  </si>
  <si>
    <t>被举牌</t>
  </si>
  <si>
    <t>17309.29亿</t>
  </si>
  <si>
    <t>中证银行</t>
  </si>
  <si>
    <t>操作系统</t>
  </si>
  <si>
    <t>16916.25亿</t>
  </si>
  <si>
    <t>中小银行</t>
  </si>
  <si>
    <t>16325.30亿</t>
  </si>
  <si>
    <t>国资云</t>
  </si>
  <si>
    <t>16075.36亿</t>
  </si>
  <si>
    <t>仿制药</t>
  </si>
  <si>
    <t>16073.29亿</t>
  </si>
  <si>
    <t>预制菜</t>
  </si>
  <si>
    <t>14680.35亿</t>
  </si>
  <si>
    <t>数字货币</t>
  </si>
  <si>
    <t>14658.37亿</t>
  </si>
  <si>
    <t>肝炎概念</t>
  </si>
  <si>
    <t>14364.53亿</t>
  </si>
  <si>
    <t>宠物经济</t>
  </si>
  <si>
    <t>14125.26亿</t>
  </si>
  <si>
    <t>减肥药</t>
  </si>
  <si>
    <t>13302.96亿</t>
  </si>
  <si>
    <t>含B股</t>
  </si>
  <si>
    <t>11470.28亿</t>
  </si>
  <si>
    <t>星闪概念</t>
  </si>
  <si>
    <t>11314.65亿</t>
  </si>
  <si>
    <t>房地产</t>
  </si>
  <si>
    <t>10998.68亿</t>
  </si>
  <si>
    <t>生物疫苗</t>
  </si>
  <si>
    <t>10736.50亿</t>
  </si>
  <si>
    <t>交通设施</t>
  </si>
  <si>
    <t>9963.97亿</t>
  </si>
  <si>
    <t>信托重仓</t>
  </si>
  <si>
    <t>9558.71亿</t>
  </si>
  <si>
    <t>猪肉</t>
  </si>
  <si>
    <t>8503.21亿</t>
  </si>
  <si>
    <t>山西板块</t>
  </si>
  <si>
    <t>8310.06亿</t>
  </si>
  <si>
    <t>财税数字化</t>
  </si>
  <si>
    <t>7823.87亿</t>
  </si>
  <si>
    <t>仓储物流</t>
  </si>
  <si>
    <t>7544.36亿</t>
  </si>
  <si>
    <t>幽门螺杆菌</t>
  </si>
  <si>
    <t>6706.84亿</t>
  </si>
  <si>
    <t>数据确权</t>
  </si>
  <si>
    <t>6508.60亿</t>
  </si>
  <si>
    <t>远程办公</t>
  </si>
  <si>
    <t>6149.46亿</t>
  </si>
  <si>
    <t>运输设备</t>
  </si>
  <si>
    <t>5440.62亿</t>
  </si>
  <si>
    <t>吉林板块</t>
  </si>
  <si>
    <t>4169.60亿</t>
  </si>
  <si>
    <t>电子身份证</t>
  </si>
  <si>
    <t>3728.89亿</t>
  </si>
  <si>
    <t>鸡肉</t>
  </si>
  <si>
    <t>3211.04亿</t>
  </si>
  <si>
    <t>文教休闲</t>
  </si>
  <si>
    <t>3008.70亿</t>
  </si>
  <si>
    <t>知识付费</t>
  </si>
  <si>
    <t>2711.83亿</t>
  </si>
  <si>
    <t>DRG-DIP</t>
  </si>
  <si>
    <t>1704.63亿</t>
  </si>
  <si>
    <t>水务</t>
  </si>
  <si>
    <t>1504.66亿</t>
  </si>
  <si>
    <t>Ｂ股指数</t>
  </si>
  <si>
    <t>688.85亿</t>
  </si>
  <si>
    <t>深主板50</t>
  </si>
  <si>
    <t>投资时钟</t>
  </si>
  <si>
    <t>大盘价值</t>
  </si>
  <si>
    <t>在线消费</t>
  </si>
  <si>
    <t>长三角</t>
  </si>
  <si>
    <t>深证红利</t>
  </si>
  <si>
    <t>国证服务</t>
  </si>
  <si>
    <t>活跃可转债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</si>
  <si>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</si>
  <si>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</si>
  <si>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</si>
  <si>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</si>
  <si>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</si>
  <si>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</si>
  <si>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</si>
  <si>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</si>
  <si>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</si>
  <si>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</si>
  <si>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</si>
  <si>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</si>
  <si>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</si>
  <si>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</si>
  <si>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</si>
  <si>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</si>
  <si>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</si>
  <si>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</si>
  <si>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</si>
  <si>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</si>
  <si>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</si>
  <si>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绿色低碳</t>
  </si>
  <si>
    <t>创业制造</t>
  </si>
  <si>
    <t>专精特新</t>
  </si>
  <si>
    <t>科技100</t>
  </si>
  <si>
    <t>中创成长</t>
  </si>
  <si>
    <t>深周期50</t>
  </si>
  <si>
    <t>创业板指(港币)(CNH)</t>
  </si>
  <si>
    <t>创业板指（美元）（CNH988007</t>
  </si>
  <si>
    <t>创业板R(港币)(CNH)</t>
  </si>
  <si>
    <t>创业板R（美元）（CNH?88107</t>
  </si>
  <si>
    <t>消费等权</t>
  </si>
  <si>
    <t>食品饮料</t>
  </si>
  <si>
    <t>细分医药</t>
  </si>
  <si>
    <t>细分食品</t>
  </si>
  <si>
    <t>800医药</t>
  </si>
  <si>
    <t>300可选</t>
  </si>
  <si>
    <t>中证医药</t>
  </si>
  <si>
    <t>内地消费</t>
  </si>
  <si>
    <t>国证食品</t>
  </si>
  <si>
    <t>深医药50</t>
  </si>
  <si>
    <t>公用指数</t>
  </si>
  <si>
    <t>企债指数</t>
  </si>
  <si>
    <t>红利指数</t>
  </si>
  <si>
    <t>沪公司债</t>
  </si>
  <si>
    <t>上证能源</t>
  </si>
  <si>
    <t>上证工业</t>
  </si>
  <si>
    <t>上证电信</t>
  </si>
  <si>
    <t>上证公用</t>
  </si>
  <si>
    <t>上证商品</t>
  </si>
  <si>
    <t>能源等权</t>
  </si>
  <si>
    <t>工业等权</t>
  </si>
  <si>
    <t>公用等权</t>
  </si>
  <si>
    <t>沪财中小</t>
  </si>
  <si>
    <t>5年信用</t>
  </si>
  <si>
    <t>380能源</t>
  </si>
  <si>
    <t>380电信</t>
  </si>
  <si>
    <t>380公用</t>
  </si>
  <si>
    <t>信用100</t>
  </si>
  <si>
    <t>380价值</t>
  </si>
  <si>
    <t>380R价值</t>
  </si>
  <si>
    <t>农业主题</t>
  </si>
  <si>
    <t>380基本</t>
  </si>
  <si>
    <t>380波动</t>
  </si>
  <si>
    <t>380低贝</t>
  </si>
  <si>
    <t>380稳定</t>
  </si>
  <si>
    <t>180红利</t>
  </si>
  <si>
    <t>上国红利</t>
  </si>
  <si>
    <t>上民红利</t>
  </si>
  <si>
    <t>沪新丝路</t>
  </si>
  <si>
    <t>细分机械</t>
  </si>
  <si>
    <t>细分化工</t>
  </si>
  <si>
    <t>煤炭指数</t>
  </si>
  <si>
    <t>国企红利</t>
  </si>
  <si>
    <t>央企红利</t>
  </si>
  <si>
    <t>中证环保</t>
  </si>
  <si>
    <t>腾讯济安</t>
  </si>
  <si>
    <t>百发100</t>
  </si>
  <si>
    <t>CSSW丝路</t>
  </si>
  <si>
    <t>国企一带一路</t>
  </si>
  <si>
    <t>结构调整</t>
  </si>
  <si>
    <t>央企创新</t>
  </si>
  <si>
    <t>300能源</t>
  </si>
  <si>
    <t>300工业</t>
  </si>
  <si>
    <t>中证红利</t>
  </si>
  <si>
    <t>公司债指</t>
  </si>
  <si>
    <t>中证能源</t>
  </si>
  <si>
    <t>800工业</t>
  </si>
  <si>
    <t>800公用</t>
  </si>
  <si>
    <t>新能源</t>
  </si>
  <si>
    <t>中证农业</t>
  </si>
  <si>
    <t>基本400</t>
  </si>
  <si>
    <t>内地低碳</t>
  </si>
  <si>
    <t>大宗商品</t>
  </si>
  <si>
    <t>全指能源</t>
  </si>
  <si>
    <t>全指工业</t>
  </si>
  <si>
    <t>全指公用</t>
  </si>
  <si>
    <t>碳科技60</t>
  </si>
  <si>
    <t>制造指数</t>
  </si>
  <si>
    <t>水电指数</t>
  </si>
  <si>
    <t>建筑指数</t>
  </si>
  <si>
    <t>公共指数</t>
  </si>
  <si>
    <t>深小巨人</t>
  </si>
  <si>
    <t>长江100</t>
  </si>
  <si>
    <t>碳中和债</t>
  </si>
  <si>
    <t>民企发展</t>
  </si>
  <si>
    <t>中小创Q</t>
  </si>
  <si>
    <t>新浪100</t>
  </si>
  <si>
    <t>深信中高</t>
  </si>
  <si>
    <t>深信中低</t>
  </si>
  <si>
    <t>深信用债</t>
  </si>
  <si>
    <t>深公司债</t>
  </si>
  <si>
    <t>巨潮中盘</t>
  </si>
  <si>
    <t>成长40</t>
  </si>
  <si>
    <t>深证成长</t>
  </si>
  <si>
    <t>国证环保</t>
  </si>
  <si>
    <t>国证粮食</t>
  </si>
  <si>
    <t>中盘成长</t>
  </si>
  <si>
    <t>中盘价值</t>
  </si>
  <si>
    <t>1000能源</t>
  </si>
  <si>
    <t>1000工业</t>
  </si>
  <si>
    <t>国证通信</t>
  </si>
  <si>
    <t>1000公用</t>
  </si>
  <si>
    <t>大盘低波</t>
  </si>
  <si>
    <t>小盘低波</t>
  </si>
  <si>
    <t>苏州率先</t>
  </si>
  <si>
    <t>红利100</t>
  </si>
  <si>
    <t>国证新能</t>
  </si>
  <si>
    <t>I300</t>
  </si>
  <si>
    <t>专利领先</t>
  </si>
  <si>
    <t>国证定增</t>
  </si>
  <si>
    <t>新丝路</t>
  </si>
  <si>
    <t>国证农牧</t>
  </si>
  <si>
    <t>绿色煤炭</t>
  </si>
  <si>
    <t>绿色电力</t>
  </si>
  <si>
    <t>国证油气</t>
  </si>
  <si>
    <t>央视创新</t>
  </si>
  <si>
    <t>中小价值</t>
  </si>
  <si>
    <t>深证能源</t>
  </si>
  <si>
    <t>深证工业</t>
  </si>
  <si>
    <t>深证公用</t>
  </si>
  <si>
    <t>中创价值</t>
  </si>
  <si>
    <t>700价值</t>
  </si>
  <si>
    <t>1000成长</t>
  </si>
  <si>
    <t>1000价值</t>
  </si>
  <si>
    <t>深证装备</t>
  </si>
  <si>
    <t>深证环保</t>
  </si>
  <si>
    <t>深证大宗</t>
  </si>
  <si>
    <t>中小低波</t>
  </si>
  <si>
    <t>中创低波</t>
  </si>
  <si>
    <t>深次新股</t>
  </si>
  <si>
    <t>深成能源</t>
  </si>
  <si>
    <t>深成工业</t>
  </si>
  <si>
    <t>深成公用</t>
  </si>
  <si>
    <t>深证节能</t>
  </si>
  <si>
    <t>优势成长</t>
  </si>
  <si>
    <t>深证中游</t>
  </si>
  <si>
    <t>环境治理</t>
  </si>
  <si>
    <t>中证新能</t>
  </si>
  <si>
    <t>大农业</t>
  </si>
  <si>
    <t>煤炭等权</t>
  </si>
  <si>
    <t>一带一路</t>
  </si>
  <si>
    <t>基建工程</t>
  </si>
  <si>
    <t>中证煤炭</t>
  </si>
  <si>
    <t>新能源电池</t>
  </si>
  <si>
    <t>化肥农药</t>
  </si>
  <si>
    <t>蓝色100</t>
  </si>
  <si>
    <t>自由现金流</t>
  </si>
  <si>
    <t>商业指数</t>
  </si>
  <si>
    <t>综合指数</t>
  </si>
  <si>
    <t>基金指数</t>
  </si>
  <si>
    <t>180金融</t>
  </si>
  <si>
    <t>上证可选</t>
  </si>
  <si>
    <t>上证医药</t>
  </si>
  <si>
    <t>上证金融</t>
  </si>
  <si>
    <t>消费80</t>
  </si>
  <si>
    <t>可选等权</t>
  </si>
  <si>
    <t>医药等权</t>
  </si>
  <si>
    <t>金融等权</t>
  </si>
  <si>
    <t>上证下游</t>
  </si>
  <si>
    <t>沪消费品</t>
  </si>
  <si>
    <t>380可选</t>
  </si>
  <si>
    <t>380医药</t>
  </si>
  <si>
    <t>380金融</t>
  </si>
  <si>
    <t>医药主题</t>
  </si>
  <si>
    <t>消费50</t>
  </si>
  <si>
    <t>优势消费</t>
  </si>
  <si>
    <t>消费领先</t>
  </si>
  <si>
    <t>科创生物</t>
  </si>
  <si>
    <t>消费服务</t>
  </si>
  <si>
    <t>医药生物</t>
  </si>
  <si>
    <t>300非银</t>
  </si>
  <si>
    <t>300医药</t>
  </si>
  <si>
    <t>300金融</t>
  </si>
  <si>
    <t>中证金融</t>
  </si>
  <si>
    <t>800金融</t>
  </si>
  <si>
    <t>金融指数</t>
  </si>
  <si>
    <t>创新药械</t>
  </si>
  <si>
    <t>生物50</t>
  </si>
  <si>
    <t>珠三角</t>
  </si>
  <si>
    <t>1000医药</t>
  </si>
  <si>
    <t>1000金融</t>
  </si>
  <si>
    <t>国证医药</t>
  </si>
  <si>
    <t>国证保证</t>
  </si>
  <si>
    <t>证券龙头</t>
  </si>
  <si>
    <t>生物医药</t>
  </si>
  <si>
    <t>深证医药</t>
  </si>
  <si>
    <t>深证金融</t>
  </si>
  <si>
    <t>深成医药</t>
  </si>
  <si>
    <t>深成金融</t>
  </si>
  <si>
    <t>CSSW证券</t>
  </si>
  <si>
    <t>养老产业</t>
  </si>
  <si>
    <t>300 医药</t>
  </si>
  <si>
    <t>300 金融</t>
  </si>
  <si>
    <t>800非银</t>
  </si>
  <si>
    <t>证券公司</t>
  </si>
  <si>
    <t>中证酒</t>
  </si>
  <si>
    <t>CSWD生科</t>
  </si>
  <si>
    <t>中证白酒</t>
  </si>
  <si>
    <t>疫苗生科</t>
  </si>
  <si>
    <t>医疗健康</t>
  </si>
  <si>
    <t>【数据引擎：奇衡DK阿赖耶识系统】情绪值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</si>
  <si>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</si>
  <si>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</si>
  <si>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</si>
  <si>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</si>
  <si>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</si>
  <si>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</si>
  <si>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</si>
  <si>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</si>
  <si>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RU00</t>
  </si>
  <si>
    <t>橡胶连续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</si>
  <si>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</si>
  <si>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</si>
  <si>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</si>
  <si>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</si>
  <si>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</si>
  <si>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</si>
  <si>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</si>
  <si>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</si>
  <si>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</si>
  <si>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</si>
  <si>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</si>
  <si>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</si>
  <si>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</si>
  <si>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</si>
  <si>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</si>
  <si>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</si>
  <si>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</si>
  <si>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</si>
  <si>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</si>
  <si>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</si>
  <si>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</si>
  <si>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</si>
  <si>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</si>
  <si>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</si>
  <si>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</si>
  <si>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</si>
  <si>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</si>
  <si>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</si>
  <si>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</si>
  <si>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</si>
  <si>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</si>
  <si>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</si>
  <si>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</si>
  <si>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</si>
  <si>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CF00</t>
  </si>
  <si>
    <t>棉花连续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</si>
  <si>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</si>
  <si>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</si>
  <si>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</si>
  <si>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</si>
  <si>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</si>
  <si>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</si>
  <si>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</si>
  <si>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</si>
  <si>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</si>
  <si>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</si>
  <si>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</si>
  <si>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</si>
  <si>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PR00</t>
  </si>
  <si>
    <t>瓶片连续</t>
  </si>
  <si>
    <t>PX00</t>
  </si>
  <si>
    <t>对二甲苯连续</t>
  </si>
  <si>
    <t>RS00</t>
  </si>
  <si>
    <t>菜籽连续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</si>
  <si>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</si>
  <si>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</si>
  <si>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</si>
  <si>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</si>
  <si>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</si>
  <si>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</si>
  <si>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</si>
  <si>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</si>
  <si>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EC00</t>
  </si>
  <si>
    <t>欧线连续</t>
  </si>
  <si>
    <t>LU00</t>
  </si>
  <si>
    <t>低硫燃油连续</t>
  </si>
  <si>
    <t>SC0000</t>
  </si>
  <si>
    <t>原油连续</t>
  </si>
  <si>
    <t>SP00</t>
  </si>
  <si>
    <t>纸浆连续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</si>
  <si>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</si>
  <si>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</si>
  <si>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</si>
  <si>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</si>
  <si>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</si>
  <si>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</si>
  <si>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</si>
  <si>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</si>
  <si>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</si>
  <si>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</si>
  <si>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TL00</t>
  </si>
  <si>
    <t>30年国债连续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</si>
  <si>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</si>
  <si>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</si>
  <si>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</si>
  <si>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</si>
  <si>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</si>
  <si>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</si>
  <si>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</si>
  <si>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</si>
  <si>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</si>
  <si>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</si>
  <si>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</si>
  <si>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</si>
  <si>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</si>
  <si>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</si>
  <si>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</si>
  <si>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</si>
  <si>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</si>
  <si>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</si>
  <si>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</si>
  <si>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</si>
  <si>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</si>
  <si>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</si>
  <si>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</si>
  <si>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</si>
  <si>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</si>
  <si>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</si>
  <si>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</si>
  <si>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</si>
  <si>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</si>
  <si>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</si>
  <si>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</si>
  <si>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</si>
  <si>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</si>
  <si>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</si>
  <si>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</si>
  <si>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</si>
  <si>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</si>
  <si>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</si>
  <si>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</si>
  <si>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</si>
  <si>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</si>
  <si>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</si>
  <si>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RR00</t>
  </si>
  <si>
    <t>粳米连续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</si>
  <si>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</si>
  <si>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</si>
  <si>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</si>
  <si>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</si>
  <si>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</si>
  <si>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</si>
  <si>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</si>
  <si>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</si>
  <si>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PM00</t>
  </si>
  <si>
    <t>普麦连续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</si>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</sst>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4" sqref="B4:B5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"000992"</f>
        <v>000992</v>
      </c>
      <c r="B3" s="38" t="s">
        <v>5</v>
      </c>
      <c r="C3" s="38" t="s">
        <v>6</v>
      </c>
      <c r="D3" s="38" t="str">
        <f>"000016"</f>
        <v>000016</v>
      </c>
      <c r="E3" s="38" t="s">
        <v>7</v>
      </c>
      <c r="F3" s="38" t="s">
        <v>8</v>
      </c>
    </row>
    <row r="4" ht="13.5" spans="1:6">
      <c r="A4" s="38" t="str">
        <f>"880400"</f>
        <v>880400</v>
      </c>
      <c r="B4" s="39" t="s">
        <v>9</v>
      </c>
      <c r="C4" s="38" t="s">
        <v>10</v>
      </c>
      <c r="D4" s="38" t="str">
        <f>"880846"</f>
        <v>880846</v>
      </c>
      <c r="E4" s="38" t="s">
        <v>11</v>
      </c>
      <c r="F4" s="38" t="s">
        <v>12</v>
      </c>
    </row>
    <row r="5" ht="13.5" spans="1:6">
      <c r="A5" s="38" t="str">
        <f>"000991"</f>
        <v>000991</v>
      </c>
      <c r="B5" s="39" t="s">
        <v>13</v>
      </c>
      <c r="C5" s="38" t="s">
        <v>14</v>
      </c>
      <c r="D5" s="38" t="str">
        <f>"880829"</f>
        <v>880829</v>
      </c>
      <c r="E5" s="38" t="s">
        <v>15</v>
      </c>
      <c r="F5" s="38" t="s">
        <v>16</v>
      </c>
    </row>
    <row r="6" ht="13.5" spans="1:6">
      <c r="A6" s="38" t="str">
        <f>"880472"</f>
        <v>880472</v>
      </c>
      <c r="B6" s="38" t="s">
        <v>17</v>
      </c>
      <c r="C6" s="38" t="s">
        <v>18</v>
      </c>
      <c r="D6" s="38" t="str">
        <f>"880857"</f>
        <v>880857</v>
      </c>
      <c r="E6" s="38" t="s">
        <v>19</v>
      </c>
      <c r="F6" s="38" t="s">
        <v>20</v>
      </c>
    </row>
    <row r="7" ht="13.5" spans="1:6">
      <c r="A7" s="38" t="str">
        <f>"880380"</f>
        <v>880380</v>
      </c>
      <c r="B7" s="38" t="s">
        <v>21</v>
      </c>
      <c r="C7" s="38" t="s">
        <v>22</v>
      </c>
      <c r="D7" s="38" t="str">
        <f>"880390"</f>
        <v>880390</v>
      </c>
      <c r="E7" s="38" t="s">
        <v>23</v>
      </c>
      <c r="F7" s="38" t="s">
        <v>24</v>
      </c>
    </row>
    <row r="8" ht="13.5" spans="1:6">
      <c r="A8" s="38" t="str">
        <f>"880529"</f>
        <v>880529</v>
      </c>
      <c r="B8" s="38" t="s">
        <v>25</v>
      </c>
      <c r="C8" s="38" t="s">
        <v>26</v>
      </c>
      <c r="D8" s="38" t="str">
        <f>"880856"</f>
        <v>880856</v>
      </c>
      <c r="E8" s="38" t="s">
        <v>27</v>
      </c>
      <c r="F8" s="38" t="s">
        <v>28</v>
      </c>
    </row>
    <row r="9" ht="13.5" spans="1:6">
      <c r="A9" s="38" t="str">
        <f>"880398"</f>
        <v>880398</v>
      </c>
      <c r="B9" s="38" t="s">
        <v>29</v>
      </c>
      <c r="C9" s="38" t="s">
        <v>30</v>
      </c>
      <c r="D9" s="38" t="str">
        <f>"880493"</f>
        <v>880493</v>
      </c>
      <c r="E9" s="38" t="s">
        <v>31</v>
      </c>
      <c r="F9" s="38" t="s">
        <v>32</v>
      </c>
    </row>
    <row r="10" ht="13.5" spans="1:6">
      <c r="A10" s="38" t="str">
        <f>"880837"</f>
        <v>880837</v>
      </c>
      <c r="B10" s="38" t="s">
        <v>33</v>
      </c>
      <c r="C10" s="38" t="s">
        <v>34</v>
      </c>
      <c r="D10" s="38" t="str">
        <f>"880654"</f>
        <v>880654</v>
      </c>
      <c r="E10" s="38" t="s">
        <v>35</v>
      </c>
      <c r="F10" s="38" t="s">
        <v>36</v>
      </c>
    </row>
    <row r="11" ht="13.5" spans="1:6">
      <c r="A11" s="38" t="str">
        <f>"880406"</f>
        <v>880406</v>
      </c>
      <c r="B11" s="38" t="s">
        <v>37</v>
      </c>
      <c r="C11" s="38" t="s">
        <v>38</v>
      </c>
      <c r="D11" s="38" t="str">
        <f>"880473"</f>
        <v>880473</v>
      </c>
      <c r="E11" s="38" t="s">
        <v>39</v>
      </c>
      <c r="F11" s="38" t="s">
        <v>40</v>
      </c>
    </row>
    <row r="12" ht="13.5" spans="1:6">
      <c r="A12" s="38" t="str">
        <f>"880452"</f>
        <v>880452</v>
      </c>
      <c r="B12" s="38" t="s">
        <v>41</v>
      </c>
      <c r="C12" s="38" t="s">
        <v>42</v>
      </c>
      <c r="D12" s="38" t="str">
        <f>"880229"</f>
        <v>880229</v>
      </c>
      <c r="E12" s="38" t="s">
        <v>43</v>
      </c>
      <c r="F12" s="38" t="s">
        <v>44</v>
      </c>
    </row>
    <row r="13" ht="13.5" spans="1:6">
      <c r="A13" s="38" t="str">
        <f>"899050"</f>
        <v>899050</v>
      </c>
      <c r="B13" s="38" t="s">
        <v>45</v>
      </c>
      <c r="C13" s="38" t="s">
        <v>46</v>
      </c>
      <c r="D13" s="38" t="str">
        <f>"880747"</f>
        <v>880747</v>
      </c>
      <c r="E13" s="38" t="s">
        <v>47</v>
      </c>
      <c r="F13" s="38" t="s">
        <v>48</v>
      </c>
    </row>
    <row r="14" ht="13.5" spans="1:6">
      <c r="A14" s="38" t="str">
        <f>"399108"</f>
        <v>399108</v>
      </c>
      <c r="B14" s="38" t="s">
        <v>49</v>
      </c>
      <c r="C14" s="38" t="s">
        <v>50</v>
      </c>
      <c r="D14" s="38" t="str">
        <f>"880897"</f>
        <v>880897</v>
      </c>
      <c r="E14" s="38" t="s">
        <v>51</v>
      </c>
      <c r="F14" s="38" t="s">
        <v>52</v>
      </c>
    </row>
    <row r="15" ht="13.5" spans="1:6">
      <c r="A15" s="38" t="str">
        <f>"399003"</f>
        <v>399003</v>
      </c>
      <c r="B15" s="38" t="s">
        <v>53</v>
      </c>
      <c r="C15" s="38" t="s">
        <v>54</v>
      </c>
      <c r="D15" s="38" t="str">
        <f>"880387"</f>
        <v>880387</v>
      </c>
      <c r="E15" s="38" t="s">
        <v>55</v>
      </c>
      <c r="F15" s="38" t="s">
        <v>56</v>
      </c>
    </row>
    <row r="16" ht="13.5" spans="1:6">
      <c r="A16" s="38" t="str">
        <f>"399699"</f>
        <v>399699</v>
      </c>
      <c r="B16" s="38" t="s">
        <v>57</v>
      </c>
      <c r="C16" s="38" t="s">
        <v>58</v>
      </c>
      <c r="D16" s="38" t="str">
        <f>"880913"</f>
        <v>880913</v>
      </c>
      <c r="E16" s="38" t="s">
        <v>59</v>
      </c>
      <c r="F16" s="38" t="s">
        <v>60</v>
      </c>
    </row>
    <row r="17" ht="13.5" spans="1:6">
      <c r="A17" s="38" t="str">
        <f>"399275"</f>
        <v>399275</v>
      </c>
      <c r="B17" s="38" t="s">
        <v>61</v>
      </c>
      <c r="C17" s="38" t="s">
        <v>58</v>
      </c>
      <c r="D17" s="38" t="str">
        <f>"880848"</f>
        <v>880848</v>
      </c>
      <c r="E17" s="38" t="s">
        <v>62</v>
      </c>
      <c r="F17" s="38" t="s">
        <v>63</v>
      </c>
    </row>
    <row r="18" ht="13.5" spans="1:6">
      <c r="A18" s="38" t="str">
        <f>"399986"</f>
        <v>399986</v>
      </c>
      <c r="B18" s="38" t="s">
        <v>64</v>
      </c>
      <c r="C18" s="38" t="s">
        <v>58</v>
      </c>
      <c r="D18" s="38" t="str">
        <f>"880711"</f>
        <v>880711</v>
      </c>
      <c r="E18" s="38" t="s">
        <v>65</v>
      </c>
      <c r="F18" s="38" t="s">
        <v>66</v>
      </c>
    </row>
    <row r="19" ht="13.5" spans="1:6">
      <c r="A19" s="40"/>
      <c r="B19" s="40"/>
      <c r="C19" s="40"/>
      <c r="D19" s="38" t="str">
        <f>"880875"</f>
        <v>880875</v>
      </c>
      <c r="E19" s="38" t="s">
        <v>67</v>
      </c>
      <c r="F19" s="38" t="s">
        <v>68</v>
      </c>
    </row>
    <row r="20" ht="13.5" spans="1:6">
      <c r="A20" s="40"/>
      <c r="B20" s="40"/>
      <c r="C20" s="40"/>
      <c r="D20" s="38" t="str">
        <f>"880746"</f>
        <v>880746</v>
      </c>
      <c r="E20" s="38" t="s">
        <v>69</v>
      </c>
      <c r="F20" s="38" t="s">
        <v>70</v>
      </c>
    </row>
    <row r="21" ht="13.5" spans="1:6">
      <c r="A21" s="40"/>
      <c r="B21" s="40"/>
      <c r="C21" s="40"/>
      <c r="D21" s="38" t="str">
        <f>"880960"</f>
        <v>880960</v>
      </c>
      <c r="E21" s="38" t="s">
        <v>71</v>
      </c>
      <c r="F21" s="38" t="s">
        <v>72</v>
      </c>
    </row>
    <row r="22" ht="13.5" spans="1:6">
      <c r="A22" s="40"/>
      <c r="B22" s="40"/>
      <c r="C22" s="40"/>
      <c r="D22" s="38" t="str">
        <f>"880760"</f>
        <v>880760</v>
      </c>
      <c r="E22" s="38" t="s">
        <v>73</v>
      </c>
      <c r="F22" s="38" t="s">
        <v>74</v>
      </c>
    </row>
    <row r="23" ht="13.5" spans="1:6">
      <c r="A23" s="40"/>
      <c r="B23" s="40"/>
      <c r="C23" s="40"/>
      <c r="D23" s="38" t="str">
        <f>"880967"</f>
        <v>880967</v>
      </c>
      <c r="E23" s="38" t="s">
        <v>75</v>
      </c>
      <c r="F23" s="38" t="s">
        <v>76</v>
      </c>
    </row>
    <row r="24" ht="13.5" spans="1:6">
      <c r="A24" s="40"/>
      <c r="B24" s="40"/>
      <c r="C24" s="40"/>
      <c r="D24" s="38" t="str">
        <f>"880623"</f>
        <v>880623</v>
      </c>
      <c r="E24" s="38" t="s">
        <v>77</v>
      </c>
      <c r="F24" s="38" t="s">
        <v>78</v>
      </c>
    </row>
    <row r="25" ht="13.5" spans="1:6">
      <c r="A25" s="40"/>
      <c r="B25" s="40"/>
      <c r="C25" s="40"/>
      <c r="D25" s="38" t="str">
        <f>"880707"</f>
        <v>880707</v>
      </c>
      <c r="E25" s="38" t="s">
        <v>79</v>
      </c>
      <c r="F25" s="38" t="s">
        <v>80</v>
      </c>
    </row>
    <row r="26" ht="13.5" spans="1:6">
      <c r="A26" s="41"/>
      <c r="B26" s="41"/>
      <c r="C26" s="41"/>
      <c r="D26" s="38" t="str">
        <f>"880681"</f>
        <v>880681</v>
      </c>
      <c r="E26" s="38" t="s">
        <v>81</v>
      </c>
      <c r="F26" s="38" t="s">
        <v>82</v>
      </c>
    </row>
    <row r="27" ht="13.5" spans="1:6">
      <c r="A27" s="41"/>
      <c r="B27" s="41"/>
      <c r="C27" s="41"/>
      <c r="D27" s="38" t="str">
        <f>"880502"</f>
        <v>880502</v>
      </c>
      <c r="E27" s="38" t="s">
        <v>83</v>
      </c>
      <c r="F27" s="38" t="s">
        <v>84</v>
      </c>
    </row>
    <row r="28" ht="13.5" spans="1:6">
      <c r="A28" s="41"/>
      <c r="B28" s="41"/>
      <c r="C28" s="41"/>
      <c r="D28" s="38" t="str">
        <f>"880683"</f>
        <v>880683</v>
      </c>
      <c r="E28" s="38" t="s">
        <v>85</v>
      </c>
      <c r="F28" s="38" t="s">
        <v>86</v>
      </c>
    </row>
    <row r="29" ht="13.5" spans="1:6">
      <c r="A29" s="41"/>
      <c r="B29" s="41"/>
      <c r="C29" s="41"/>
      <c r="D29" s="38" t="str">
        <f>"880482"</f>
        <v>880482</v>
      </c>
      <c r="E29" s="38" t="s">
        <v>87</v>
      </c>
      <c r="F29" s="38" t="s">
        <v>88</v>
      </c>
    </row>
    <row r="30" ht="13.5" spans="1:6">
      <c r="A30" s="41"/>
      <c r="B30" s="41"/>
      <c r="C30" s="41"/>
      <c r="D30" s="38" t="str">
        <f>"880557"</f>
        <v>880557</v>
      </c>
      <c r="E30" s="38" t="s">
        <v>89</v>
      </c>
      <c r="F30" s="38" t="s">
        <v>90</v>
      </c>
    </row>
    <row r="31" ht="13.5" spans="1:6">
      <c r="A31" s="41"/>
      <c r="B31" s="41"/>
      <c r="C31" s="41"/>
      <c r="D31" s="38" t="str">
        <f>"880465"</f>
        <v>880465</v>
      </c>
      <c r="E31" s="38" t="s">
        <v>91</v>
      </c>
      <c r="F31" s="38" t="s">
        <v>92</v>
      </c>
    </row>
    <row r="32" ht="16.5" spans="1:6">
      <c r="A32" s="26"/>
      <c r="B32" s="26"/>
      <c r="C32" s="26"/>
      <c r="D32" s="38" t="str">
        <f>"880804"</f>
        <v>880804</v>
      </c>
      <c r="E32" s="38" t="s">
        <v>93</v>
      </c>
      <c r="F32" s="38" t="s">
        <v>94</v>
      </c>
    </row>
    <row r="33" ht="16.5" spans="1:6">
      <c r="A33" s="26"/>
      <c r="B33" s="26"/>
      <c r="C33" s="26"/>
      <c r="D33" s="38" t="str">
        <f>"880936"</f>
        <v>880936</v>
      </c>
      <c r="E33" s="38" t="s">
        <v>95</v>
      </c>
      <c r="F33" s="38" t="s">
        <v>96</v>
      </c>
    </row>
    <row r="34" ht="16.5" spans="1:6">
      <c r="A34" s="26"/>
      <c r="B34" s="26"/>
      <c r="C34" s="26"/>
      <c r="D34" s="38" t="str">
        <f>"880217"</f>
        <v>880217</v>
      </c>
      <c r="E34" s="38" t="s">
        <v>97</v>
      </c>
      <c r="F34" s="38" t="s">
        <v>98</v>
      </c>
    </row>
    <row r="35" ht="16.5" spans="1:6">
      <c r="A35" s="26"/>
      <c r="B35" s="26"/>
      <c r="C35" s="26"/>
      <c r="D35" s="38" t="str">
        <f>"880555"</f>
        <v>880555</v>
      </c>
      <c r="E35" s="38" t="s">
        <v>99</v>
      </c>
      <c r="F35" s="38" t="s">
        <v>100</v>
      </c>
    </row>
    <row r="36" ht="16.5" spans="1:6">
      <c r="A36" s="26"/>
      <c r="B36" s="26"/>
      <c r="C36" s="26"/>
      <c r="D36" s="38" t="str">
        <f>"880464"</f>
        <v>880464</v>
      </c>
      <c r="E36" s="38" t="s">
        <v>101</v>
      </c>
      <c r="F36" s="38" t="s">
        <v>102</v>
      </c>
    </row>
    <row r="37" ht="16.5" spans="1:6">
      <c r="A37" s="26"/>
      <c r="B37" s="26"/>
      <c r="C37" s="26"/>
      <c r="D37" s="38" t="str">
        <f>"880766"</f>
        <v>880766</v>
      </c>
      <c r="E37" s="38" t="s">
        <v>103</v>
      </c>
      <c r="F37" s="38" t="s">
        <v>104</v>
      </c>
    </row>
    <row r="38" ht="16.5" spans="1:6">
      <c r="A38" s="26"/>
      <c r="B38" s="26"/>
      <c r="C38" s="26"/>
      <c r="D38" s="38" t="str">
        <f>"880647"</f>
        <v>880647</v>
      </c>
      <c r="E38" s="38" t="s">
        <v>105</v>
      </c>
      <c r="F38" s="38" t="s">
        <v>106</v>
      </c>
    </row>
    <row r="39" ht="16.5" spans="1:6">
      <c r="A39" s="26"/>
      <c r="B39" s="26"/>
      <c r="C39" s="26"/>
      <c r="D39" s="38" t="str">
        <f>"880794"</f>
        <v>880794</v>
      </c>
      <c r="E39" s="38" t="s">
        <v>107</v>
      </c>
      <c r="F39" s="38" t="s">
        <v>108</v>
      </c>
    </row>
    <row r="40" ht="16.5" spans="1:6">
      <c r="A40" s="26"/>
      <c r="B40" s="26"/>
      <c r="C40" s="26"/>
      <c r="D40" s="38" t="str">
        <f>"880432"</f>
        <v>880432</v>
      </c>
      <c r="E40" s="38" t="s">
        <v>109</v>
      </c>
      <c r="F40" s="38" t="s">
        <v>110</v>
      </c>
    </row>
    <row r="41" ht="16.5" spans="1:6">
      <c r="A41" s="26"/>
      <c r="B41" s="26"/>
      <c r="C41" s="26"/>
      <c r="D41" s="38" t="str">
        <f>"880203"</f>
        <v>880203</v>
      </c>
      <c r="E41" s="38" t="s">
        <v>111</v>
      </c>
      <c r="F41" s="38" t="s">
        <v>112</v>
      </c>
    </row>
    <row r="42" ht="16.5" spans="1:6">
      <c r="A42" s="26"/>
      <c r="B42" s="26"/>
      <c r="C42" s="26"/>
      <c r="D42" s="38" t="str">
        <f>"880613"</f>
        <v>880613</v>
      </c>
      <c r="E42" s="38" t="s">
        <v>113</v>
      </c>
      <c r="F42" s="38" t="s">
        <v>114</v>
      </c>
    </row>
    <row r="43" ht="16.5" spans="1:6">
      <c r="A43" s="26"/>
      <c r="B43" s="26"/>
      <c r="C43" s="26"/>
      <c r="D43" s="38" t="str">
        <f>"880764"</f>
        <v>880764</v>
      </c>
      <c r="E43" s="38" t="s">
        <v>115</v>
      </c>
      <c r="F43" s="38" t="s">
        <v>116</v>
      </c>
    </row>
    <row r="44" ht="16.5" spans="1:6">
      <c r="A44" s="26"/>
      <c r="B44" s="26"/>
      <c r="C44" s="26"/>
      <c r="D44" s="38" t="str">
        <f>"880422"</f>
        <v>880422</v>
      </c>
      <c r="E44" s="38" t="s">
        <v>117</v>
      </c>
      <c r="F44" s="38" t="s">
        <v>118</v>
      </c>
    </row>
    <row r="45" ht="16.5" spans="1:6">
      <c r="A45" s="26"/>
      <c r="B45" s="26"/>
      <c r="C45" s="26"/>
      <c r="D45" s="38" t="str">
        <f>"880668"</f>
        <v>880668</v>
      </c>
      <c r="E45" s="38" t="s">
        <v>119</v>
      </c>
      <c r="F45" s="38" t="s">
        <v>120</v>
      </c>
    </row>
    <row r="46" ht="16.5" spans="1:6">
      <c r="A46" s="26"/>
      <c r="B46" s="26"/>
      <c r="C46" s="26"/>
      <c r="D46" s="38" t="str">
        <f>"880644"</f>
        <v>880644</v>
      </c>
      <c r="E46" s="38" t="s">
        <v>121</v>
      </c>
      <c r="F46" s="38" t="s">
        <v>122</v>
      </c>
    </row>
    <row r="47" ht="16.5" spans="1:6">
      <c r="A47" s="26"/>
      <c r="B47" s="26"/>
      <c r="C47" s="26"/>
      <c r="D47" s="38" t="str">
        <f>"880454"</f>
        <v>880454</v>
      </c>
      <c r="E47" s="38" t="s">
        <v>123</v>
      </c>
      <c r="F47" s="38" t="s">
        <v>124</v>
      </c>
    </row>
    <row r="48" ht="16.5" spans="1:6">
      <c r="A48" s="26"/>
      <c r="B48" s="26"/>
      <c r="C48" s="26"/>
      <c r="D48" s="38" t="str">
        <f>"000003"</f>
        <v>000003</v>
      </c>
      <c r="E48" s="38" t="s">
        <v>125</v>
      </c>
      <c r="F48" s="38" t="s">
        <v>126</v>
      </c>
    </row>
    <row r="49" ht="16.5" spans="1:6">
      <c r="A49" s="26"/>
      <c r="B49" s="26"/>
      <c r="C49" s="26"/>
      <c r="D49" s="38" t="str">
        <f>"999997"</f>
        <v>999997</v>
      </c>
      <c r="E49" s="38" t="s">
        <v>125</v>
      </c>
      <c r="F49" s="38" t="s">
        <v>58</v>
      </c>
    </row>
    <row r="50" ht="16.5" spans="1:6">
      <c r="A50" s="26"/>
      <c r="B50" s="26"/>
      <c r="C50" s="26"/>
      <c r="D50" s="38" t="str">
        <f>"399750"</f>
        <v>399750</v>
      </c>
      <c r="E50" s="38" t="s">
        <v>127</v>
      </c>
      <c r="F50" s="38" t="s">
        <v>58</v>
      </c>
    </row>
    <row r="51" ht="16.5" spans="1:6">
      <c r="A51" s="26"/>
      <c r="B51" s="26"/>
      <c r="C51" s="26"/>
      <c r="D51" s="38" t="str">
        <f>"399391"</f>
        <v>399391</v>
      </c>
      <c r="E51" s="38" t="s">
        <v>128</v>
      </c>
      <c r="F51" s="38" t="s">
        <v>58</v>
      </c>
    </row>
    <row r="52" ht="16.5" spans="1:6">
      <c r="A52" s="26"/>
      <c r="B52" s="26"/>
      <c r="C52" s="26"/>
      <c r="D52" s="38" t="str">
        <f>"399373"</f>
        <v>399373</v>
      </c>
      <c r="E52" s="38" t="s">
        <v>129</v>
      </c>
      <c r="F52" s="38" t="s">
        <v>58</v>
      </c>
    </row>
    <row r="53" ht="16.5" spans="1:6">
      <c r="A53" s="26"/>
      <c r="B53" s="26"/>
      <c r="C53" s="26"/>
      <c r="D53" s="38" t="str">
        <f>"399361"</f>
        <v>399361</v>
      </c>
      <c r="E53" s="38" t="s">
        <v>130</v>
      </c>
      <c r="F53" s="38" t="s">
        <v>58</v>
      </c>
    </row>
    <row r="54" ht="16.5" spans="1:6">
      <c r="A54" s="26"/>
      <c r="B54" s="26"/>
      <c r="C54" s="26"/>
      <c r="D54" s="38" t="str">
        <f>"399355"</f>
        <v>399355</v>
      </c>
      <c r="E54" s="38" t="s">
        <v>131</v>
      </c>
      <c r="F54" s="38" t="s">
        <v>58</v>
      </c>
    </row>
    <row r="55" ht="16.5" spans="1:6">
      <c r="A55" s="26"/>
      <c r="B55" s="26"/>
      <c r="C55" s="26"/>
      <c r="D55" s="38" t="str">
        <f>"399324"</f>
        <v>399324</v>
      </c>
      <c r="E55" s="38" t="s">
        <v>132</v>
      </c>
      <c r="F55" s="38" t="s">
        <v>58</v>
      </c>
    </row>
    <row r="56" ht="16.5" spans="1:6">
      <c r="A56" s="26"/>
      <c r="B56" s="26"/>
      <c r="C56" s="26"/>
      <c r="D56" s="38" t="str">
        <f>"399320"</f>
        <v>399320</v>
      </c>
      <c r="E56" s="38" t="s">
        <v>133</v>
      </c>
      <c r="F56" s="38" t="s">
        <v>58</v>
      </c>
    </row>
    <row r="57" ht="16.5" spans="1:6">
      <c r="A57" s="26"/>
      <c r="B57" s="26"/>
      <c r="C57" s="26"/>
      <c r="D57" s="38" t="str">
        <f>"880677"</f>
        <v>880677</v>
      </c>
      <c r="E57" s="38" t="s">
        <v>134</v>
      </c>
      <c r="F57" s="38" t="s">
        <v>58</v>
      </c>
    </row>
    <row r="58" ht="16.5" spans="1:6">
      <c r="A58" s="26"/>
      <c r="B58" s="26"/>
      <c r="C58" s="26"/>
      <c r="D58" s="40"/>
      <c r="E58" s="40"/>
      <c r="F58" s="40"/>
    </row>
    <row r="59" ht="16.5" spans="1:6">
      <c r="A59" s="26"/>
      <c r="B59" s="26"/>
      <c r="C59" s="26"/>
      <c r="D59" s="40"/>
      <c r="E59" s="40"/>
      <c r="F59" s="40"/>
    </row>
    <row r="60" ht="16.5" spans="1:6">
      <c r="A60" s="26"/>
      <c r="B60" s="26"/>
      <c r="C60" s="26"/>
      <c r="D60" s="40"/>
      <c r="E60" s="40"/>
      <c r="F60" s="40"/>
    </row>
    <row r="61" ht="16.5" spans="1:6">
      <c r="A61" s="26"/>
      <c r="B61" s="26"/>
      <c r="C61" s="26"/>
      <c r="D61" s="40"/>
      <c r="E61" s="40"/>
      <c r="F61" s="40"/>
    </row>
    <row r="62" ht="16.5" spans="1:6">
      <c r="A62" s="26"/>
      <c r="B62" s="26"/>
      <c r="C62" s="26"/>
      <c r="D62" s="40"/>
      <c r="E62" s="40"/>
      <c r="F62" s="40"/>
    </row>
    <row r="63" ht="16.5" spans="1:6">
      <c r="A63" s="26"/>
      <c r="B63" s="26"/>
      <c r="C63" s="26"/>
      <c r="D63" s="40"/>
      <c r="E63" s="40"/>
      <c r="F63" s="40"/>
    </row>
    <row r="64" ht="16.5" spans="1:6">
      <c r="A64" s="26"/>
      <c r="B64" s="26"/>
      <c r="C64" s="26"/>
      <c r="D64" s="40"/>
      <c r="E64" s="40"/>
      <c r="F64" s="40"/>
    </row>
    <row r="65" ht="16.5" spans="1:6">
      <c r="A65" s="26"/>
      <c r="B65" s="26"/>
      <c r="C65" s="26"/>
      <c r="D65" s="40"/>
      <c r="E65" s="40"/>
      <c r="F65" s="40"/>
    </row>
    <row r="66" ht="16.5" spans="1:6">
      <c r="A66" s="26"/>
      <c r="B66" s="26"/>
      <c r="C66" s="26"/>
      <c r="D66" s="40"/>
      <c r="E66" s="40"/>
      <c r="F66" s="40"/>
    </row>
    <row r="67" ht="16.5" spans="1:6">
      <c r="A67" s="26"/>
      <c r="B67" s="26"/>
      <c r="C67" s="26"/>
      <c r="D67" s="40"/>
      <c r="E67" s="40"/>
      <c r="F67" s="40"/>
    </row>
    <row r="68" ht="16.5" spans="1:6">
      <c r="A68" s="26"/>
      <c r="B68" s="26"/>
      <c r="C68" s="26"/>
      <c r="D68" s="40"/>
      <c r="E68" s="40"/>
      <c r="F68" s="40"/>
    </row>
    <row r="69" ht="16.5" spans="1:6">
      <c r="A69" s="26"/>
      <c r="B69" s="26"/>
      <c r="C69" s="26"/>
      <c r="D69" s="40"/>
      <c r="E69" s="40"/>
      <c r="F69" s="40"/>
    </row>
    <row r="70" ht="16.5" spans="1:6">
      <c r="A70" s="26"/>
      <c r="B70" s="26"/>
      <c r="C70" s="26"/>
      <c r="D70" s="40"/>
      <c r="E70" s="40"/>
      <c r="F70" s="40"/>
    </row>
    <row r="71" ht="16.5" spans="1:6">
      <c r="A71" s="26"/>
      <c r="B71" s="26"/>
      <c r="C71" s="26"/>
      <c r="D71" s="40"/>
      <c r="E71" s="40"/>
      <c r="F71" s="40"/>
    </row>
    <row r="72" ht="16.5" spans="1:6">
      <c r="A72" s="26"/>
      <c r="B72" s="26"/>
      <c r="C72" s="26"/>
      <c r="D72" s="40"/>
      <c r="E72" s="40"/>
      <c r="F72" s="40"/>
    </row>
    <row r="73" ht="16.5" spans="1:6">
      <c r="A73" s="26"/>
      <c r="B73" s="26"/>
      <c r="C73" s="26"/>
      <c r="D73" s="40"/>
      <c r="E73" s="40"/>
      <c r="F73" s="40"/>
    </row>
    <row r="74" ht="16.5" spans="1:6">
      <c r="A74" s="26"/>
      <c r="B74" s="26"/>
      <c r="C74" s="26"/>
      <c r="D74" s="40"/>
      <c r="E74" s="40"/>
      <c r="F74" s="40"/>
    </row>
    <row r="75" ht="16.5" spans="1:6">
      <c r="A75" s="26"/>
      <c r="B75" s="26"/>
      <c r="C75" s="26"/>
      <c r="D75" s="40"/>
      <c r="E75" s="40"/>
      <c r="F75" s="40"/>
    </row>
    <row r="76" ht="16.5" spans="1:6">
      <c r="A76" s="26"/>
      <c r="B76" s="26"/>
      <c r="C76" s="26"/>
      <c r="D76" s="40"/>
      <c r="E76" s="40"/>
      <c r="F76" s="40"/>
    </row>
    <row r="77" ht="16.5" spans="1:6">
      <c r="A77" s="26"/>
      <c r="B77" s="26"/>
      <c r="C77" s="26"/>
      <c r="D77" s="40"/>
      <c r="E77" s="40"/>
      <c r="F77" s="40"/>
    </row>
    <row r="78" ht="16.5" spans="1:6">
      <c r="A78" s="26"/>
      <c r="B78" s="26"/>
      <c r="C78" s="26"/>
      <c r="D78" s="40"/>
      <c r="E78" s="40"/>
      <c r="F78" s="40"/>
    </row>
    <row r="79" ht="16.5" spans="1:6">
      <c r="A79" s="26"/>
      <c r="B79" s="26"/>
      <c r="C79" s="26"/>
      <c r="D79" s="40"/>
      <c r="E79" s="40"/>
      <c r="F79" s="40"/>
    </row>
    <row r="80" ht="16.5" spans="1:6">
      <c r="A80" s="26"/>
      <c r="B80" s="26"/>
      <c r="C80" s="26"/>
      <c r="D80" s="40"/>
      <c r="E80" s="40"/>
      <c r="F80" s="40"/>
    </row>
    <row r="81" ht="16.5" spans="1:6">
      <c r="A81" s="26"/>
      <c r="B81" s="26"/>
      <c r="C81" s="26"/>
      <c r="D81" s="40"/>
      <c r="E81" s="40"/>
      <c r="F81" s="40"/>
    </row>
    <row r="82" ht="16.5" spans="1:6">
      <c r="A82" s="26"/>
      <c r="B82" s="26"/>
      <c r="C82" s="26"/>
      <c r="D82" s="40"/>
      <c r="E82" s="40"/>
      <c r="F82" s="40"/>
    </row>
    <row r="83" ht="16.5" spans="1:6">
      <c r="A83" s="26"/>
      <c r="B83" s="26"/>
      <c r="C83" s="26"/>
      <c r="D83" s="40"/>
      <c r="E83" s="40"/>
      <c r="F83" s="40"/>
    </row>
    <row r="84" ht="16.5" spans="1:6">
      <c r="A84" s="26"/>
      <c r="B84" s="26"/>
      <c r="C84" s="26"/>
      <c r="D84" s="40"/>
      <c r="E84" s="40"/>
      <c r="F84" s="40"/>
    </row>
    <row r="85" ht="16.5" spans="1:6">
      <c r="A85" s="26"/>
      <c r="B85" s="26"/>
      <c r="C85" s="26"/>
      <c r="D85" s="40"/>
      <c r="E85" s="40"/>
      <c r="F85" s="40"/>
    </row>
    <row r="86" ht="16.5" spans="1:6">
      <c r="A86" s="26"/>
      <c r="B86" s="26"/>
      <c r="C86" s="26"/>
      <c r="D86" s="40"/>
      <c r="E86" s="40"/>
      <c r="F86" s="40"/>
    </row>
    <row r="87" ht="16.5" spans="1:6">
      <c r="A87" s="26"/>
      <c r="B87" s="26"/>
      <c r="C87" s="26"/>
      <c r="D87" s="40"/>
      <c r="E87" s="40"/>
      <c r="F87" s="40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09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135</v>
      </c>
      <c r="B1" s="2"/>
      <c r="C1" s="2"/>
      <c r="D1" s="2"/>
      <c r="E1" s="2"/>
      <c r="F1" s="2"/>
      <c r="G1" s="2"/>
      <c r="H1" s="2"/>
      <c r="I1" s="2"/>
      <c r="J1" s="2"/>
      <c r="K1" s="1" t="s">
        <v>136</v>
      </c>
      <c r="L1" s="1"/>
      <c r="M1" s="1"/>
      <c r="N1" s="1"/>
      <c r="O1" s="1"/>
      <c r="P1" s="1"/>
      <c r="Q1" s="1"/>
      <c r="R1" s="1"/>
    </row>
    <row r="2" ht="22.5" spans="1:18">
      <c r="A2" s="3" t="s">
        <v>137</v>
      </c>
      <c r="B2" s="4" t="s">
        <v>138</v>
      </c>
      <c r="C2" s="4" t="s">
        <v>139</v>
      </c>
      <c r="D2" s="4" t="s">
        <v>140</v>
      </c>
      <c r="E2" s="4" t="s">
        <v>141</v>
      </c>
      <c r="F2" s="4" t="s">
        <v>142</v>
      </c>
      <c r="G2" s="4" t="s">
        <v>143</v>
      </c>
      <c r="H2" s="4" t="s">
        <v>144</v>
      </c>
      <c r="I2" s="4" t="s">
        <v>145</v>
      </c>
      <c r="J2" s="4" t="s">
        <v>146</v>
      </c>
      <c r="K2" s="12" t="s">
        <v>147</v>
      </c>
      <c r="L2" s="12" t="s">
        <v>148</v>
      </c>
      <c r="M2" s="12" t="s">
        <v>149</v>
      </c>
      <c r="N2" s="12" t="s">
        <v>150</v>
      </c>
      <c r="O2" s="12" t="s">
        <v>151</v>
      </c>
      <c r="P2" s="12" t="s">
        <v>152</v>
      </c>
      <c r="Q2" s="12" t="s">
        <v>153</v>
      </c>
      <c r="R2" s="12" t="s">
        <v>154</v>
      </c>
    </row>
    <row r="3" ht="16.5" spans="1:23">
      <c r="A3" s="17">
        <v>399249</v>
      </c>
      <c r="B3" s="17" t="s">
        <v>155</v>
      </c>
      <c r="C3" s="17">
        <v>2365.72</v>
      </c>
      <c r="D3" s="17">
        <v>3203.439</v>
      </c>
      <c r="E3" s="17">
        <v>1</v>
      </c>
      <c r="F3" s="18">
        <v>0</v>
      </c>
      <c r="G3" s="18">
        <v>0</v>
      </c>
      <c r="H3" s="18">
        <v>1</v>
      </c>
      <c r="I3" s="18">
        <v>0.588</v>
      </c>
      <c r="J3" s="18">
        <v>26.585</v>
      </c>
      <c r="K3" s="21">
        <v>4</v>
      </c>
      <c r="L3" s="21">
        <v>2</v>
      </c>
      <c r="M3" s="21">
        <v>0</v>
      </c>
      <c r="N3" s="21">
        <v>0</v>
      </c>
      <c r="O3" s="21">
        <v>0</v>
      </c>
      <c r="P3" s="21">
        <v>-2.965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399258</v>
      </c>
      <c r="B4" s="17" t="s">
        <v>156</v>
      </c>
      <c r="C4" s="17">
        <v>4218.787</v>
      </c>
      <c r="D4" s="17">
        <v>4709.546</v>
      </c>
      <c r="E4" s="17">
        <v>1</v>
      </c>
      <c r="F4" s="18">
        <v>0</v>
      </c>
      <c r="G4" s="18">
        <v>0</v>
      </c>
      <c r="H4" s="18">
        <v>1</v>
      </c>
      <c r="I4" s="18">
        <v>0.041</v>
      </c>
      <c r="J4" s="18">
        <v>10.457</v>
      </c>
      <c r="K4" s="21">
        <v>4</v>
      </c>
      <c r="L4" s="21">
        <v>2</v>
      </c>
      <c r="M4" s="21">
        <v>0</v>
      </c>
      <c r="N4" s="21">
        <v>0</v>
      </c>
      <c r="O4" s="21">
        <v>0</v>
      </c>
      <c r="P4" s="21">
        <v>-3.124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399261</v>
      </c>
      <c r="B5" s="17" t="s">
        <v>157</v>
      </c>
      <c r="C5" s="17">
        <v>5548.817</v>
      </c>
      <c r="D5" s="17">
        <v>6636.324</v>
      </c>
      <c r="E5" s="17">
        <v>1</v>
      </c>
      <c r="F5" s="18">
        <v>0</v>
      </c>
      <c r="G5" s="18">
        <v>0</v>
      </c>
      <c r="H5" s="18">
        <v>1</v>
      </c>
      <c r="I5" s="18">
        <v>0.339</v>
      </c>
      <c r="J5" s="18">
        <v>16.671</v>
      </c>
      <c r="K5" s="21">
        <v>3</v>
      </c>
      <c r="L5" s="21">
        <v>2</v>
      </c>
      <c r="M5" s="21">
        <v>0</v>
      </c>
      <c r="N5" s="21">
        <v>0</v>
      </c>
      <c r="O5" s="21">
        <v>0</v>
      </c>
      <c r="P5" s="21">
        <v>-0.28</v>
      </c>
      <c r="Q5" s="21">
        <v>0</v>
      </c>
      <c r="R5" s="21">
        <v>-1</v>
      </c>
      <c r="S5" s="22"/>
      <c r="T5" s="22"/>
      <c r="U5" s="22"/>
      <c r="V5" s="22"/>
      <c r="W5" s="22"/>
    </row>
    <row r="6" ht="16.5" spans="1:23">
      <c r="A6" s="17">
        <v>399267</v>
      </c>
      <c r="B6" s="17" t="s">
        <v>158</v>
      </c>
      <c r="C6" s="17">
        <v>2006.667</v>
      </c>
      <c r="D6" s="17">
        <v>2552.698</v>
      </c>
      <c r="E6" s="17">
        <v>1</v>
      </c>
      <c r="F6" s="18">
        <v>0</v>
      </c>
      <c r="G6" s="18">
        <v>0</v>
      </c>
      <c r="H6" s="18">
        <v>1</v>
      </c>
      <c r="I6" s="18">
        <v>0.776</v>
      </c>
      <c r="J6" s="18">
        <v>22</v>
      </c>
      <c r="K6" s="21">
        <v>3</v>
      </c>
      <c r="L6" s="21">
        <v>2</v>
      </c>
      <c r="M6" s="21">
        <v>0</v>
      </c>
      <c r="N6" s="21">
        <v>0</v>
      </c>
      <c r="O6" s="21">
        <v>0</v>
      </c>
      <c r="P6" s="21">
        <v>-4.81</v>
      </c>
      <c r="Q6" s="21">
        <v>0</v>
      </c>
      <c r="R6" s="21">
        <v>-1</v>
      </c>
      <c r="S6" s="22"/>
      <c r="T6" s="22"/>
      <c r="U6" s="22"/>
      <c r="V6" s="22"/>
      <c r="W6" s="22"/>
    </row>
    <row r="7" ht="16.5" spans="1:23">
      <c r="A7" s="17">
        <v>399608</v>
      </c>
      <c r="B7" s="17" t="s">
        <v>159</v>
      </c>
      <c r="C7" s="17">
        <v>3883.517</v>
      </c>
      <c r="D7" s="17">
        <v>4471.84</v>
      </c>
      <c r="E7" s="17">
        <v>1</v>
      </c>
      <c r="F7" s="18">
        <v>0</v>
      </c>
      <c r="G7" s="18">
        <v>0</v>
      </c>
      <c r="H7" s="18">
        <v>1</v>
      </c>
      <c r="I7" s="18">
        <v>0.748</v>
      </c>
      <c r="J7" s="18">
        <v>13.806</v>
      </c>
      <c r="K7" s="21">
        <v>3</v>
      </c>
      <c r="L7" s="21">
        <v>2</v>
      </c>
      <c r="M7" s="21">
        <v>0</v>
      </c>
      <c r="N7" s="21">
        <v>0</v>
      </c>
      <c r="O7" s="21">
        <v>0</v>
      </c>
      <c r="P7" s="21">
        <v>3.767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399626</v>
      </c>
      <c r="B8" s="17" t="s">
        <v>160</v>
      </c>
      <c r="C8" s="17">
        <v>1905.178</v>
      </c>
      <c r="D8" s="17">
        <v>2196.675</v>
      </c>
      <c r="E8" s="17">
        <v>1</v>
      </c>
      <c r="F8" s="18">
        <v>0</v>
      </c>
      <c r="G8" s="18">
        <v>0</v>
      </c>
      <c r="H8" s="18">
        <v>1</v>
      </c>
      <c r="I8" s="18">
        <v>0.125</v>
      </c>
      <c r="J8" s="18">
        <v>13.378</v>
      </c>
      <c r="K8" s="21">
        <v>4</v>
      </c>
      <c r="L8" s="21">
        <v>2</v>
      </c>
      <c r="M8" s="21">
        <v>0</v>
      </c>
      <c r="N8" s="21">
        <v>0</v>
      </c>
      <c r="O8" s="21">
        <v>0</v>
      </c>
      <c r="P8" s="21">
        <v>2.669</v>
      </c>
      <c r="Q8" s="21">
        <v>1</v>
      </c>
      <c r="R8" s="21">
        <v>0</v>
      </c>
      <c r="S8" s="22"/>
      <c r="T8" s="22"/>
      <c r="U8" s="22"/>
      <c r="V8" s="22"/>
      <c r="W8" s="22"/>
    </row>
    <row r="9" ht="16.5" spans="1:23">
      <c r="A9" s="17">
        <v>399670</v>
      </c>
      <c r="B9" s="17" t="s">
        <v>161</v>
      </c>
      <c r="C9" s="17">
        <v>4037.391</v>
      </c>
      <c r="D9" s="17">
        <v>4520.415</v>
      </c>
      <c r="E9" s="17">
        <v>1</v>
      </c>
      <c r="F9" s="18">
        <v>0</v>
      </c>
      <c r="G9" s="18">
        <v>0</v>
      </c>
      <c r="H9" s="18">
        <v>1</v>
      </c>
      <c r="I9" s="18">
        <v>0.001</v>
      </c>
      <c r="J9" s="18">
        <v>10.686</v>
      </c>
      <c r="K9" s="21">
        <v>4</v>
      </c>
      <c r="L9" s="21">
        <v>2</v>
      </c>
      <c r="M9" s="21">
        <v>0</v>
      </c>
      <c r="N9" s="21">
        <v>1</v>
      </c>
      <c r="O9" s="21">
        <v>0</v>
      </c>
      <c r="P9" s="21">
        <v>-11.765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988006</v>
      </c>
      <c r="B10" s="17" t="s">
        <v>162</v>
      </c>
      <c r="C10" s="17">
        <v>2828.568</v>
      </c>
      <c r="D10" s="17">
        <v>3320.38</v>
      </c>
      <c r="E10" s="17">
        <v>1</v>
      </c>
      <c r="F10" s="18">
        <v>0</v>
      </c>
      <c r="G10" s="18">
        <v>0</v>
      </c>
      <c r="H10" s="18">
        <v>1</v>
      </c>
      <c r="I10" s="18">
        <v>0.578</v>
      </c>
      <c r="J10" s="18">
        <v>15.304</v>
      </c>
      <c r="K10" s="21">
        <v>3</v>
      </c>
      <c r="L10" s="21">
        <v>2</v>
      </c>
      <c r="M10" s="21">
        <v>-1</v>
      </c>
      <c r="N10" s="21">
        <v>0</v>
      </c>
      <c r="O10" s="21">
        <v>0</v>
      </c>
      <c r="P10" s="21">
        <v>1.537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988007</v>
      </c>
      <c r="B11" s="17" t="s">
        <v>163</v>
      </c>
      <c r="C11" s="17">
        <v>2830.237</v>
      </c>
      <c r="D11" s="17">
        <v>3315.077</v>
      </c>
      <c r="E11" s="17">
        <v>1</v>
      </c>
      <c r="F11" s="18">
        <v>0</v>
      </c>
      <c r="G11" s="18">
        <v>0</v>
      </c>
      <c r="H11" s="18">
        <v>1</v>
      </c>
      <c r="I11" s="18">
        <v>0.179</v>
      </c>
      <c r="J11" s="18">
        <v>14.778</v>
      </c>
      <c r="K11" s="21">
        <v>3</v>
      </c>
      <c r="L11" s="21">
        <v>2</v>
      </c>
      <c r="M11" s="21">
        <v>0</v>
      </c>
      <c r="N11" s="21">
        <v>0</v>
      </c>
      <c r="O11" s="21">
        <v>0</v>
      </c>
      <c r="P11" s="21">
        <v>-11.262</v>
      </c>
      <c r="Q11" s="21">
        <v>0</v>
      </c>
      <c r="R11" s="21">
        <v>-1</v>
      </c>
      <c r="S11" s="22"/>
      <c r="T11" s="22"/>
      <c r="U11" s="22"/>
      <c r="V11" s="22"/>
      <c r="W11" s="22"/>
    </row>
    <row r="12" ht="16.5" spans="1:23">
      <c r="A12" s="17">
        <v>988106</v>
      </c>
      <c r="B12" s="17" t="s">
        <v>164</v>
      </c>
      <c r="C12" s="17">
        <v>3135.77</v>
      </c>
      <c r="D12" s="17">
        <v>3680.799</v>
      </c>
      <c r="E12" s="17">
        <v>1</v>
      </c>
      <c r="F12" s="18">
        <v>0</v>
      </c>
      <c r="G12" s="18">
        <v>0</v>
      </c>
      <c r="H12" s="18">
        <v>1</v>
      </c>
      <c r="I12" s="18">
        <v>0.593</v>
      </c>
      <c r="J12" s="18">
        <v>15.313</v>
      </c>
      <c r="K12" s="21">
        <v>4</v>
      </c>
      <c r="L12" s="21">
        <v>2</v>
      </c>
      <c r="M12" s="21">
        <v>0</v>
      </c>
      <c r="N12" s="21">
        <v>0</v>
      </c>
      <c r="O12" s="21">
        <v>-1</v>
      </c>
      <c r="P12" s="21">
        <v>-6.668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988107</v>
      </c>
      <c r="B13" s="17" t="s">
        <v>165</v>
      </c>
      <c r="C13" s="17">
        <v>3137.61</v>
      </c>
      <c r="D13" s="17">
        <v>3674.902</v>
      </c>
      <c r="E13" s="17">
        <v>1</v>
      </c>
      <c r="F13" s="18">
        <v>0</v>
      </c>
      <c r="G13" s="18">
        <v>0</v>
      </c>
      <c r="H13" s="18">
        <v>1</v>
      </c>
      <c r="I13" s="18">
        <v>0.194</v>
      </c>
      <c r="J13" s="18">
        <v>14.787</v>
      </c>
      <c r="K13" s="21">
        <v>1</v>
      </c>
      <c r="L13" s="21">
        <v>0</v>
      </c>
      <c r="M13" s="21">
        <v>0</v>
      </c>
      <c r="N13" s="21">
        <v>0</v>
      </c>
      <c r="O13" s="21">
        <v>0</v>
      </c>
      <c r="P13" s="21">
        <v>2.507</v>
      </c>
      <c r="Q13" s="21">
        <v>0</v>
      </c>
      <c r="R13" s="21">
        <v>-1</v>
      </c>
      <c r="S13" s="22"/>
      <c r="T13" s="22"/>
      <c r="U13" s="22"/>
      <c r="V13" s="22"/>
      <c r="W13" s="22"/>
    </row>
    <row r="14" ht="16.5" spans="1:23">
      <c r="A14" s="19">
        <v>74</v>
      </c>
      <c r="B14" s="19" t="s">
        <v>166</v>
      </c>
      <c r="C14" s="19">
        <v>6954.72</v>
      </c>
      <c r="D14" s="19">
        <v>7592.285</v>
      </c>
      <c r="E14" s="19">
        <v>0</v>
      </c>
      <c r="F14" s="19">
        <v>1</v>
      </c>
      <c r="G14" s="18">
        <v>0</v>
      </c>
      <c r="H14" s="18">
        <v>0</v>
      </c>
      <c r="I14" s="18">
        <v>0</v>
      </c>
      <c r="J14" s="18">
        <v>0.956</v>
      </c>
      <c r="K14" s="21">
        <v>0</v>
      </c>
      <c r="L14" s="21">
        <v>0</v>
      </c>
      <c r="M14" s="21">
        <v>1</v>
      </c>
      <c r="N14" s="21">
        <v>-1</v>
      </c>
      <c r="O14" s="21">
        <v>0</v>
      </c>
      <c r="P14" s="21">
        <v>-0.02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807</v>
      </c>
      <c r="B15" s="19" t="s">
        <v>167</v>
      </c>
      <c r="C15" s="19">
        <v>17818.191</v>
      </c>
      <c r="D15" s="19">
        <v>19757.488</v>
      </c>
      <c r="E15" s="19">
        <v>0</v>
      </c>
      <c r="F15" s="19">
        <v>1</v>
      </c>
      <c r="G15" s="18">
        <v>0</v>
      </c>
      <c r="H15" s="18">
        <v>0</v>
      </c>
      <c r="I15" s="18">
        <v>0</v>
      </c>
      <c r="J15" s="18">
        <v>0.25</v>
      </c>
      <c r="K15" s="21">
        <v>2</v>
      </c>
      <c r="L15" s="21">
        <v>0</v>
      </c>
      <c r="M15" s="21">
        <v>0</v>
      </c>
      <c r="N15" s="21">
        <v>0</v>
      </c>
      <c r="O15" s="21">
        <v>0</v>
      </c>
      <c r="P15" s="21">
        <v>-0.002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814</v>
      </c>
      <c r="B16" s="19" t="s">
        <v>168</v>
      </c>
      <c r="C16" s="19">
        <v>8182.45</v>
      </c>
      <c r="D16" s="19">
        <v>9204.746</v>
      </c>
      <c r="E16" s="19">
        <v>0</v>
      </c>
      <c r="F16" s="19">
        <v>1</v>
      </c>
      <c r="G16" s="18">
        <v>0</v>
      </c>
      <c r="H16" s="18">
        <v>0</v>
      </c>
      <c r="I16" s="18">
        <v>0</v>
      </c>
      <c r="J16" s="18">
        <v>0.114</v>
      </c>
      <c r="K16" s="21">
        <v>4</v>
      </c>
      <c r="L16" s="21">
        <v>1</v>
      </c>
      <c r="M16" s="21">
        <v>0</v>
      </c>
      <c r="N16" s="21">
        <v>0</v>
      </c>
      <c r="O16" s="21">
        <v>0</v>
      </c>
      <c r="P16" s="21">
        <v>-6.573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815</v>
      </c>
      <c r="B17" s="19" t="s">
        <v>169</v>
      </c>
      <c r="C17" s="19">
        <v>18264.305</v>
      </c>
      <c r="D17" s="19">
        <v>20265.639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0.554</v>
      </c>
      <c r="K17" s="21">
        <v>1</v>
      </c>
      <c r="L17" s="21">
        <v>2</v>
      </c>
      <c r="M17" s="21">
        <v>0</v>
      </c>
      <c r="N17" s="21">
        <v>0</v>
      </c>
      <c r="O17" s="21">
        <v>0</v>
      </c>
      <c r="P17" s="21">
        <v>0.751</v>
      </c>
      <c r="Q17" s="21">
        <v>0</v>
      </c>
      <c r="R17" s="21">
        <v>-1</v>
      </c>
      <c r="S17" s="22"/>
      <c r="T17" s="22"/>
      <c r="U17" s="22"/>
      <c r="V17" s="22"/>
      <c r="W17" s="22"/>
    </row>
    <row r="18" ht="16.5" spans="1:23">
      <c r="A18" s="19">
        <v>841</v>
      </c>
      <c r="B18" s="19" t="s">
        <v>170</v>
      </c>
      <c r="C18" s="19">
        <v>8205.795</v>
      </c>
      <c r="D18" s="19">
        <v>9235.537</v>
      </c>
      <c r="E18" s="19">
        <v>0</v>
      </c>
      <c r="F18" s="19">
        <v>1</v>
      </c>
      <c r="G18" s="18">
        <v>0</v>
      </c>
      <c r="H18" s="18">
        <v>0</v>
      </c>
      <c r="I18" s="18">
        <v>0</v>
      </c>
      <c r="J18" s="18">
        <v>0.096</v>
      </c>
      <c r="K18" s="21">
        <v>4</v>
      </c>
      <c r="L18" s="21">
        <v>2</v>
      </c>
      <c r="M18" s="21">
        <v>0</v>
      </c>
      <c r="N18" s="21">
        <v>0</v>
      </c>
      <c r="O18" s="21">
        <v>0</v>
      </c>
      <c r="P18" s="21">
        <v>-2.505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911</v>
      </c>
      <c r="B19" s="19" t="s">
        <v>171</v>
      </c>
      <c r="C19" s="19">
        <v>6228.41</v>
      </c>
      <c r="D19" s="19">
        <v>6744.329</v>
      </c>
      <c r="E19" s="19">
        <v>0</v>
      </c>
      <c r="F19" s="19">
        <v>1</v>
      </c>
      <c r="G19" s="18">
        <v>0</v>
      </c>
      <c r="H19" s="18">
        <v>0</v>
      </c>
      <c r="I19" s="18">
        <v>0</v>
      </c>
      <c r="J19" s="18">
        <v>0.299</v>
      </c>
      <c r="K19" s="21">
        <v>2</v>
      </c>
      <c r="L19" s="21">
        <v>1</v>
      </c>
      <c r="M19" s="21">
        <v>0</v>
      </c>
      <c r="N19" s="21">
        <v>0</v>
      </c>
      <c r="O19" s="21">
        <v>0</v>
      </c>
      <c r="P19" s="21">
        <v>3.326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9">
        <v>933</v>
      </c>
      <c r="B20" s="19" t="s">
        <v>172</v>
      </c>
      <c r="C20" s="19">
        <v>7994.842</v>
      </c>
      <c r="D20" s="19">
        <v>8980.182</v>
      </c>
      <c r="E20" s="19">
        <v>0</v>
      </c>
      <c r="F20" s="19">
        <v>1</v>
      </c>
      <c r="G20" s="18">
        <v>0</v>
      </c>
      <c r="H20" s="18">
        <v>0</v>
      </c>
      <c r="I20" s="18">
        <v>0</v>
      </c>
      <c r="J20" s="18">
        <v>0.304</v>
      </c>
      <c r="K20" s="21">
        <v>4</v>
      </c>
      <c r="L20" s="21">
        <v>2</v>
      </c>
      <c r="M20" s="21">
        <v>0</v>
      </c>
      <c r="N20" s="21">
        <v>0</v>
      </c>
      <c r="O20" s="21">
        <v>0</v>
      </c>
      <c r="P20" s="21">
        <v>-0.461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942</v>
      </c>
      <c r="B21" s="19" t="s">
        <v>173</v>
      </c>
      <c r="C21" s="19">
        <v>9854.453</v>
      </c>
      <c r="D21" s="19">
        <v>10606.696</v>
      </c>
      <c r="E21" s="19">
        <v>0</v>
      </c>
      <c r="F21" s="19">
        <v>1</v>
      </c>
      <c r="G21" s="18">
        <v>0</v>
      </c>
      <c r="H21" s="18">
        <v>0</v>
      </c>
      <c r="I21" s="18">
        <v>0</v>
      </c>
      <c r="J21" s="18">
        <v>0.713</v>
      </c>
      <c r="K21" s="21">
        <v>3</v>
      </c>
      <c r="L21" s="21">
        <v>1</v>
      </c>
      <c r="M21" s="21">
        <v>0</v>
      </c>
      <c r="N21" s="21">
        <v>0</v>
      </c>
      <c r="O21" s="21">
        <v>0</v>
      </c>
      <c r="P21" s="21">
        <v>0.151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991</v>
      </c>
      <c r="B22" s="19" t="s">
        <v>13</v>
      </c>
      <c r="C22" s="19">
        <v>8611.593</v>
      </c>
      <c r="D22" s="19">
        <v>9682.118</v>
      </c>
      <c r="E22" s="19">
        <v>0</v>
      </c>
      <c r="F22" s="19">
        <v>1</v>
      </c>
      <c r="G22" s="18">
        <v>0</v>
      </c>
      <c r="H22" s="18">
        <v>0</v>
      </c>
      <c r="I22" s="18">
        <v>0</v>
      </c>
      <c r="J22" s="18">
        <v>0.045</v>
      </c>
      <c r="K22" s="21">
        <v>4</v>
      </c>
      <c r="L22" s="21">
        <v>2</v>
      </c>
      <c r="M22" s="21">
        <v>0</v>
      </c>
      <c r="N22" s="21">
        <v>0</v>
      </c>
      <c r="O22" s="21">
        <v>0</v>
      </c>
      <c r="P22" s="21">
        <v>-0.376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399396</v>
      </c>
      <c r="B23" s="19" t="s">
        <v>174</v>
      </c>
      <c r="C23" s="19">
        <v>17046.604</v>
      </c>
      <c r="D23" s="19">
        <v>18906.902</v>
      </c>
      <c r="E23" s="19">
        <v>0</v>
      </c>
      <c r="F23" s="19">
        <v>1</v>
      </c>
      <c r="G23" s="18">
        <v>0</v>
      </c>
      <c r="H23" s="18">
        <v>0</v>
      </c>
      <c r="I23" s="18">
        <v>0</v>
      </c>
      <c r="J23" s="18">
        <v>0.1</v>
      </c>
      <c r="K23" s="21">
        <v>2</v>
      </c>
      <c r="L23" s="21">
        <v>0</v>
      </c>
      <c r="M23" s="21">
        <v>-1</v>
      </c>
      <c r="N23" s="21">
        <v>0</v>
      </c>
      <c r="O23" s="21">
        <v>0</v>
      </c>
      <c r="P23" s="21">
        <v>-0.002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399647</v>
      </c>
      <c r="B24" s="19" t="s">
        <v>175</v>
      </c>
      <c r="C24" s="19">
        <v>7733.017</v>
      </c>
      <c r="D24" s="19">
        <v>8633.44</v>
      </c>
      <c r="E24" s="19">
        <v>0</v>
      </c>
      <c r="F24" s="19">
        <v>1</v>
      </c>
      <c r="G24" s="18">
        <v>0</v>
      </c>
      <c r="H24" s="18">
        <v>0</v>
      </c>
      <c r="I24" s="18">
        <v>0</v>
      </c>
      <c r="J24" s="18">
        <v>0.117</v>
      </c>
      <c r="K24" s="21">
        <v>4</v>
      </c>
      <c r="L24" s="21">
        <v>2</v>
      </c>
      <c r="M24" s="21">
        <v>-1</v>
      </c>
      <c r="N24" s="21">
        <v>1</v>
      </c>
      <c r="O24" s="21">
        <v>0</v>
      </c>
      <c r="P24" s="21">
        <v>-5.483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9">
        <v>399933</v>
      </c>
      <c r="B25" s="19" t="s">
        <v>172</v>
      </c>
      <c r="C25" s="19">
        <v>7994.842</v>
      </c>
      <c r="D25" s="19">
        <v>8980.182</v>
      </c>
      <c r="E25" s="19">
        <v>0</v>
      </c>
      <c r="F25" s="19">
        <v>1</v>
      </c>
      <c r="G25" s="18">
        <v>0</v>
      </c>
      <c r="H25" s="18">
        <v>0</v>
      </c>
      <c r="I25" s="18">
        <v>0</v>
      </c>
      <c r="J25" s="18">
        <v>0.304</v>
      </c>
      <c r="K25" s="21">
        <v>3</v>
      </c>
      <c r="L25" s="21">
        <v>1</v>
      </c>
      <c r="M25" s="21">
        <v>0</v>
      </c>
      <c r="N25" s="21">
        <v>0</v>
      </c>
      <c r="O25" s="21">
        <v>0</v>
      </c>
      <c r="P25" s="21">
        <v>-22.383</v>
      </c>
      <c r="Q25" s="21">
        <v>0</v>
      </c>
      <c r="R25" s="21">
        <v>-1</v>
      </c>
      <c r="S25" s="22"/>
      <c r="T25" s="22"/>
      <c r="U25" s="22"/>
      <c r="V25" s="22"/>
      <c r="W25" s="22"/>
    </row>
    <row r="26" ht="16.5" spans="1:23">
      <c r="A26" s="20">
        <v>7</v>
      </c>
      <c r="B26" s="20" t="s">
        <v>176</v>
      </c>
      <c r="C26" s="20">
        <v>4610.914</v>
      </c>
      <c r="D26" s="20">
        <v>4957.514</v>
      </c>
      <c r="E26" s="20">
        <v>0</v>
      </c>
      <c r="F26" s="20">
        <v>0</v>
      </c>
      <c r="G26" s="20">
        <v>0</v>
      </c>
      <c r="H26" s="20">
        <v>1</v>
      </c>
      <c r="I26" s="18">
        <v>0.125</v>
      </c>
      <c r="J26" s="18">
        <v>7.107</v>
      </c>
      <c r="K26" s="21">
        <v>2</v>
      </c>
      <c r="L26" s="21">
        <v>0</v>
      </c>
      <c r="M26" s="21">
        <v>0</v>
      </c>
      <c r="N26" s="21">
        <v>0</v>
      </c>
      <c r="O26" s="21">
        <v>0</v>
      </c>
      <c r="P26" s="21">
        <v>1.645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13</v>
      </c>
      <c r="B27" s="20" t="s">
        <v>177</v>
      </c>
      <c r="C27" s="20">
        <v>301.874</v>
      </c>
      <c r="D27" s="20">
        <v>303.47</v>
      </c>
      <c r="E27" s="20">
        <v>0</v>
      </c>
      <c r="F27" s="20">
        <v>0</v>
      </c>
      <c r="G27" s="20">
        <v>0</v>
      </c>
      <c r="H27" s="20">
        <v>1</v>
      </c>
      <c r="I27" s="18">
        <v>0.362</v>
      </c>
      <c r="J27" s="18">
        <v>0.886</v>
      </c>
      <c r="K27" s="21">
        <v>2</v>
      </c>
      <c r="L27" s="21">
        <v>1</v>
      </c>
      <c r="M27" s="21">
        <v>0</v>
      </c>
      <c r="N27" s="21">
        <v>-1</v>
      </c>
      <c r="O27" s="21">
        <v>0</v>
      </c>
      <c r="P27" s="21">
        <v>-0.893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15</v>
      </c>
      <c r="B28" s="20" t="s">
        <v>178</v>
      </c>
      <c r="C28" s="20">
        <v>2977.588</v>
      </c>
      <c r="D28" s="20">
        <v>3257.686</v>
      </c>
      <c r="E28" s="20">
        <v>0</v>
      </c>
      <c r="F28" s="20">
        <v>0</v>
      </c>
      <c r="G28" s="20">
        <v>0</v>
      </c>
      <c r="H28" s="20">
        <v>1</v>
      </c>
      <c r="I28" s="18">
        <v>2.093</v>
      </c>
      <c r="J28" s="18">
        <v>10.511</v>
      </c>
      <c r="K28" s="21">
        <v>4</v>
      </c>
      <c r="L28" s="21">
        <v>2</v>
      </c>
      <c r="M28" s="21">
        <v>0</v>
      </c>
      <c r="N28" s="21">
        <v>1</v>
      </c>
      <c r="O28" s="21">
        <v>0</v>
      </c>
      <c r="P28" s="21">
        <v>-2.101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22</v>
      </c>
      <c r="B29" s="20" t="s">
        <v>179</v>
      </c>
      <c r="C29" s="20">
        <v>253.036</v>
      </c>
      <c r="D29" s="20">
        <v>254.221</v>
      </c>
      <c r="E29" s="20">
        <v>0</v>
      </c>
      <c r="F29" s="20">
        <v>0</v>
      </c>
      <c r="G29" s="20">
        <v>0</v>
      </c>
      <c r="H29" s="20">
        <v>1</v>
      </c>
      <c r="I29" s="18">
        <v>0.331</v>
      </c>
      <c r="J29" s="18">
        <v>0.795</v>
      </c>
      <c r="K29" s="21">
        <v>2</v>
      </c>
      <c r="L29" s="21">
        <v>2</v>
      </c>
      <c r="M29" s="21">
        <v>0</v>
      </c>
      <c r="N29" s="21">
        <v>0</v>
      </c>
      <c r="O29" s="21">
        <v>0</v>
      </c>
      <c r="P29" s="21">
        <v>-0.126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32</v>
      </c>
      <c r="B30" s="20" t="s">
        <v>180</v>
      </c>
      <c r="C30" s="20">
        <v>1864.594</v>
      </c>
      <c r="D30" s="20">
        <v>2229.577</v>
      </c>
      <c r="E30" s="20">
        <v>0</v>
      </c>
      <c r="F30" s="20">
        <v>0</v>
      </c>
      <c r="G30" s="20">
        <v>0</v>
      </c>
      <c r="H30" s="20">
        <v>1</v>
      </c>
      <c r="I30" s="18">
        <v>9.501</v>
      </c>
      <c r="J30" s="18">
        <v>24.315</v>
      </c>
      <c r="K30" s="21">
        <v>4</v>
      </c>
      <c r="L30" s="21">
        <v>2</v>
      </c>
      <c r="M30" s="21">
        <v>0</v>
      </c>
      <c r="N30" s="21">
        <v>1</v>
      </c>
      <c r="O30" s="21">
        <v>0</v>
      </c>
      <c r="P30" s="21">
        <v>-2.408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34</v>
      </c>
      <c r="B31" s="20" t="s">
        <v>181</v>
      </c>
      <c r="C31" s="20">
        <v>2172.358</v>
      </c>
      <c r="D31" s="20">
        <v>2395.267</v>
      </c>
      <c r="E31" s="20">
        <v>0</v>
      </c>
      <c r="F31" s="20">
        <v>0</v>
      </c>
      <c r="G31" s="20">
        <v>0</v>
      </c>
      <c r="H31" s="20">
        <v>1</v>
      </c>
      <c r="I31" s="18">
        <v>0.617</v>
      </c>
      <c r="J31" s="18">
        <v>9.866</v>
      </c>
      <c r="K31" s="21">
        <v>4</v>
      </c>
      <c r="L31" s="21">
        <v>0</v>
      </c>
      <c r="M31" s="21">
        <v>0</v>
      </c>
      <c r="N31" s="21">
        <v>0</v>
      </c>
      <c r="O31" s="21">
        <v>0</v>
      </c>
      <c r="P31" s="21">
        <v>-10.286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40</v>
      </c>
      <c r="B32" s="20" t="s">
        <v>182</v>
      </c>
      <c r="C32" s="20">
        <v>3736.491</v>
      </c>
      <c r="D32" s="20">
        <v>4417.802</v>
      </c>
      <c r="E32" s="20">
        <v>0</v>
      </c>
      <c r="F32" s="20">
        <v>0</v>
      </c>
      <c r="G32" s="20">
        <v>0</v>
      </c>
      <c r="H32" s="20">
        <v>1</v>
      </c>
      <c r="I32" s="18">
        <v>2.549</v>
      </c>
      <c r="J32" s="18">
        <v>17.578</v>
      </c>
      <c r="K32" s="21">
        <v>3</v>
      </c>
      <c r="L32" s="21">
        <v>2</v>
      </c>
      <c r="M32" s="21">
        <v>0</v>
      </c>
      <c r="N32" s="21">
        <v>-1</v>
      </c>
      <c r="O32" s="21">
        <v>0</v>
      </c>
      <c r="P32" s="21">
        <v>-18.904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41</v>
      </c>
      <c r="B33" s="20" t="s">
        <v>183</v>
      </c>
      <c r="C33" s="20">
        <v>2513.167</v>
      </c>
      <c r="D33" s="20">
        <v>2725.15</v>
      </c>
      <c r="E33" s="20">
        <v>0</v>
      </c>
      <c r="F33" s="20">
        <v>0</v>
      </c>
      <c r="G33" s="20">
        <v>0</v>
      </c>
      <c r="H33" s="20">
        <v>1</v>
      </c>
      <c r="I33" s="18">
        <v>0.602</v>
      </c>
      <c r="J33" s="18">
        <v>8.334</v>
      </c>
      <c r="K33" s="21">
        <v>4</v>
      </c>
      <c r="L33" s="21">
        <v>2</v>
      </c>
      <c r="M33" s="21">
        <v>0</v>
      </c>
      <c r="N33" s="21">
        <v>0</v>
      </c>
      <c r="O33" s="21">
        <v>0</v>
      </c>
      <c r="P33" s="21">
        <v>-8.165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66</v>
      </c>
      <c r="B34" s="20" t="s">
        <v>184</v>
      </c>
      <c r="C34" s="20">
        <v>3230.292</v>
      </c>
      <c r="D34" s="20">
        <v>4214.16</v>
      </c>
      <c r="E34" s="20">
        <v>0</v>
      </c>
      <c r="F34" s="20">
        <v>0</v>
      </c>
      <c r="G34" s="20">
        <v>0</v>
      </c>
      <c r="H34" s="20">
        <v>1</v>
      </c>
      <c r="I34" s="18">
        <v>1.113</v>
      </c>
      <c r="J34" s="18">
        <v>24.2</v>
      </c>
      <c r="K34" s="21">
        <v>1</v>
      </c>
      <c r="L34" s="21">
        <v>1</v>
      </c>
      <c r="M34" s="21">
        <v>0</v>
      </c>
      <c r="N34" s="21">
        <v>0</v>
      </c>
      <c r="O34" s="21">
        <v>0</v>
      </c>
      <c r="P34" s="21">
        <v>3.491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70</v>
      </c>
      <c r="B35" s="20" t="s">
        <v>185</v>
      </c>
      <c r="C35" s="20">
        <v>2541.408</v>
      </c>
      <c r="D35" s="20">
        <v>3151.566</v>
      </c>
      <c r="E35" s="20">
        <v>0</v>
      </c>
      <c r="F35" s="20">
        <v>0</v>
      </c>
      <c r="G35" s="20">
        <v>0</v>
      </c>
      <c r="H35" s="20">
        <v>1</v>
      </c>
      <c r="I35" s="18">
        <v>10.413</v>
      </c>
      <c r="J35" s="18">
        <v>27.758</v>
      </c>
      <c r="K35" s="21">
        <v>2</v>
      </c>
      <c r="L35" s="21">
        <v>2</v>
      </c>
      <c r="M35" s="21">
        <v>-1</v>
      </c>
      <c r="N35" s="21">
        <v>1</v>
      </c>
      <c r="O35" s="21">
        <v>0</v>
      </c>
      <c r="P35" s="21">
        <v>29.395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72</v>
      </c>
      <c r="B36" s="20" t="s">
        <v>186</v>
      </c>
      <c r="C36" s="20">
        <v>2922.208</v>
      </c>
      <c r="D36" s="20">
        <v>3263.507</v>
      </c>
      <c r="E36" s="20">
        <v>0</v>
      </c>
      <c r="F36" s="20">
        <v>0</v>
      </c>
      <c r="G36" s="20">
        <v>0</v>
      </c>
      <c r="H36" s="20">
        <v>1</v>
      </c>
      <c r="I36" s="18">
        <v>2.949</v>
      </c>
      <c r="J36" s="18">
        <v>13.098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7.677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79</v>
      </c>
      <c r="B37" s="20" t="s">
        <v>187</v>
      </c>
      <c r="C37" s="20">
        <v>2515.98</v>
      </c>
      <c r="D37" s="20">
        <v>2763.996</v>
      </c>
      <c r="E37" s="20">
        <v>0</v>
      </c>
      <c r="F37" s="20">
        <v>0</v>
      </c>
      <c r="G37" s="20">
        <v>0</v>
      </c>
      <c r="H37" s="20">
        <v>1</v>
      </c>
      <c r="I37" s="18">
        <v>2.269</v>
      </c>
      <c r="J37" s="18">
        <v>11.039</v>
      </c>
      <c r="K37" s="21">
        <v>2</v>
      </c>
      <c r="L37" s="21">
        <v>1</v>
      </c>
      <c r="M37" s="21">
        <v>0</v>
      </c>
      <c r="N37" s="21">
        <v>0</v>
      </c>
      <c r="O37" s="21">
        <v>0</v>
      </c>
      <c r="P37" s="21">
        <v>3.134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91</v>
      </c>
      <c r="B38" s="20" t="s">
        <v>188</v>
      </c>
      <c r="C38" s="20">
        <v>13655.993</v>
      </c>
      <c r="D38" s="20">
        <v>15930.902</v>
      </c>
      <c r="E38" s="20">
        <v>0</v>
      </c>
      <c r="F38" s="20">
        <v>0</v>
      </c>
      <c r="G38" s="20">
        <v>0</v>
      </c>
      <c r="H38" s="20">
        <v>1</v>
      </c>
      <c r="I38" s="18">
        <v>0.695</v>
      </c>
      <c r="J38" s="18">
        <v>14.876</v>
      </c>
      <c r="K38" s="21">
        <v>2</v>
      </c>
      <c r="L38" s="21">
        <v>0</v>
      </c>
      <c r="M38" s="21">
        <v>0</v>
      </c>
      <c r="N38" s="21">
        <v>-1</v>
      </c>
      <c r="O38" s="21">
        <v>0</v>
      </c>
      <c r="P38" s="21">
        <v>13.585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101</v>
      </c>
      <c r="B39" s="20" t="s">
        <v>189</v>
      </c>
      <c r="C39" s="20">
        <v>250.825</v>
      </c>
      <c r="D39" s="20">
        <v>252.127</v>
      </c>
      <c r="E39" s="20">
        <v>0</v>
      </c>
      <c r="F39" s="20">
        <v>0</v>
      </c>
      <c r="G39" s="20">
        <v>0</v>
      </c>
      <c r="H39" s="20">
        <v>1</v>
      </c>
      <c r="I39" s="18">
        <v>0.303</v>
      </c>
      <c r="J39" s="18">
        <v>0.818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-19.087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104</v>
      </c>
      <c r="B40" s="20" t="s">
        <v>190</v>
      </c>
      <c r="C40" s="20">
        <v>1247.147</v>
      </c>
      <c r="D40" s="20">
        <v>1534.506</v>
      </c>
      <c r="E40" s="20">
        <v>0</v>
      </c>
      <c r="F40" s="20">
        <v>0</v>
      </c>
      <c r="G40" s="20">
        <v>0</v>
      </c>
      <c r="H40" s="20">
        <v>1</v>
      </c>
      <c r="I40" s="18">
        <v>7.136</v>
      </c>
      <c r="J40" s="18">
        <v>24.526</v>
      </c>
      <c r="K40" s="21">
        <v>4</v>
      </c>
      <c r="L40" s="21">
        <v>2</v>
      </c>
      <c r="M40" s="21">
        <v>0</v>
      </c>
      <c r="N40" s="21">
        <v>1</v>
      </c>
      <c r="O40" s="21">
        <v>0</v>
      </c>
      <c r="P40" s="21">
        <v>-12.802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112</v>
      </c>
      <c r="B41" s="20" t="s">
        <v>191</v>
      </c>
      <c r="C41" s="20">
        <v>5329.74</v>
      </c>
      <c r="D41" s="20">
        <v>7301.642</v>
      </c>
      <c r="E41" s="20">
        <v>0</v>
      </c>
      <c r="F41" s="20">
        <v>0</v>
      </c>
      <c r="G41" s="20">
        <v>0</v>
      </c>
      <c r="H41" s="20">
        <v>1</v>
      </c>
      <c r="I41" s="18">
        <v>5.659</v>
      </c>
      <c r="J41" s="18">
        <v>31.137</v>
      </c>
      <c r="K41" s="21">
        <v>4</v>
      </c>
      <c r="L41" s="21">
        <v>2</v>
      </c>
      <c r="M41" s="21">
        <v>0</v>
      </c>
      <c r="N41" s="21">
        <v>1</v>
      </c>
      <c r="O41" s="21">
        <v>0</v>
      </c>
      <c r="P41" s="21">
        <v>-2.175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113</v>
      </c>
      <c r="B42" s="20" t="s">
        <v>192</v>
      </c>
      <c r="C42" s="20">
        <v>2905.798</v>
      </c>
      <c r="D42" s="20">
        <v>3355.689</v>
      </c>
      <c r="E42" s="20">
        <v>0</v>
      </c>
      <c r="F42" s="20">
        <v>0</v>
      </c>
      <c r="G42" s="20">
        <v>0</v>
      </c>
      <c r="H42" s="20">
        <v>1</v>
      </c>
      <c r="I42" s="18">
        <v>2.766</v>
      </c>
      <c r="J42" s="18">
        <v>15.802</v>
      </c>
      <c r="K42" s="21">
        <v>1</v>
      </c>
      <c r="L42" s="21">
        <v>1</v>
      </c>
      <c r="M42" s="21">
        <v>0</v>
      </c>
      <c r="N42" s="21">
        <v>0</v>
      </c>
      <c r="O42" s="21">
        <v>0</v>
      </c>
      <c r="P42" s="21">
        <v>-2.025</v>
      </c>
      <c r="Q42" s="21">
        <v>0</v>
      </c>
      <c r="R42" s="21">
        <v>-1</v>
      </c>
      <c r="S42" s="22"/>
      <c r="T42" s="22"/>
      <c r="U42" s="22"/>
      <c r="V42" s="22"/>
      <c r="W42" s="22"/>
    </row>
    <row r="43" ht="16.5" spans="1:23">
      <c r="A43" s="20">
        <v>116</v>
      </c>
      <c r="B43" s="20" t="s">
        <v>193</v>
      </c>
      <c r="C43" s="20">
        <v>198.525</v>
      </c>
      <c r="D43" s="20">
        <v>199.228</v>
      </c>
      <c r="E43" s="20">
        <v>0</v>
      </c>
      <c r="F43" s="20">
        <v>0</v>
      </c>
      <c r="G43" s="20">
        <v>0</v>
      </c>
      <c r="H43" s="20">
        <v>1</v>
      </c>
      <c r="I43" s="18">
        <v>0.103</v>
      </c>
      <c r="J43" s="18">
        <v>0.456</v>
      </c>
      <c r="K43" s="21">
        <v>4</v>
      </c>
      <c r="L43" s="21">
        <v>2</v>
      </c>
      <c r="M43" s="21">
        <v>0</v>
      </c>
      <c r="N43" s="21">
        <v>0</v>
      </c>
      <c r="O43" s="21">
        <v>0</v>
      </c>
      <c r="P43" s="21">
        <v>-5.634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118</v>
      </c>
      <c r="B44" s="20" t="s">
        <v>194</v>
      </c>
      <c r="C44" s="20">
        <v>9734.862</v>
      </c>
      <c r="D44" s="20">
        <v>11070.198</v>
      </c>
      <c r="E44" s="20">
        <v>0</v>
      </c>
      <c r="F44" s="20">
        <v>0</v>
      </c>
      <c r="G44" s="20">
        <v>0</v>
      </c>
      <c r="H44" s="20">
        <v>1</v>
      </c>
      <c r="I44" s="18">
        <v>0.63</v>
      </c>
      <c r="J44" s="18">
        <v>12.617</v>
      </c>
      <c r="K44" s="21">
        <v>3</v>
      </c>
      <c r="L44" s="21">
        <v>2</v>
      </c>
      <c r="M44" s="21">
        <v>0</v>
      </c>
      <c r="N44" s="21">
        <v>0</v>
      </c>
      <c r="O44" s="21">
        <v>0</v>
      </c>
      <c r="P44" s="21">
        <v>-8.857</v>
      </c>
      <c r="Q44" s="21">
        <v>0</v>
      </c>
      <c r="R44" s="21">
        <v>-1</v>
      </c>
      <c r="S44" s="22"/>
      <c r="T44" s="22"/>
      <c r="U44" s="22"/>
      <c r="V44" s="22"/>
      <c r="W44" s="22"/>
    </row>
    <row r="45" ht="16.5" spans="1:23">
      <c r="A45" s="20">
        <v>120</v>
      </c>
      <c r="B45" s="20" t="s">
        <v>195</v>
      </c>
      <c r="C45" s="20">
        <v>9146.846</v>
      </c>
      <c r="D45" s="20">
        <v>10707.079</v>
      </c>
      <c r="E45" s="20">
        <v>0</v>
      </c>
      <c r="F45" s="20">
        <v>0</v>
      </c>
      <c r="G45" s="20">
        <v>0</v>
      </c>
      <c r="H45" s="20">
        <v>1</v>
      </c>
      <c r="I45" s="18">
        <v>0.888</v>
      </c>
      <c r="J45" s="18">
        <v>15.331</v>
      </c>
      <c r="K45" s="21">
        <v>4</v>
      </c>
      <c r="L45" s="21">
        <v>2</v>
      </c>
      <c r="M45" s="21">
        <v>0</v>
      </c>
      <c r="N45" s="21">
        <v>0</v>
      </c>
      <c r="O45" s="21">
        <v>0</v>
      </c>
      <c r="P45" s="21">
        <v>-7.088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122</v>
      </c>
      <c r="B46" s="20" t="s">
        <v>196</v>
      </c>
      <c r="C46" s="20">
        <v>1568.519</v>
      </c>
      <c r="D46" s="20">
        <v>1785.949</v>
      </c>
      <c r="E46" s="20">
        <v>0</v>
      </c>
      <c r="F46" s="20">
        <v>0</v>
      </c>
      <c r="G46" s="20">
        <v>0</v>
      </c>
      <c r="H46" s="20">
        <v>1</v>
      </c>
      <c r="I46" s="18">
        <v>7.358</v>
      </c>
      <c r="J46" s="18">
        <v>18.637</v>
      </c>
      <c r="K46" s="21">
        <v>3</v>
      </c>
      <c r="L46" s="21">
        <v>2</v>
      </c>
      <c r="M46" s="21">
        <v>0</v>
      </c>
      <c r="N46" s="21">
        <v>0</v>
      </c>
      <c r="O46" s="21">
        <v>0</v>
      </c>
      <c r="P46" s="21">
        <v>-2.622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128</v>
      </c>
      <c r="B47" s="20" t="s">
        <v>197</v>
      </c>
      <c r="C47" s="20">
        <v>8690.514</v>
      </c>
      <c r="D47" s="20">
        <v>9890.519</v>
      </c>
      <c r="E47" s="20">
        <v>0</v>
      </c>
      <c r="F47" s="20">
        <v>0</v>
      </c>
      <c r="G47" s="20">
        <v>0</v>
      </c>
      <c r="H47" s="20">
        <v>1</v>
      </c>
      <c r="I47" s="18">
        <v>0.241</v>
      </c>
      <c r="J47" s="18">
        <v>12.344</v>
      </c>
      <c r="K47" s="21">
        <v>4</v>
      </c>
      <c r="L47" s="21">
        <v>2</v>
      </c>
      <c r="M47" s="21">
        <v>0</v>
      </c>
      <c r="N47" s="21">
        <v>0</v>
      </c>
      <c r="O47" s="21">
        <v>0</v>
      </c>
      <c r="P47" s="21">
        <v>-1.693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130</v>
      </c>
      <c r="B48" s="20" t="s">
        <v>198</v>
      </c>
      <c r="C48" s="20">
        <v>13014.281</v>
      </c>
      <c r="D48" s="20">
        <v>14324.687</v>
      </c>
      <c r="E48" s="20">
        <v>0</v>
      </c>
      <c r="F48" s="20">
        <v>0</v>
      </c>
      <c r="G48" s="20">
        <v>0</v>
      </c>
      <c r="H48" s="20">
        <v>1</v>
      </c>
      <c r="I48" s="18">
        <v>0.977</v>
      </c>
      <c r="J48" s="18">
        <v>10.036</v>
      </c>
      <c r="K48" s="21">
        <v>4</v>
      </c>
      <c r="L48" s="21">
        <v>1</v>
      </c>
      <c r="M48" s="21">
        <v>0</v>
      </c>
      <c r="N48" s="21">
        <v>0</v>
      </c>
      <c r="O48" s="21">
        <v>0</v>
      </c>
      <c r="P48" s="21">
        <v>-1.764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138</v>
      </c>
      <c r="B49" s="20" t="s">
        <v>199</v>
      </c>
      <c r="C49" s="20">
        <v>7997.61</v>
      </c>
      <c r="D49" s="20">
        <v>8671.577</v>
      </c>
      <c r="E49" s="20">
        <v>0</v>
      </c>
      <c r="F49" s="20">
        <v>0</v>
      </c>
      <c r="G49" s="20">
        <v>0</v>
      </c>
      <c r="H49" s="20">
        <v>1</v>
      </c>
      <c r="I49" s="18">
        <v>2.555</v>
      </c>
      <c r="J49" s="18">
        <v>10.129</v>
      </c>
      <c r="K49" s="21">
        <v>2</v>
      </c>
      <c r="L49" s="21">
        <v>2</v>
      </c>
      <c r="M49" s="21">
        <v>0</v>
      </c>
      <c r="N49" s="21">
        <v>0</v>
      </c>
      <c r="O49" s="21">
        <v>0</v>
      </c>
      <c r="P49" s="21">
        <v>-1.1</v>
      </c>
      <c r="Q49" s="21">
        <v>0</v>
      </c>
      <c r="R49" s="21">
        <v>-1</v>
      </c>
      <c r="S49" s="22"/>
      <c r="T49" s="22"/>
      <c r="U49" s="22"/>
      <c r="V49" s="22"/>
      <c r="W49" s="22"/>
    </row>
    <row r="50" ht="16.5" spans="1:23">
      <c r="A50" s="20">
        <v>142</v>
      </c>
      <c r="B50" s="20" t="s">
        <v>200</v>
      </c>
      <c r="C50" s="20">
        <v>9425.764</v>
      </c>
      <c r="D50" s="20">
        <v>10790.244</v>
      </c>
      <c r="E50" s="20">
        <v>0</v>
      </c>
      <c r="F50" s="20">
        <v>0</v>
      </c>
      <c r="G50" s="20">
        <v>0</v>
      </c>
      <c r="H50" s="20">
        <v>1</v>
      </c>
      <c r="I50" s="18">
        <v>1.046</v>
      </c>
      <c r="J50" s="18">
        <v>13.559</v>
      </c>
      <c r="K50" s="21">
        <v>4</v>
      </c>
      <c r="L50" s="21">
        <v>2</v>
      </c>
      <c r="M50" s="21">
        <v>0</v>
      </c>
      <c r="N50" s="21">
        <v>0</v>
      </c>
      <c r="O50" s="21">
        <v>0</v>
      </c>
      <c r="P50" s="21">
        <v>-14.408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149</v>
      </c>
      <c r="B51" s="20" t="s">
        <v>201</v>
      </c>
      <c r="C51" s="20">
        <v>3864.772</v>
      </c>
      <c r="D51" s="20">
        <v>4211.165</v>
      </c>
      <c r="E51" s="20">
        <v>0</v>
      </c>
      <c r="F51" s="20">
        <v>0</v>
      </c>
      <c r="G51" s="20">
        <v>0</v>
      </c>
      <c r="H51" s="20">
        <v>1</v>
      </c>
      <c r="I51" s="18">
        <v>0.613</v>
      </c>
      <c r="J51" s="18">
        <v>8.788</v>
      </c>
      <c r="K51" s="21">
        <v>2</v>
      </c>
      <c r="L51" s="21">
        <v>2</v>
      </c>
      <c r="M51" s="21">
        <v>0</v>
      </c>
      <c r="N51" s="21">
        <v>0</v>
      </c>
      <c r="O51" s="21">
        <v>0</v>
      </c>
      <c r="P51" s="21">
        <v>-0.635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151</v>
      </c>
      <c r="B52" s="20" t="s">
        <v>202</v>
      </c>
      <c r="C52" s="20">
        <v>1504.917</v>
      </c>
      <c r="D52" s="20">
        <v>1652.73</v>
      </c>
      <c r="E52" s="20">
        <v>0</v>
      </c>
      <c r="F52" s="20">
        <v>0</v>
      </c>
      <c r="G52" s="20">
        <v>0</v>
      </c>
      <c r="H52" s="20">
        <v>1</v>
      </c>
      <c r="I52" s="18">
        <v>0.767</v>
      </c>
      <c r="J52" s="18">
        <v>9.642</v>
      </c>
      <c r="K52" s="21">
        <v>4</v>
      </c>
      <c r="L52" s="21">
        <v>2</v>
      </c>
      <c r="M52" s="21">
        <v>0</v>
      </c>
      <c r="N52" s="21">
        <v>0</v>
      </c>
      <c r="O52" s="21">
        <v>0</v>
      </c>
      <c r="P52" s="21">
        <v>-13.055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153</v>
      </c>
      <c r="B53" s="20" t="s">
        <v>203</v>
      </c>
      <c r="C53" s="20">
        <v>3018.985</v>
      </c>
      <c r="D53" s="20">
        <v>3392.64</v>
      </c>
      <c r="E53" s="20">
        <v>0</v>
      </c>
      <c r="F53" s="20">
        <v>0</v>
      </c>
      <c r="G53" s="20">
        <v>0</v>
      </c>
      <c r="H53" s="20">
        <v>1</v>
      </c>
      <c r="I53" s="18">
        <v>1.95</v>
      </c>
      <c r="J53" s="18">
        <v>12.749</v>
      </c>
      <c r="K53" s="21">
        <v>2</v>
      </c>
      <c r="L53" s="21">
        <v>2</v>
      </c>
      <c r="M53" s="21">
        <v>0</v>
      </c>
      <c r="N53" s="21">
        <v>0</v>
      </c>
      <c r="O53" s="21">
        <v>0</v>
      </c>
      <c r="P53" s="21">
        <v>-0.529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160</v>
      </c>
      <c r="B54" s="20" t="s">
        <v>204</v>
      </c>
      <c r="C54" s="20">
        <v>2008.152</v>
      </c>
      <c r="D54" s="20">
        <v>2380.346</v>
      </c>
      <c r="E54" s="20">
        <v>0</v>
      </c>
      <c r="F54" s="20">
        <v>0</v>
      </c>
      <c r="G54" s="20">
        <v>0</v>
      </c>
      <c r="H54" s="20">
        <v>1</v>
      </c>
      <c r="I54" s="18">
        <v>2.264</v>
      </c>
      <c r="J54" s="18">
        <v>17.546</v>
      </c>
      <c r="K54" s="21">
        <v>3</v>
      </c>
      <c r="L54" s="21">
        <v>1</v>
      </c>
      <c r="M54" s="21">
        <v>0</v>
      </c>
      <c r="N54" s="21">
        <v>0</v>
      </c>
      <c r="O54" s="21">
        <v>0</v>
      </c>
      <c r="P54" s="21">
        <v>0.58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812</v>
      </c>
      <c r="B55" s="20" t="s">
        <v>205</v>
      </c>
      <c r="C55" s="20">
        <v>7391.284</v>
      </c>
      <c r="D55" s="20">
        <v>8424.961</v>
      </c>
      <c r="E55" s="20">
        <v>0</v>
      </c>
      <c r="F55" s="20">
        <v>0</v>
      </c>
      <c r="G55" s="20">
        <v>0</v>
      </c>
      <c r="H55" s="20">
        <v>1</v>
      </c>
      <c r="I55" s="18">
        <v>0.896</v>
      </c>
      <c r="J55" s="18">
        <v>13.055</v>
      </c>
      <c r="K55" s="21">
        <v>4</v>
      </c>
      <c r="L55" s="21">
        <v>1</v>
      </c>
      <c r="M55" s="21">
        <v>0</v>
      </c>
      <c r="N55" s="21">
        <v>0</v>
      </c>
      <c r="O55" s="21">
        <v>0</v>
      </c>
      <c r="P55" s="21">
        <v>-1.083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813</v>
      </c>
      <c r="B56" s="20" t="s">
        <v>206</v>
      </c>
      <c r="C56" s="20">
        <v>3267.571</v>
      </c>
      <c r="D56" s="20">
        <v>4225.836</v>
      </c>
      <c r="E56" s="20">
        <v>0</v>
      </c>
      <c r="F56" s="20">
        <v>0</v>
      </c>
      <c r="G56" s="20">
        <v>0</v>
      </c>
      <c r="H56" s="20">
        <v>1</v>
      </c>
      <c r="I56" s="18">
        <v>1.62</v>
      </c>
      <c r="J56" s="18">
        <v>23.929</v>
      </c>
      <c r="K56" s="21">
        <v>2</v>
      </c>
      <c r="L56" s="21">
        <v>2</v>
      </c>
      <c r="M56" s="21">
        <v>0</v>
      </c>
      <c r="N56" s="21">
        <v>0</v>
      </c>
      <c r="O56" s="21">
        <v>0</v>
      </c>
      <c r="P56" s="21">
        <v>-0.711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820</v>
      </c>
      <c r="B57" s="20" t="s">
        <v>207</v>
      </c>
      <c r="C57" s="20">
        <v>4133.707</v>
      </c>
      <c r="D57" s="20">
        <v>4855.433</v>
      </c>
      <c r="E57" s="20">
        <v>0</v>
      </c>
      <c r="F57" s="20">
        <v>0</v>
      </c>
      <c r="G57" s="20">
        <v>0</v>
      </c>
      <c r="H57" s="20">
        <v>1</v>
      </c>
      <c r="I57" s="18">
        <v>7.275</v>
      </c>
      <c r="J57" s="18">
        <v>21.058</v>
      </c>
      <c r="K57" s="21">
        <v>4</v>
      </c>
      <c r="L57" s="21">
        <v>2</v>
      </c>
      <c r="M57" s="21">
        <v>0</v>
      </c>
      <c r="N57" s="21">
        <v>0</v>
      </c>
      <c r="O57" s="21">
        <v>0</v>
      </c>
      <c r="P57" s="21">
        <v>-5.559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824</v>
      </c>
      <c r="B58" s="20" t="s">
        <v>208</v>
      </c>
      <c r="C58" s="20">
        <v>2088.686</v>
      </c>
      <c r="D58" s="20">
        <v>2266.199</v>
      </c>
      <c r="E58" s="20">
        <v>0</v>
      </c>
      <c r="F58" s="20">
        <v>0</v>
      </c>
      <c r="G58" s="20">
        <v>0</v>
      </c>
      <c r="H58" s="20">
        <v>1</v>
      </c>
      <c r="I58" s="18">
        <v>0.282</v>
      </c>
      <c r="J58" s="18">
        <v>8.093</v>
      </c>
      <c r="K58" s="21">
        <v>3</v>
      </c>
      <c r="L58" s="21">
        <v>2</v>
      </c>
      <c r="M58" s="21">
        <v>0</v>
      </c>
      <c r="N58" s="21">
        <v>0</v>
      </c>
      <c r="O58" s="21">
        <v>0</v>
      </c>
      <c r="P58" s="21">
        <v>-0.46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825</v>
      </c>
      <c r="B59" s="20" t="s">
        <v>209</v>
      </c>
      <c r="C59" s="20">
        <v>3364.581</v>
      </c>
      <c r="D59" s="20">
        <v>3652.441</v>
      </c>
      <c r="E59" s="20">
        <v>0</v>
      </c>
      <c r="F59" s="20">
        <v>0</v>
      </c>
      <c r="G59" s="20">
        <v>0</v>
      </c>
      <c r="H59" s="20">
        <v>1</v>
      </c>
      <c r="I59" s="18">
        <v>0.462</v>
      </c>
      <c r="J59" s="18">
        <v>8.307</v>
      </c>
      <c r="K59" s="21">
        <v>4</v>
      </c>
      <c r="L59" s="21">
        <v>2</v>
      </c>
      <c r="M59" s="21">
        <v>0</v>
      </c>
      <c r="N59" s="21">
        <v>0</v>
      </c>
      <c r="O59" s="21">
        <v>0</v>
      </c>
      <c r="P59" s="21">
        <v>-5.314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827</v>
      </c>
      <c r="B60" s="20" t="s">
        <v>210</v>
      </c>
      <c r="C60" s="20">
        <v>1787.718</v>
      </c>
      <c r="D60" s="20">
        <v>2057.157</v>
      </c>
      <c r="E60" s="20">
        <v>0</v>
      </c>
      <c r="F60" s="20">
        <v>0</v>
      </c>
      <c r="G60" s="20">
        <v>0</v>
      </c>
      <c r="H60" s="20">
        <v>1</v>
      </c>
      <c r="I60" s="18">
        <v>0.822</v>
      </c>
      <c r="J60" s="18">
        <v>13.812</v>
      </c>
      <c r="K60" s="21">
        <v>0</v>
      </c>
      <c r="L60" s="21">
        <v>2</v>
      </c>
      <c r="M60" s="21">
        <v>0</v>
      </c>
      <c r="N60" s="21">
        <v>0</v>
      </c>
      <c r="O60" s="21">
        <v>0</v>
      </c>
      <c r="P60" s="21">
        <v>-0.014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847</v>
      </c>
      <c r="B61" s="20" t="s">
        <v>211</v>
      </c>
      <c r="C61" s="20">
        <v>3328.977</v>
      </c>
      <c r="D61" s="20">
        <v>3766.234</v>
      </c>
      <c r="E61" s="20">
        <v>0</v>
      </c>
      <c r="F61" s="20">
        <v>0</v>
      </c>
      <c r="G61" s="20">
        <v>0</v>
      </c>
      <c r="H61" s="20">
        <v>1</v>
      </c>
      <c r="I61" s="18">
        <v>0.769</v>
      </c>
      <c r="J61" s="18">
        <v>12.29</v>
      </c>
      <c r="K61" s="21">
        <v>1</v>
      </c>
      <c r="L61" s="21">
        <v>1</v>
      </c>
      <c r="M61" s="21">
        <v>0</v>
      </c>
      <c r="N61" s="21">
        <v>-1</v>
      </c>
      <c r="O61" s="21">
        <v>0</v>
      </c>
      <c r="P61" s="21">
        <v>2.352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851</v>
      </c>
      <c r="B62" s="20" t="s">
        <v>212</v>
      </c>
      <c r="C62" s="20">
        <v>19059.189</v>
      </c>
      <c r="D62" s="20">
        <v>22420.938</v>
      </c>
      <c r="E62" s="20">
        <v>0</v>
      </c>
      <c r="F62" s="20">
        <v>0</v>
      </c>
      <c r="G62" s="20">
        <v>0</v>
      </c>
      <c r="H62" s="20">
        <v>1</v>
      </c>
      <c r="I62" s="18">
        <v>1.353</v>
      </c>
      <c r="J62" s="18">
        <v>16.144</v>
      </c>
      <c r="K62" s="21">
        <v>3</v>
      </c>
      <c r="L62" s="21">
        <v>1</v>
      </c>
      <c r="M62" s="21">
        <v>0</v>
      </c>
      <c r="N62" s="21">
        <v>0</v>
      </c>
      <c r="O62" s="21">
        <v>0</v>
      </c>
      <c r="P62" s="21">
        <v>-2.21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853</v>
      </c>
      <c r="B63" s="20" t="s">
        <v>213</v>
      </c>
      <c r="C63" s="20">
        <v>1560.105</v>
      </c>
      <c r="D63" s="20">
        <v>1697.843</v>
      </c>
      <c r="E63" s="20">
        <v>0</v>
      </c>
      <c r="F63" s="20">
        <v>0</v>
      </c>
      <c r="G63" s="20">
        <v>0</v>
      </c>
      <c r="H63" s="20">
        <v>1</v>
      </c>
      <c r="I63" s="18">
        <v>0.425</v>
      </c>
      <c r="J63" s="18">
        <v>8.503</v>
      </c>
      <c r="K63" s="21">
        <v>4</v>
      </c>
      <c r="L63" s="21">
        <v>2</v>
      </c>
      <c r="M63" s="21">
        <v>0</v>
      </c>
      <c r="N63" s="21">
        <v>0</v>
      </c>
      <c r="O63" s="21">
        <v>0</v>
      </c>
      <c r="P63" s="21">
        <v>-0.58</v>
      </c>
      <c r="Q63" s="21">
        <v>0</v>
      </c>
      <c r="R63" s="21">
        <v>-1</v>
      </c>
      <c r="S63" s="22"/>
      <c r="T63" s="22"/>
      <c r="U63" s="22"/>
      <c r="V63" s="22"/>
      <c r="W63" s="22"/>
    </row>
    <row r="64" ht="16.5" spans="1:23">
      <c r="A64" s="20">
        <v>859</v>
      </c>
      <c r="B64" s="20" t="s">
        <v>214</v>
      </c>
      <c r="C64" s="20">
        <v>1720.392</v>
      </c>
      <c r="D64" s="20">
        <v>2009.727</v>
      </c>
      <c r="E64" s="20">
        <v>0</v>
      </c>
      <c r="F64" s="20">
        <v>0</v>
      </c>
      <c r="G64" s="20">
        <v>0</v>
      </c>
      <c r="H64" s="20">
        <v>1</v>
      </c>
      <c r="I64" s="18">
        <v>5.664</v>
      </c>
      <c r="J64" s="18">
        <v>19.245</v>
      </c>
      <c r="K64" s="21">
        <v>4</v>
      </c>
      <c r="L64" s="21">
        <v>1</v>
      </c>
      <c r="M64" s="21">
        <v>0</v>
      </c>
      <c r="N64" s="21">
        <v>0</v>
      </c>
      <c r="O64" s="21">
        <v>-1</v>
      </c>
      <c r="P64" s="21">
        <v>-8.066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860</v>
      </c>
      <c r="B65" s="20" t="s">
        <v>215</v>
      </c>
      <c r="C65" s="20">
        <v>1172.576</v>
      </c>
      <c r="D65" s="20">
        <v>1309.62</v>
      </c>
      <c r="E65" s="20">
        <v>0</v>
      </c>
      <c r="F65" s="20">
        <v>0</v>
      </c>
      <c r="G65" s="20">
        <v>0</v>
      </c>
      <c r="H65" s="20">
        <v>1</v>
      </c>
      <c r="I65" s="18">
        <v>0.417</v>
      </c>
      <c r="J65" s="18">
        <v>10.838</v>
      </c>
      <c r="K65" s="21">
        <v>4</v>
      </c>
      <c r="L65" s="21">
        <v>1</v>
      </c>
      <c r="M65" s="21">
        <v>0</v>
      </c>
      <c r="N65" s="21">
        <v>0</v>
      </c>
      <c r="O65" s="21">
        <v>0</v>
      </c>
      <c r="P65" s="21">
        <v>-24.278</v>
      </c>
      <c r="Q65" s="21">
        <v>0</v>
      </c>
      <c r="R65" s="21">
        <v>-1</v>
      </c>
      <c r="S65" s="22"/>
      <c r="T65" s="22"/>
      <c r="U65" s="22"/>
      <c r="V65" s="22"/>
      <c r="W65" s="22"/>
    </row>
    <row r="66" ht="16.5" spans="1:23">
      <c r="A66" s="20">
        <v>861</v>
      </c>
      <c r="B66" s="20" t="s">
        <v>216</v>
      </c>
      <c r="C66" s="20">
        <v>2457.187</v>
      </c>
      <c r="D66" s="20">
        <v>2767.663</v>
      </c>
      <c r="E66" s="20">
        <v>0</v>
      </c>
      <c r="F66" s="20">
        <v>0</v>
      </c>
      <c r="G66" s="20">
        <v>0</v>
      </c>
      <c r="H66" s="20">
        <v>1</v>
      </c>
      <c r="I66" s="18">
        <v>2.482</v>
      </c>
      <c r="J66" s="18">
        <v>13.422</v>
      </c>
      <c r="K66" s="21">
        <v>3</v>
      </c>
      <c r="L66" s="21">
        <v>2</v>
      </c>
      <c r="M66" s="21">
        <v>0</v>
      </c>
      <c r="N66" s="21">
        <v>-1</v>
      </c>
      <c r="O66" s="21">
        <v>0</v>
      </c>
      <c r="P66" s="21">
        <v>-11.277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908</v>
      </c>
      <c r="B67" s="20" t="s">
        <v>217</v>
      </c>
      <c r="C67" s="20">
        <v>2231.787</v>
      </c>
      <c r="D67" s="20">
        <v>2615.863</v>
      </c>
      <c r="E67" s="20">
        <v>0</v>
      </c>
      <c r="F67" s="20">
        <v>0</v>
      </c>
      <c r="G67" s="20">
        <v>0</v>
      </c>
      <c r="H67" s="20">
        <v>1</v>
      </c>
      <c r="I67" s="18">
        <v>8.577</v>
      </c>
      <c r="J67" s="18">
        <v>22</v>
      </c>
      <c r="K67" s="21">
        <v>4</v>
      </c>
      <c r="L67" s="21">
        <v>0</v>
      </c>
      <c r="M67" s="21">
        <v>0</v>
      </c>
      <c r="N67" s="21">
        <v>0</v>
      </c>
      <c r="O67" s="21">
        <v>0</v>
      </c>
      <c r="P67" s="21">
        <v>-23.218</v>
      </c>
      <c r="Q67" s="21">
        <v>0</v>
      </c>
      <c r="R67" s="21">
        <v>-1</v>
      </c>
      <c r="S67" s="22"/>
      <c r="T67" s="22"/>
      <c r="U67" s="22"/>
      <c r="V67" s="22"/>
      <c r="W67" s="22"/>
    </row>
    <row r="68" ht="16.5" spans="1:23">
      <c r="A68" s="20">
        <v>910</v>
      </c>
      <c r="B68" s="20" t="s">
        <v>218</v>
      </c>
      <c r="C68" s="20">
        <v>2485.001</v>
      </c>
      <c r="D68" s="20">
        <v>2713.711</v>
      </c>
      <c r="E68" s="20">
        <v>0</v>
      </c>
      <c r="F68" s="20">
        <v>0</v>
      </c>
      <c r="G68" s="20">
        <v>0</v>
      </c>
      <c r="H68" s="20">
        <v>1</v>
      </c>
      <c r="I68" s="18">
        <v>0.953</v>
      </c>
      <c r="J68" s="18">
        <v>9.301</v>
      </c>
      <c r="K68" s="21">
        <v>0</v>
      </c>
      <c r="L68" s="21">
        <v>1</v>
      </c>
      <c r="M68" s="21">
        <v>0</v>
      </c>
      <c r="N68" s="21">
        <v>0</v>
      </c>
      <c r="O68" s="21">
        <v>0</v>
      </c>
      <c r="P68" s="21">
        <v>8.939</v>
      </c>
      <c r="Q68" s="21">
        <v>0</v>
      </c>
      <c r="R68" s="21">
        <v>1</v>
      </c>
      <c r="S68" s="22"/>
      <c r="T68" s="22"/>
      <c r="U68" s="22"/>
      <c r="V68" s="22"/>
      <c r="W68" s="22"/>
    </row>
    <row r="69" ht="16.5" spans="1:23">
      <c r="A69" s="20">
        <v>922</v>
      </c>
      <c r="B69" s="20" t="s">
        <v>219</v>
      </c>
      <c r="C69" s="20">
        <v>5395.277</v>
      </c>
      <c r="D69" s="20">
        <v>5856.991</v>
      </c>
      <c r="E69" s="20">
        <v>0</v>
      </c>
      <c r="F69" s="20">
        <v>0</v>
      </c>
      <c r="G69" s="20">
        <v>0</v>
      </c>
      <c r="H69" s="20">
        <v>1</v>
      </c>
      <c r="I69" s="18">
        <v>0.937</v>
      </c>
      <c r="J69" s="18">
        <v>8.746</v>
      </c>
      <c r="K69" s="21">
        <v>4</v>
      </c>
      <c r="L69" s="21">
        <v>0</v>
      </c>
      <c r="M69" s="21">
        <v>0</v>
      </c>
      <c r="N69" s="21">
        <v>0</v>
      </c>
      <c r="O69" s="21">
        <v>0</v>
      </c>
      <c r="P69" s="21">
        <v>-14.35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923</v>
      </c>
      <c r="B70" s="20" t="s">
        <v>220</v>
      </c>
      <c r="C70" s="20">
        <v>253.447</v>
      </c>
      <c r="D70" s="20">
        <v>254.581</v>
      </c>
      <c r="E70" s="20">
        <v>0</v>
      </c>
      <c r="F70" s="20">
        <v>0</v>
      </c>
      <c r="G70" s="20">
        <v>0</v>
      </c>
      <c r="H70" s="20">
        <v>1</v>
      </c>
      <c r="I70" s="18">
        <v>0.347</v>
      </c>
      <c r="J70" s="18">
        <v>0.791</v>
      </c>
      <c r="K70" s="21">
        <v>3</v>
      </c>
      <c r="L70" s="21">
        <v>2</v>
      </c>
      <c r="M70" s="21">
        <v>0</v>
      </c>
      <c r="N70" s="21">
        <v>-1</v>
      </c>
      <c r="O70" s="21">
        <v>0</v>
      </c>
      <c r="P70" s="21">
        <v>-28.233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928</v>
      </c>
      <c r="B71" s="20" t="s">
        <v>221</v>
      </c>
      <c r="C71" s="20">
        <v>2812.513</v>
      </c>
      <c r="D71" s="20">
        <v>3319.296</v>
      </c>
      <c r="E71" s="20">
        <v>0</v>
      </c>
      <c r="F71" s="20">
        <v>0</v>
      </c>
      <c r="G71" s="20">
        <v>0</v>
      </c>
      <c r="H71" s="20">
        <v>1</v>
      </c>
      <c r="I71" s="18">
        <v>8.388</v>
      </c>
      <c r="J71" s="18">
        <v>22.375</v>
      </c>
      <c r="K71" s="21">
        <v>4</v>
      </c>
      <c r="L71" s="21">
        <v>2</v>
      </c>
      <c r="M71" s="21">
        <v>0</v>
      </c>
      <c r="N71" s="21">
        <v>0</v>
      </c>
      <c r="O71" s="21">
        <v>0</v>
      </c>
      <c r="P71" s="21">
        <v>-11.88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930</v>
      </c>
      <c r="B72" s="20" t="s">
        <v>222</v>
      </c>
      <c r="C72" s="20">
        <v>3346.305</v>
      </c>
      <c r="D72" s="20">
        <v>3767.195</v>
      </c>
      <c r="E72" s="20">
        <v>0</v>
      </c>
      <c r="F72" s="20">
        <v>0</v>
      </c>
      <c r="G72" s="20">
        <v>0</v>
      </c>
      <c r="H72" s="20">
        <v>1</v>
      </c>
      <c r="I72" s="18">
        <v>1.358</v>
      </c>
      <c r="J72" s="18">
        <v>12.379</v>
      </c>
      <c r="K72" s="21">
        <v>1</v>
      </c>
      <c r="L72" s="21">
        <v>1</v>
      </c>
      <c r="M72" s="21">
        <v>0</v>
      </c>
      <c r="N72" s="21">
        <v>0</v>
      </c>
      <c r="O72" s="21">
        <v>0</v>
      </c>
      <c r="P72" s="21">
        <v>3.733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937</v>
      </c>
      <c r="B73" s="20" t="s">
        <v>223</v>
      </c>
      <c r="C73" s="20">
        <v>2481.78</v>
      </c>
      <c r="D73" s="20">
        <v>2697.118</v>
      </c>
      <c r="E73" s="20">
        <v>0</v>
      </c>
      <c r="F73" s="20">
        <v>0</v>
      </c>
      <c r="G73" s="20">
        <v>0</v>
      </c>
      <c r="H73" s="20">
        <v>1</v>
      </c>
      <c r="I73" s="18">
        <v>1</v>
      </c>
      <c r="J73" s="18">
        <v>8.904</v>
      </c>
      <c r="K73" s="21">
        <v>1</v>
      </c>
      <c r="L73" s="21">
        <v>2</v>
      </c>
      <c r="M73" s="21">
        <v>0</v>
      </c>
      <c r="N73" s="21">
        <v>0</v>
      </c>
      <c r="O73" s="21">
        <v>0</v>
      </c>
      <c r="P73" s="21">
        <v>18.388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941</v>
      </c>
      <c r="B74" s="20" t="s">
        <v>224</v>
      </c>
      <c r="C74" s="20">
        <v>2432.027</v>
      </c>
      <c r="D74" s="20">
        <v>2841.833</v>
      </c>
      <c r="E74" s="20">
        <v>0</v>
      </c>
      <c r="F74" s="20">
        <v>0</v>
      </c>
      <c r="G74" s="20">
        <v>0</v>
      </c>
      <c r="H74" s="20">
        <v>1</v>
      </c>
      <c r="I74" s="18">
        <v>1.908</v>
      </c>
      <c r="J74" s="18">
        <v>16.054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7.67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949</v>
      </c>
      <c r="B75" s="20" t="s">
        <v>225</v>
      </c>
      <c r="C75" s="20">
        <v>5546.757</v>
      </c>
      <c r="D75" s="20">
        <v>6055.953</v>
      </c>
      <c r="E75" s="20">
        <v>0</v>
      </c>
      <c r="F75" s="20">
        <v>0</v>
      </c>
      <c r="G75" s="20">
        <v>0</v>
      </c>
      <c r="H75" s="20">
        <v>1</v>
      </c>
      <c r="I75" s="18">
        <v>4.504</v>
      </c>
      <c r="J75" s="18">
        <v>12.533</v>
      </c>
      <c r="K75" s="21">
        <v>3</v>
      </c>
      <c r="L75" s="21">
        <v>1</v>
      </c>
      <c r="M75" s="21">
        <v>0</v>
      </c>
      <c r="N75" s="21">
        <v>0</v>
      </c>
      <c r="O75" s="21">
        <v>0</v>
      </c>
      <c r="P75" s="21">
        <v>5.025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966</v>
      </c>
      <c r="B76" s="20" t="s">
        <v>226</v>
      </c>
      <c r="C76" s="20">
        <v>8365.133</v>
      </c>
      <c r="D76" s="20">
        <v>9663.064</v>
      </c>
      <c r="E76" s="20">
        <v>0</v>
      </c>
      <c r="F76" s="20">
        <v>0</v>
      </c>
      <c r="G76" s="20">
        <v>0</v>
      </c>
      <c r="H76" s="20">
        <v>1</v>
      </c>
      <c r="I76" s="18">
        <v>0.578</v>
      </c>
      <c r="J76" s="18">
        <v>13.932</v>
      </c>
      <c r="K76" s="21">
        <v>2</v>
      </c>
      <c r="L76" s="21">
        <v>0</v>
      </c>
      <c r="M76" s="21">
        <v>0</v>
      </c>
      <c r="N76" s="21">
        <v>-1</v>
      </c>
      <c r="O76" s="21">
        <v>0</v>
      </c>
      <c r="P76" s="21">
        <v>16.31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977</v>
      </c>
      <c r="B77" s="20" t="s">
        <v>227</v>
      </c>
      <c r="C77" s="20">
        <v>2011.14</v>
      </c>
      <c r="D77" s="20">
        <v>2306.302</v>
      </c>
      <c r="E77" s="20">
        <v>0</v>
      </c>
      <c r="F77" s="20">
        <v>0</v>
      </c>
      <c r="G77" s="20">
        <v>0</v>
      </c>
      <c r="H77" s="20">
        <v>1</v>
      </c>
      <c r="I77" s="18">
        <v>0.226</v>
      </c>
      <c r="J77" s="18">
        <v>12.995</v>
      </c>
      <c r="K77" s="21">
        <v>4</v>
      </c>
      <c r="L77" s="21">
        <v>2</v>
      </c>
      <c r="M77" s="21">
        <v>0</v>
      </c>
      <c r="N77" s="21">
        <v>0</v>
      </c>
      <c r="O77" s="21">
        <v>-1</v>
      </c>
      <c r="P77" s="21">
        <v>-17.851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979</v>
      </c>
      <c r="B78" s="20" t="s">
        <v>228</v>
      </c>
      <c r="C78" s="20">
        <v>6146.492</v>
      </c>
      <c r="D78" s="20">
        <v>7894.612</v>
      </c>
      <c r="E78" s="20">
        <v>0</v>
      </c>
      <c r="F78" s="20">
        <v>0</v>
      </c>
      <c r="G78" s="20">
        <v>0</v>
      </c>
      <c r="H78" s="20">
        <v>1</v>
      </c>
      <c r="I78" s="18">
        <v>1.302</v>
      </c>
      <c r="J78" s="18">
        <v>23.157</v>
      </c>
      <c r="K78" s="21">
        <v>4</v>
      </c>
      <c r="L78" s="21">
        <v>2</v>
      </c>
      <c r="M78" s="21">
        <v>0</v>
      </c>
      <c r="N78" s="21">
        <v>0</v>
      </c>
      <c r="O78" s="21">
        <v>0</v>
      </c>
      <c r="P78" s="21">
        <v>-16.703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986</v>
      </c>
      <c r="B79" s="20" t="s">
        <v>229</v>
      </c>
      <c r="C79" s="20">
        <v>2235.222</v>
      </c>
      <c r="D79" s="20">
        <v>2667.783</v>
      </c>
      <c r="E79" s="20">
        <v>0</v>
      </c>
      <c r="F79" s="20">
        <v>0</v>
      </c>
      <c r="G79" s="20">
        <v>0</v>
      </c>
      <c r="H79" s="20">
        <v>1</v>
      </c>
      <c r="I79" s="18">
        <v>9.317</v>
      </c>
      <c r="J79" s="18">
        <v>24.02</v>
      </c>
      <c r="K79" s="21">
        <v>4</v>
      </c>
      <c r="L79" s="21">
        <v>2</v>
      </c>
      <c r="M79" s="21">
        <v>0</v>
      </c>
      <c r="N79" s="21">
        <v>0</v>
      </c>
      <c r="O79" s="21">
        <v>0</v>
      </c>
      <c r="P79" s="21">
        <v>-1.051</v>
      </c>
      <c r="Q79" s="21">
        <v>0</v>
      </c>
      <c r="R79" s="21">
        <v>-1</v>
      </c>
      <c r="S79" s="22"/>
      <c r="T79" s="22"/>
      <c r="U79" s="22"/>
      <c r="V79" s="22"/>
      <c r="W79" s="22"/>
    </row>
    <row r="80" ht="16.5" spans="1:23">
      <c r="A80" s="20">
        <v>988</v>
      </c>
      <c r="B80" s="20" t="s">
        <v>230</v>
      </c>
      <c r="C80" s="20">
        <v>3905.258</v>
      </c>
      <c r="D80" s="20">
        <v>4431.288</v>
      </c>
      <c r="E80" s="20">
        <v>0</v>
      </c>
      <c r="F80" s="20">
        <v>0</v>
      </c>
      <c r="G80" s="20">
        <v>0</v>
      </c>
      <c r="H80" s="20">
        <v>1</v>
      </c>
      <c r="I80" s="18">
        <v>1.246</v>
      </c>
      <c r="J80" s="18">
        <v>12.969</v>
      </c>
      <c r="K80" s="21">
        <v>3</v>
      </c>
      <c r="L80" s="21">
        <v>0</v>
      </c>
      <c r="M80" s="21">
        <v>0</v>
      </c>
      <c r="N80" s="21">
        <v>0</v>
      </c>
      <c r="O80" s="21">
        <v>0</v>
      </c>
      <c r="P80" s="21">
        <v>-12.867</v>
      </c>
      <c r="Q80" s="21">
        <v>0</v>
      </c>
      <c r="R80" s="21">
        <v>-1</v>
      </c>
      <c r="S80" s="22"/>
      <c r="T80" s="22"/>
      <c r="U80" s="22"/>
      <c r="V80" s="22"/>
      <c r="W80" s="22"/>
    </row>
    <row r="81" ht="16.5" spans="1:23">
      <c r="A81" s="20">
        <v>995</v>
      </c>
      <c r="B81" s="20" t="s">
        <v>231</v>
      </c>
      <c r="C81" s="20">
        <v>2580.251</v>
      </c>
      <c r="D81" s="20">
        <v>2791.993</v>
      </c>
      <c r="E81" s="20">
        <v>0</v>
      </c>
      <c r="F81" s="20">
        <v>0</v>
      </c>
      <c r="G81" s="20">
        <v>0</v>
      </c>
      <c r="H81" s="20">
        <v>1</v>
      </c>
      <c r="I81" s="18">
        <v>2.504</v>
      </c>
      <c r="J81" s="18">
        <v>9.898</v>
      </c>
      <c r="K81" s="21">
        <v>4</v>
      </c>
      <c r="L81" s="21">
        <v>0</v>
      </c>
      <c r="M81" s="21">
        <v>0</v>
      </c>
      <c r="N81" s="21">
        <v>-1</v>
      </c>
      <c r="O81" s="21">
        <v>0</v>
      </c>
      <c r="P81" s="21">
        <v>-28.205</v>
      </c>
      <c r="Q81" s="21">
        <v>0</v>
      </c>
      <c r="R81" s="21">
        <v>-1</v>
      </c>
      <c r="S81" s="22"/>
      <c r="T81" s="22"/>
      <c r="U81" s="22"/>
      <c r="V81" s="22"/>
      <c r="W81" s="22"/>
    </row>
    <row r="82" ht="16.5" spans="1:23">
      <c r="A82" s="20">
        <v>399060</v>
      </c>
      <c r="B82" s="20" t="s">
        <v>232</v>
      </c>
      <c r="C82" s="20">
        <v>3256.049</v>
      </c>
      <c r="D82" s="20">
        <v>3639.326</v>
      </c>
      <c r="E82" s="20">
        <v>0</v>
      </c>
      <c r="F82" s="20">
        <v>0</v>
      </c>
      <c r="G82" s="20">
        <v>0</v>
      </c>
      <c r="H82" s="20">
        <v>1</v>
      </c>
      <c r="I82" s="18">
        <v>1.151</v>
      </c>
      <c r="J82" s="18">
        <v>11.562</v>
      </c>
      <c r="K82" s="21">
        <v>4</v>
      </c>
      <c r="L82" s="21">
        <v>2</v>
      </c>
      <c r="M82" s="21">
        <v>0</v>
      </c>
      <c r="N82" s="21">
        <v>0</v>
      </c>
      <c r="O82" s="21">
        <v>0</v>
      </c>
      <c r="P82" s="21">
        <v>-18.565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399233</v>
      </c>
      <c r="B83" s="20" t="s">
        <v>233</v>
      </c>
      <c r="C83" s="20">
        <v>3219.902</v>
      </c>
      <c r="D83" s="20">
        <v>3725.534</v>
      </c>
      <c r="E83" s="20">
        <v>0</v>
      </c>
      <c r="F83" s="20">
        <v>0</v>
      </c>
      <c r="G83" s="20">
        <v>0</v>
      </c>
      <c r="H83" s="20">
        <v>1</v>
      </c>
      <c r="I83" s="18">
        <v>0.801</v>
      </c>
      <c r="J83" s="18">
        <v>14.264</v>
      </c>
      <c r="K83" s="21">
        <v>3</v>
      </c>
      <c r="L83" s="21">
        <v>0</v>
      </c>
      <c r="M83" s="21">
        <v>0</v>
      </c>
      <c r="N83" s="21">
        <v>0</v>
      </c>
      <c r="O83" s="21">
        <v>0</v>
      </c>
      <c r="P83" s="21">
        <v>-20.928</v>
      </c>
      <c r="Q83" s="21">
        <v>0</v>
      </c>
      <c r="R83" s="21">
        <v>-1</v>
      </c>
      <c r="S83" s="22"/>
      <c r="T83" s="22"/>
      <c r="U83" s="22"/>
      <c r="V83" s="22"/>
      <c r="W83" s="22"/>
    </row>
    <row r="84" ht="16.5" spans="1:23">
      <c r="A84" s="20">
        <v>399234</v>
      </c>
      <c r="B84" s="20" t="s">
        <v>234</v>
      </c>
      <c r="C84" s="20">
        <v>904.739</v>
      </c>
      <c r="D84" s="20">
        <v>1040.505</v>
      </c>
      <c r="E84" s="20">
        <v>0</v>
      </c>
      <c r="F84" s="20">
        <v>0</v>
      </c>
      <c r="G84" s="20">
        <v>0</v>
      </c>
      <c r="H84" s="20">
        <v>1</v>
      </c>
      <c r="I84" s="18">
        <v>7.33</v>
      </c>
      <c r="J84" s="18">
        <v>19.421</v>
      </c>
      <c r="K84" s="21">
        <v>3</v>
      </c>
      <c r="L84" s="21">
        <v>2</v>
      </c>
      <c r="M84" s="21">
        <v>0</v>
      </c>
      <c r="N84" s="21">
        <v>0</v>
      </c>
      <c r="O84" s="21">
        <v>0</v>
      </c>
      <c r="P84" s="21">
        <v>-5.502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399235</v>
      </c>
      <c r="B85" s="20" t="s">
        <v>235</v>
      </c>
      <c r="C85" s="20">
        <v>1013.813</v>
      </c>
      <c r="D85" s="20">
        <v>1157.88</v>
      </c>
      <c r="E85" s="20">
        <v>0</v>
      </c>
      <c r="F85" s="20">
        <v>0</v>
      </c>
      <c r="G85" s="20">
        <v>0</v>
      </c>
      <c r="H85" s="20">
        <v>1</v>
      </c>
      <c r="I85" s="18">
        <v>1.858</v>
      </c>
      <c r="J85" s="18">
        <v>14.069</v>
      </c>
      <c r="K85" s="21">
        <v>0</v>
      </c>
      <c r="L85" s="21">
        <v>2</v>
      </c>
      <c r="M85" s="21">
        <v>0</v>
      </c>
      <c r="N85" s="21">
        <v>0</v>
      </c>
      <c r="O85" s="21">
        <v>0</v>
      </c>
      <c r="P85" s="21">
        <v>8.199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399244</v>
      </c>
      <c r="B86" s="20" t="s">
        <v>236</v>
      </c>
      <c r="C86" s="20">
        <v>590.086</v>
      </c>
      <c r="D86" s="20">
        <v>671.936</v>
      </c>
      <c r="E86" s="20">
        <v>0</v>
      </c>
      <c r="F86" s="20">
        <v>0</v>
      </c>
      <c r="G86" s="20">
        <v>0</v>
      </c>
      <c r="H86" s="20">
        <v>1</v>
      </c>
      <c r="I86" s="18">
        <v>1.307</v>
      </c>
      <c r="J86" s="18">
        <v>13.329</v>
      </c>
      <c r="K86" s="21">
        <v>4</v>
      </c>
      <c r="L86" s="21">
        <v>0</v>
      </c>
      <c r="M86" s="21">
        <v>0</v>
      </c>
      <c r="N86" s="21">
        <v>0</v>
      </c>
      <c r="O86" s="21">
        <v>0</v>
      </c>
      <c r="P86" s="21">
        <v>-25.024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399268</v>
      </c>
      <c r="B87" s="20" t="s">
        <v>237</v>
      </c>
      <c r="C87" s="20">
        <v>1876.068</v>
      </c>
      <c r="D87" s="20">
        <v>2365.096</v>
      </c>
      <c r="E87" s="20">
        <v>0</v>
      </c>
      <c r="F87" s="20">
        <v>0</v>
      </c>
      <c r="G87" s="20">
        <v>0</v>
      </c>
      <c r="H87" s="20">
        <v>1</v>
      </c>
      <c r="I87" s="18">
        <v>1.952</v>
      </c>
      <c r="J87" s="18">
        <v>22.225</v>
      </c>
      <c r="K87" s="21">
        <v>4</v>
      </c>
      <c r="L87" s="21">
        <v>2</v>
      </c>
      <c r="M87" s="21">
        <v>0</v>
      </c>
      <c r="N87" s="21">
        <v>0</v>
      </c>
      <c r="O87" s="21">
        <v>0</v>
      </c>
      <c r="P87" s="21">
        <v>-8.025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399278</v>
      </c>
      <c r="B88" s="20" t="s">
        <v>238</v>
      </c>
      <c r="C88" s="20">
        <v>1976.63</v>
      </c>
      <c r="D88" s="20">
        <v>2266.722</v>
      </c>
      <c r="E88" s="20">
        <v>0</v>
      </c>
      <c r="F88" s="20">
        <v>0</v>
      </c>
      <c r="G88" s="20">
        <v>0</v>
      </c>
      <c r="H88" s="20">
        <v>1</v>
      </c>
      <c r="I88" s="18">
        <v>0.236</v>
      </c>
      <c r="J88" s="18">
        <v>13.004</v>
      </c>
      <c r="K88" s="21">
        <v>4</v>
      </c>
      <c r="L88" s="21">
        <v>2</v>
      </c>
      <c r="M88" s="21">
        <v>0</v>
      </c>
      <c r="N88" s="21">
        <v>0</v>
      </c>
      <c r="O88" s="21">
        <v>0</v>
      </c>
      <c r="P88" s="21">
        <v>-16.768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399289</v>
      </c>
      <c r="B89" s="20" t="s">
        <v>239</v>
      </c>
      <c r="C89" s="20">
        <v>120.468</v>
      </c>
      <c r="D89" s="20">
        <v>121.284</v>
      </c>
      <c r="E89" s="20">
        <v>0</v>
      </c>
      <c r="F89" s="20">
        <v>0</v>
      </c>
      <c r="G89" s="20">
        <v>0</v>
      </c>
      <c r="H89" s="20">
        <v>1</v>
      </c>
      <c r="I89" s="18">
        <v>0.282</v>
      </c>
      <c r="J89" s="18">
        <v>0.953</v>
      </c>
      <c r="K89" s="21">
        <v>4</v>
      </c>
      <c r="L89" s="21">
        <v>2</v>
      </c>
      <c r="M89" s="21">
        <v>0</v>
      </c>
      <c r="N89" s="21">
        <v>0</v>
      </c>
      <c r="O89" s="21">
        <v>0</v>
      </c>
      <c r="P89" s="21">
        <v>-9.469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399292</v>
      </c>
      <c r="B90" s="20" t="s">
        <v>240</v>
      </c>
      <c r="C90" s="20">
        <v>1382.96</v>
      </c>
      <c r="D90" s="20">
        <v>1620.072</v>
      </c>
      <c r="E90" s="20">
        <v>0</v>
      </c>
      <c r="F90" s="20">
        <v>0</v>
      </c>
      <c r="G90" s="20">
        <v>0</v>
      </c>
      <c r="H90" s="20">
        <v>1</v>
      </c>
      <c r="I90" s="18">
        <v>0.32</v>
      </c>
      <c r="J90" s="18">
        <v>14.909</v>
      </c>
      <c r="K90" s="21">
        <v>4</v>
      </c>
      <c r="L90" s="21">
        <v>2</v>
      </c>
      <c r="M90" s="21">
        <v>0</v>
      </c>
      <c r="N90" s="21">
        <v>-1</v>
      </c>
      <c r="O90" s="21">
        <v>0</v>
      </c>
      <c r="P90" s="21">
        <v>-0.007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399294</v>
      </c>
      <c r="B91" s="20" t="s">
        <v>241</v>
      </c>
      <c r="C91" s="20">
        <v>3448.481</v>
      </c>
      <c r="D91" s="20">
        <v>3826.595</v>
      </c>
      <c r="E91" s="20">
        <v>0</v>
      </c>
      <c r="F91" s="20">
        <v>0</v>
      </c>
      <c r="G91" s="20">
        <v>0</v>
      </c>
      <c r="H91" s="20">
        <v>1</v>
      </c>
      <c r="I91" s="18">
        <v>2.347</v>
      </c>
      <c r="J91" s="18">
        <v>11.996</v>
      </c>
      <c r="K91" s="21">
        <v>4</v>
      </c>
      <c r="L91" s="21">
        <v>1</v>
      </c>
      <c r="M91" s="21">
        <v>0</v>
      </c>
      <c r="N91" s="21">
        <v>0</v>
      </c>
      <c r="O91" s="21">
        <v>0</v>
      </c>
      <c r="P91" s="21">
        <v>-42.028</v>
      </c>
      <c r="Q91" s="21">
        <v>0</v>
      </c>
      <c r="R91" s="21">
        <v>-1</v>
      </c>
      <c r="S91" s="22"/>
      <c r="T91" s="22"/>
      <c r="U91" s="22"/>
      <c r="V91" s="22"/>
      <c r="W91" s="22"/>
    </row>
    <row r="92" ht="16.5" spans="1:23">
      <c r="A92" s="20">
        <v>399297</v>
      </c>
      <c r="B92" s="20" t="s">
        <v>242</v>
      </c>
      <c r="C92" s="20">
        <v>5817.044</v>
      </c>
      <c r="D92" s="20">
        <v>6568.09</v>
      </c>
      <c r="E92" s="20">
        <v>0</v>
      </c>
      <c r="F92" s="20">
        <v>0</v>
      </c>
      <c r="G92" s="20">
        <v>0</v>
      </c>
      <c r="H92" s="20">
        <v>1</v>
      </c>
      <c r="I92" s="18">
        <v>0.818</v>
      </c>
      <c r="J92" s="18">
        <v>12.159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17.355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399298</v>
      </c>
      <c r="B93" s="20" t="s">
        <v>243</v>
      </c>
      <c r="C93" s="20">
        <v>213.308</v>
      </c>
      <c r="D93" s="20">
        <v>214.559</v>
      </c>
      <c r="E93" s="20">
        <v>0</v>
      </c>
      <c r="F93" s="20">
        <v>0</v>
      </c>
      <c r="G93" s="20">
        <v>0</v>
      </c>
      <c r="H93" s="20">
        <v>1</v>
      </c>
      <c r="I93" s="18">
        <v>0.408</v>
      </c>
      <c r="J93" s="18">
        <v>0.988</v>
      </c>
      <c r="K93" s="21">
        <v>4</v>
      </c>
      <c r="L93" s="21">
        <v>0</v>
      </c>
      <c r="M93" s="21">
        <v>0</v>
      </c>
      <c r="N93" s="21">
        <v>0</v>
      </c>
      <c r="O93" s="21">
        <v>0</v>
      </c>
      <c r="P93" s="21">
        <v>-8.197</v>
      </c>
      <c r="Q93" s="21">
        <v>0</v>
      </c>
      <c r="R93" s="21">
        <v>-1</v>
      </c>
      <c r="S93" s="22"/>
      <c r="T93" s="22"/>
      <c r="U93" s="22"/>
      <c r="V93" s="22"/>
      <c r="W93" s="22"/>
    </row>
    <row r="94" ht="16.5" spans="1:23">
      <c r="A94" s="20">
        <v>399299</v>
      </c>
      <c r="B94" s="20" t="s">
        <v>244</v>
      </c>
      <c r="C94" s="20">
        <v>245.429</v>
      </c>
      <c r="D94" s="20">
        <v>247.061</v>
      </c>
      <c r="E94" s="20">
        <v>0</v>
      </c>
      <c r="F94" s="20">
        <v>0</v>
      </c>
      <c r="G94" s="20">
        <v>0</v>
      </c>
      <c r="H94" s="20">
        <v>1</v>
      </c>
      <c r="I94" s="18">
        <v>0.397</v>
      </c>
      <c r="J94" s="18">
        <v>1.055</v>
      </c>
      <c r="K94" s="21">
        <v>3</v>
      </c>
      <c r="L94" s="21">
        <v>2</v>
      </c>
      <c r="M94" s="21">
        <v>0</v>
      </c>
      <c r="N94" s="21">
        <v>-1</v>
      </c>
      <c r="O94" s="21">
        <v>0</v>
      </c>
      <c r="P94" s="21">
        <v>-35.169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399301</v>
      </c>
      <c r="B95" s="20" t="s">
        <v>245</v>
      </c>
      <c r="C95" s="20">
        <v>217.157</v>
      </c>
      <c r="D95" s="20">
        <v>218.43</v>
      </c>
      <c r="E95" s="20">
        <v>0</v>
      </c>
      <c r="F95" s="20">
        <v>0</v>
      </c>
      <c r="G95" s="20">
        <v>0</v>
      </c>
      <c r="H95" s="20">
        <v>1</v>
      </c>
      <c r="I95" s="18">
        <v>0.408</v>
      </c>
      <c r="J95" s="18">
        <v>0.988</v>
      </c>
      <c r="K95" s="21">
        <v>4</v>
      </c>
      <c r="L95" s="21">
        <v>2</v>
      </c>
      <c r="M95" s="21">
        <v>0</v>
      </c>
      <c r="N95" s="21">
        <v>0</v>
      </c>
      <c r="O95" s="21">
        <v>0</v>
      </c>
      <c r="P95" s="21">
        <v>-14.858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399302</v>
      </c>
      <c r="B96" s="20" t="s">
        <v>246</v>
      </c>
      <c r="C96" s="20">
        <v>220.225</v>
      </c>
      <c r="D96" s="20">
        <v>221.297</v>
      </c>
      <c r="E96" s="20">
        <v>0</v>
      </c>
      <c r="F96" s="20">
        <v>0</v>
      </c>
      <c r="G96" s="20">
        <v>0</v>
      </c>
      <c r="H96" s="20">
        <v>1</v>
      </c>
      <c r="I96" s="18">
        <v>0.324</v>
      </c>
      <c r="J96" s="18">
        <v>0.807</v>
      </c>
      <c r="K96" s="21">
        <v>1</v>
      </c>
      <c r="L96" s="21">
        <v>1</v>
      </c>
      <c r="M96" s="21">
        <v>0</v>
      </c>
      <c r="N96" s="21">
        <v>0</v>
      </c>
      <c r="O96" s="21">
        <v>0</v>
      </c>
      <c r="P96" s="21">
        <v>4.205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399315</v>
      </c>
      <c r="B97" s="20" t="s">
        <v>247</v>
      </c>
      <c r="C97" s="20">
        <v>4388.284</v>
      </c>
      <c r="D97" s="20">
        <v>5221.272</v>
      </c>
      <c r="E97" s="20">
        <v>0</v>
      </c>
      <c r="F97" s="20">
        <v>0</v>
      </c>
      <c r="G97" s="20">
        <v>0</v>
      </c>
      <c r="H97" s="20">
        <v>1</v>
      </c>
      <c r="I97" s="18">
        <v>0.005</v>
      </c>
      <c r="J97" s="18">
        <v>15.958</v>
      </c>
      <c r="K97" s="21">
        <v>4</v>
      </c>
      <c r="L97" s="21">
        <v>0</v>
      </c>
      <c r="M97" s="21">
        <v>-1</v>
      </c>
      <c r="N97" s="21">
        <v>1</v>
      </c>
      <c r="O97" s="21">
        <v>0</v>
      </c>
      <c r="P97" s="21">
        <v>4.77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399326</v>
      </c>
      <c r="B98" s="20" t="s">
        <v>248</v>
      </c>
      <c r="C98" s="20">
        <v>5537.144</v>
      </c>
      <c r="D98" s="20">
        <v>6782.638</v>
      </c>
      <c r="E98" s="20">
        <v>0</v>
      </c>
      <c r="F98" s="20">
        <v>0</v>
      </c>
      <c r="G98" s="20">
        <v>0</v>
      </c>
      <c r="H98" s="20">
        <v>1</v>
      </c>
      <c r="I98" s="18">
        <v>5.01</v>
      </c>
      <c r="J98" s="18">
        <v>22.453</v>
      </c>
      <c r="K98" s="21">
        <v>0</v>
      </c>
      <c r="L98" s="21">
        <v>1</v>
      </c>
      <c r="M98" s="21">
        <v>0</v>
      </c>
      <c r="N98" s="21">
        <v>0</v>
      </c>
      <c r="O98" s="21">
        <v>1</v>
      </c>
      <c r="P98" s="21">
        <v>16.446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399346</v>
      </c>
      <c r="B99" s="20" t="s">
        <v>249</v>
      </c>
      <c r="C99" s="20">
        <v>4109.588</v>
      </c>
      <c r="D99" s="20">
        <v>4666.838</v>
      </c>
      <c r="E99" s="20">
        <v>0</v>
      </c>
      <c r="F99" s="20">
        <v>0</v>
      </c>
      <c r="G99" s="20">
        <v>0</v>
      </c>
      <c r="H99" s="20">
        <v>1</v>
      </c>
      <c r="I99" s="18">
        <v>0.752</v>
      </c>
      <c r="J99" s="18">
        <v>12.603</v>
      </c>
      <c r="K99" s="21">
        <v>2</v>
      </c>
      <c r="L99" s="21">
        <v>1</v>
      </c>
      <c r="M99" s="21">
        <v>0</v>
      </c>
      <c r="N99" s="21">
        <v>0</v>
      </c>
      <c r="O99" s="21">
        <v>0</v>
      </c>
      <c r="P99" s="21">
        <v>2.384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399358</v>
      </c>
      <c r="B100" s="20" t="s">
        <v>250</v>
      </c>
      <c r="C100" s="20">
        <v>5310.542</v>
      </c>
      <c r="D100" s="20">
        <v>5900.392</v>
      </c>
      <c r="E100" s="20">
        <v>0</v>
      </c>
      <c r="F100" s="20">
        <v>0</v>
      </c>
      <c r="G100" s="20">
        <v>0</v>
      </c>
      <c r="H100" s="20">
        <v>1</v>
      </c>
      <c r="I100" s="18">
        <v>1.162</v>
      </c>
      <c r="J100" s="18">
        <v>11.042</v>
      </c>
      <c r="K100" s="21">
        <v>3</v>
      </c>
      <c r="L100" s="21">
        <v>1</v>
      </c>
      <c r="M100" s="21">
        <v>0</v>
      </c>
      <c r="N100" s="21">
        <v>-1</v>
      </c>
      <c r="O100" s="21">
        <v>0</v>
      </c>
      <c r="P100" s="21">
        <v>27.126</v>
      </c>
      <c r="Q100" s="21">
        <v>-1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399365</v>
      </c>
      <c r="B101" s="20" t="s">
        <v>251</v>
      </c>
      <c r="C101" s="20">
        <v>12712.686</v>
      </c>
      <c r="D101" s="20">
        <v>14765.581</v>
      </c>
      <c r="E101" s="20">
        <v>0</v>
      </c>
      <c r="F101" s="20">
        <v>0</v>
      </c>
      <c r="G101" s="20">
        <v>0</v>
      </c>
      <c r="H101" s="20">
        <v>1</v>
      </c>
      <c r="I101" s="18">
        <v>5.967</v>
      </c>
      <c r="J101" s="18">
        <v>19.041</v>
      </c>
      <c r="K101" s="21">
        <v>4</v>
      </c>
      <c r="L101" s="21">
        <v>0</v>
      </c>
      <c r="M101" s="21">
        <v>0</v>
      </c>
      <c r="N101" s="21">
        <v>0</v>
      </c>
      <c r="O101" s="21">
        <v>0</v>
      </c>
      <c r="P101" s="21">
        <v>-45.598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399374</v>
      </c>
      <c r="B102" s="20" t="s">
        <v>252</v>
      </c>
      <c r="C102" s="20">
        <v>4185.83</v>
      </c>
      <c r="D102" s="20">
        <v>5123.458</v>
      </c>
      <c r="E102" s="20">
        <v>0</v>
      </c>
      <c r="F102" s="20">
        <v>0</v>
      </c>
      <c r="G102" s="20">
        <v>0</v>
      </c>
      <c r="H102" s="20">
        <v>1</v>
      </c>
      <c r="I102" s="18">
        <v>0.103</v>
      </c>
      <c r="J102" s="18">
        <v>18.385</v>
      </c>
      <c r="K102" s="21">
        <v>4</v>
      </c>
      <c r="L102" s="21">
        <v>2</v>
      </c>
      <c r="M102" s="21">
        <v>0</v>
      </c>
      <c r="N102" s="21">
        <v>0</v>
      </c>
      <c r="O102" s="21">
        <v>0</v>
      </c>
      <c r="P102" s="21">
        <v>-22.755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399375</v>
      </c>
      <c r="B103" s="20" t="s">
        <v>253</v>
      </c>
      <c r="C103" s="20">
        <v>5546.039</v>
      </c>
      <c r="D103" s="20">
        <v>6565.128</v>
      </c>
      <c r="E103" s="20">
        <v>0</v>
      </c>
      <c r="F103" s="20">
        <v>0</v>
      </c>
      <c r="G103" s="20">
        <v>0</v>
      </c>
      <c r="H103" s="20">
        <v>1</v>
      </c>
      <c r="I103" s="18">
        <v>3.317</v>
      </c>
      <c r="J103" s="18">
        <v>18.325</v>
      </c>
      <c r="K103" s="21">
        <v>4</v>
      </c>
      <c r="L103" s="21">
        <v>2</v>
      </c>
      <c r="M103" s="21">
        <v>0</v>
      </c>
      <c r="N103" s="21">
        <v>0</v>
      </c>
      <c r="O103" s="21">
        <v>0</v>
      </c>
      <c r="P103" s="21">
        <v>-5.845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399381</v>
      </c>
      <c r="B104" s="20" t="s">
        <v>254</v>
      </c>
      <c r="C104" s="20">
        <v>2921.769</v>
      </c>
      <c r="D104" s="20">
        <v>3447.813</v>
      </c>
      <c r="E104" s="20">
        <v>0</v>
      </c>
      <c r="F104" s="20">
        <v>0</v>
      </c>
      <c r="G104" s="20">
        <v>0</v>
      </c>
      <c r="H104" s="20">
        <v>1</v>
      </c>
      <c r="I104" s="18">
        <v>8.996</v>
      </c>
      <c r="J104" s="18">
        <v>22.881</v>
      </c>
      <c r="K104" s="21">
        <v>4</v>
      </c>
      <c r="L104" s="21">
        <v>2</v>
      </c>
      <c r="M104" s="21">
        <v>0</v>
      </c>
      <c r="N104" s="21">
        <v>0</v>
      </c>
      <c r="O104" s="21">
        <v>0</v>
      </c>
      <c r="P104" s="21">
        <v>-10.654</v>
      </c>
      <c r="Q104" s="21">
        <v>0</v>
      </c>
      <c r="R104" s="21">
        <v>-1</v>
      </c>
      <c r="S104" s="22"/>
      <c r="T104" s="22"/>
      <c r="U104" s="22"/>
      <c r="V104" s="22"/>
      <c r="W104" s="22"/>
    </row>
    <row r="105" ht="16.5" spans="1:23">
      <c r="A105" s="20">
        <v>399383</v>
      </c>
      <c r="B105" s="20" t="s">
        <v>255</v>
      </c>
      <c r="C105" s="20">
        <v>2840.875</v>
      </c>
      <c r="D105" s="20">
        <v>3195.877</v>
      </c>
      <c r="E105" s="20">
        <v>0</v>
      </c>
      <c r="F105" s="20">
        <v>0</v>
      </c>
      <c r="G105" s="20">
        <v>0</v>
      </c>
      <c r="H105" s="20">
        <v>1</v>
      </c>
      <c r="I105" s="18">
        <v>1.4</v>
      </c>
      <c r="J105" s="18">
        <v>12.353</v>
      </c>
      <c r="K105" s="21">
        <v>0</v>
      </c>
      <c r="L105" s="21">
        <v>2</v>
      </c>
      <c r="M105" s="21">
        <v>0</v>
      </c>
      <c r="N105" s="21">
        <v>0</v>
      </c>
      <c r="O105" s="21">
        <v>0</v>
      </c>
      <c r="P105" s="21">
        <v>-0.01</v>
      </c>
      <c r="Q105" s="21">
        <v>0</v>
      </c>
      <c r="R105" s="21">
        <v>-1</v>
      </c>
      <c r="S105" s="22"/>
      <c r="T105" s="22"/>
      <c r="U105" s="22"/>
      <c r="V105" s="22"/>
      <c r="W105" s="22"/>
    </row>
    <row r="106" ht="16.5" spans="1:23">
      <c r="A106" s="20">
        <v>399389</v>
      </c>
      <c r="B106" s="20" t="s">
        <v>256</v>
      </c>
      <c r="C106" s="20">
        <v>6872.616</v>
      </c>
      <c r="D106" s="20">
        <v>8968.368</v>
      </c>
      <c r="E106" s="20">
        <v>0</v>
      </c>
      <c r="F106" s="20">
        <v>0</v>
      </c>
      <c r="G106" s="20">
        <v>0</v>
      </c>
      <c r="H106" s="20">
        <v>1</v>
      </c>
      <c r="I106" s="18">
        <v>0.534</v>
      </c>
      <c r="J106" s="18">
        <v>23.778</v>
      </c>
      <c r="K106" s="21">
        <v>3</v>
      </c>
      <c r="L106" s="21">
        <v>2</v>
      </c>
      <c r="M106" s="21">
        <v>0</v>
      </c>
      <c r="N106" s="21">
        <v>0</v>
      </c>
      <c r="O106" s="21">
        <v>0</v>
      </c>
      <c r="P106" s="21">
        <v>-6.394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399390</v>
      </c>
      <c r="B107" s="20" t="s">
        <v>257</v>
      </c>
      <c r="C107" s="20">
        <v>2593.297</v>
      </c>
      <c r="D107" s="20">
        <v>2805.124</v>
      </c>
      <c r="E107" s="20">
        <v>0</v>
      </c>
      <c r="F107" s="20">
        <v>0</v>
      </c>
      <c r="G107" s="20">
        <v>0</v>
      </c>
      <c r="H107" s="20">
        <v>1</v>
      </c>
      <c r="I107" s="18">
        <v>2.358</v>
      </c>
      <c r="J107" s="18">
        <v>9.732</v>
      </c>
      <c r="K107" s="21">
        <v>4</v>
      </c>
      <c r="L107" s="21">
        <v>2</v>
      </c>
      <c r="M107" s="21">
        <v>0</v>
      </c>
      <c r="N107" s="21">
        <v>0</v>
      </c>
      <c r="O107" s="21">
        <v>0</v>
      </c>
      <c r="P107" s="21">
        <v>-28.568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399404</v>
      </c>
      <c r="B108" s="20" t="s">
        <v>258</v>
      </c>
      <c r="C108" s="20">
        <v>6073.034</v>
      </c>
      <c r="D108" s="20">
        <v>6681.427</v>
      </c>
      <c r="E108" s="20">
        <v>0</v>
      </c>
      <c r="F108" s="20">
        <v>0</v>
      </c>
      <c r="G108" s="20">
        <v>0</v>
      </c>
      <c r="H108" s="20">
        <v>1</v>
      </c>
      <c r="I108" s="18">
        <v>1.799</v>
      </c>
      <c r="J108" s="18">
        <v>10.741</v>
      </c>
      <c r="K108" s="21">
        <v>3</v>
      </c>
      <c r="L108" s="21">
        <v>2</v>
      </c>
      <c r="M108" s="21">
        <v>0</v>
      </c>
      <c r="N108" s="21">
        <v>0</v>
      </c>
      <c r="O108" s="21">
        <v>0</v>
      </c>
      <c r="P108" s="21">
        <v>-5.175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399408</v>
      </c>
      <c r="B109" s="20" t="s">
        <v>259</v>
      </c>
      <c r="C109" s="20">
        <v>14874.29</v>
      </c>
      <c r="D109" s="20">
        <v>16378.651</v>
      </c>
      <c r="E109" s="20">
        <v>0</v>
      </c>
      <c r="F109" s="20">
        <v>0</v>
      </c>
      <c r="G109" s="20">
        <v>0</v>
      </c>
      <c r="H109" s="20">
        <v>1</v>
      </c>
      <c r="I109" s="18">
        <v>0.859</v>
      </c>
      <c r="J109" s="18">
        <v>9.965</v>
      </c>
      <c r="K109" s="21">
        <v>4</v>
      </c>
      <c r="L109" s="21">
        <v>2</v>
      </c>
      <c r="M109" s="21">
        <v>0</v>
      </c>
      <c r="N109" s="21">
        <v>0</v>
      </c>
      <c r="O109" s="21">
        <v>0</v>
      </c>
      <c r="P109" s="21">
        <v>-23.212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399410</v>
      </c>
      <c r="B110" s="20" t="s">
        <v>260</v>
      </c>
      <c r="C110" s="20">
        <v>2527.195</v>
      </c>
      <c r="D110" s="20">
        <v>3320.292</v>
      </c>
      <c r="E110" s="20">
        <v>0</v>
      </c>
      <c r="F110" s="20">
        <v>0</v>
      </c>
      <c r="G110" s="20">
        <v>0</v>
      </c>
      <c r="H110" s="20">
        <v>1</v>
      </c>
      <c r="I110" s="18">
        <v>8.2</v>
      </c>
      <c r="J110" s="18">
        <v>30.127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7.964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399411</v>
      </c>
      <c r="B111" s="20" t="s">
        <v>261</v>
      </c>
      <c r="C111" s="20">
        <v>3398.462</v>
      </c>
      <c r="D111" s="20">
        <v>3686.688</v>
      </c>
      <c r="E111" s="20">
        <v>0</v>
      </c>
      <c r="F111" s="20">
        <v>0</v>
      </c>
      <c r="G111" s="20">
        <v>0</v>
      </c>
      <c r="H111" s="20">
        <v>1</v>
      </c>
      <c r="I111" s="18">
        <v>0.031</v>
      </c>
      <c r="J111" s="18">
        <v>7.847</v>
      </c>
      <c r="K111" s="21">
        <v>4</v>
      </c>
      <c r="L111" s="21">
        <v>0</v>
      </c>
      <c r="M111" s="21">
        <v>-1</v>
      </c>
      <c r="N111" s="21">
        <v>1</v>
      </c>
      <c r="O111" s="21">
        <v>0</v>
      </c>
      <c r="P111" s="21">
        <v>-3.073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399412</v>
      </c>
      <c r="B112" s="20" t="s">
        <v>262</v>
      </c>
      <c r="C112" s="20">
        <v>2835.498</v>
      </c>
      <c r="D112" s="20">
        <v>3223.189</v>
      </c>
      <c r="E112" s="20">
        <v>0</v>
      </c>
      <c r="F112" s="20">
        <v>0</v>
      </c>
      <c r="G112" s="20">
        <v>0</v>
      </c>
      <c r="H112" s="20">
        <v>1</v>
      </c>
      <c r="I112" s="18">
        <v>1.181</v>
      </c>
      <c r="J112" s="18">
        <v>13.067</v>
      </c>
      <c r="K112" s="21">
        <v>2</v>
      </c>
      <c r="L112" s="21">
        <v>2</v>
      </c>
      <c r="M112" s="21">
        <v>0</v>
      </c>
      <c r="N112" s="21">
        <v>0</v>
      </c>
      <c r="O112" s="21">
        <v>0</v>
      </c>
      <c r="P112" s="21">
        <v>-3.419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399416</v>
      </c>
      <c r="B113" s="20" t="s">
        <v>263</v>
      </c>
      <c r="C113" s="20">
        <v>4511.948</v>
      </c>
      <c r="D113" s="20">
        <v>5368.948</v>
      </c>
      <c r="E113" s="20">
        <v>0</v>
      </c>
      <c r="F113" s="20">
        <v>0</v>
      </c>
      <c r="G113" s="20">
        <v>0</v>
      </c>
      <c r="H113" s="20">
        <v>1</v>
      </c>
      <c r="I113" s="18">
        <v>1.903</v>
      </c>
      <c r="J113" s="18">
        <v>17.561</v>
      </c>
      <c r="K113" s="21">
        <v>4</v>
      </c>
      <c r="L113" s="21">
        <v>1</v>
      </c>
      <c r="M113" s="21">
        <v>-1</v>
      </c>
      <c r="N113" s="21">
        <v>1</v>
      </c>
      <c r="O113" s="21">
        <v>0</v>
      </c>
      <c r="P113" s="21">
        <v>-3.303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399427</v>
      </c>
      <c r="B114" s="20" t="s">
        <v>264</v>
      </c>
      <c r="C114" s="20">
        <v>2139.628</v>
      </c>
      <c r="D114" s="20">
        <v>2475.492</v>
      </c>
      <c r="E114" s="20">
        <v>0</v>
      </c>
      <c r="F114" s="20">
        <v>0</v>
      </c>
      <c r="G114" s="20">
        <v>0</v>
      </c>
      <c r="H114" s="20">
        <v>1</v>
      </c>
      <c r="I114" s="18">
        <v>1.685</v>
      </c>
      <c r="J114" s="18">
        <v>15.024</v>
      </c>
      <c r="K114" s="21">
        <v>1</v>
      </c>
      <c r="L114" s="21">
        <v>1</v>
      </c>
      <c r="M114" s="21">
        <v>0</v>
      </c>
      <c r="N114" s="21">
        <v>0</v>
      </c>
      <c r="O114" s="21">
        <v>0</v>
      </c>
      <c r="P114" s="21">
        <v>15.092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399428</v>
      </c>
      <c r="B115" s="20" t="s">
        <v>265</v>
      </c>
      <c r="C115" s="20">
        <v>3943.76</v>
      </c>
      <c r="D115" s="20">
        <v>4779.904</v>
      </c>
      <c r="E115" s="20">
        <v>0</v>
      </c>
      <c r="F115" s="20">
        <v>0</v>
      </c>
      <c r="G115" s="20">
        <v>0</v>
      </c>
      <c r="H115" s="20">
        <v>1</v>
      </c>
      <c r="I115" s="18">
        <v>2.995</v>
      </c>
      <c r="J115" s="18">
        <v>19.964</v>
      </c>
      <c r="K115" s="21">
        <v>4</v>
      </c>
      <c r="L115" s="21">
        <v>2</v>
      </c>
      <c r="M115" s="21">
        <v>0</v>
      </c>
      <c r="N115" s="21">
        <v>0</v>
      </c>
      <c r="O115" s="21">
        <v>0</v>
      </c>
      <c r="P115" s="21">
        <v>-19.43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399429</v>
      </c>
      <c r="B116" s="20" t="s">
        <v>266</v>
      </c>
      <c r="C116" s="20">
        <v>1542.345</v>
      </c>
      <c r="D116" s="20">
        <v>1945.119</v>
      </c>
      <c r="E116" s="20">
        <v>0</v>
      </c>
      <c r="F116" s="20">
        <v>0</v>
      </c>
      <c r="G116" s="20">
        <v>0</v>
      </c>
      <c r="H116" s="20">
        <v>1</v>
      </c>
      <c r="I116" s="18">
        <v>4.21</v>
      </c>
      <c r="J116" s="18">
        <v>24.045</v>
      </c>
      <c r="K116" s="21">
        <v>4</v>
      </c>
      <c r="L116" s="21">
        <v>2</v>
      </c>
      <c r="M116" s="21">
        <v>-1</v>
      </c>
      <c r="N116" s="21">
        <v>1</v>
      </c>
      <c r="O116" s="21">
        <v>0</v>
      </c>
      <c r="P116" s="21">
        <v>-17.733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399435</v>
      </c>
      <c r="B117" s="20" t="s">
        <v>267</v>
      </c>
      <c r="C117" s="20">
        <v>3905.153</v>
      </c>
      <c r="D117" s="20">
        <v>4183.192</v>
      </c>
      <c r="E117" s="20">
        <v>0</v>
      </c>
      <c r="F117" s="20">
        <v>0</v>
      </c>
      <c r="G117" s="20">
        <v>0</v>
      </c>
      <c r="H117" s="20">
        <v>1</v>
      </c>
      <c r="I117" s="18">
        <v>3.203</v>
      </c>
      <c r="J117" s="18">
        <v>9.637</v>
      </c>
      <c r="K117" s="21">
        <v>4</v>
      </c>
      <c r="L117" s="21">
        <v>2</v>
      </c>
      <c r="M117" s="21">
        <v>0</v>
      </c>
      <c r="N117" s="21">
        <v>0</v>
      </c>
      <c r="O117" s="21">
        <v>0</v>
      </c>
      <c r="P117" s="21">
        <v>-18.585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399436</v>
      </c>
      <c r="B118" s="20" t="s">
        <v>268</v>
      </c>
      <c r="C118" s="20">
        <v>3775.364</v>
      </c>
      <c r="D118" s="20">
        <v>4486.721</v>
      </c>
      <c r="E118" s="20">
        <v>0</v>
      </c>
      <c r="F118" s="20">
        <v>0</v>
      </c>
      <c r="G118" s="20">
        <v>0</v>
      </c>
      <c r="H118" s="20">
        <v>1</v>
      </c>
      <c r="I118" s="18">
        <v>5.664</v>
      </c>
      <c r="J118" s="18">
        <v>20.621</v>
      </c>
      <c r="K118" s="21">
        <v>2</v>
      </c>
      <c r="L118" s="21">
        <v>0</v>
      </c>
      <c r="M118" s="21">
        <v>0</v>
      </c>
      <c r="N118" s="21">
        <v>0</v>
      </c>
      <c r="O118" s="21">
        <v>0</v>
      </c>
      <c r="P118" s="21">
        <v>-0.556</v>
      </c>
      <c r="Q118" s="21">
        <v>-1</v>
      </c>
      <c r="R118" s="21">
        <v>-1</v>
      </c>
      <c r="S118" s="22"/>
      <c r="T118" s="22"/>
      <c r="U118" s="22"/>
      <c r="V118" s="22"/>
      <c r="W118" s="22"/>
    </row>
    <row r="119" ht="16.5" spans="1:23">
      <c r="A119" s="20">
        <v>399438</v>
      </c>
      <c r="B119" s="20" t="s">
        <v>269</v>
      </c>
      <c r="C119" s="20">
        <v>1990.633</v>
      </c>
      <c r="D119" s="20">
        <v>2197.44</v>
      </c>
      <c r="E119" s="20">
        <v>0</v>
      </c>
      <c r="F119" s="20">
        <v>0</v>
      </c>
      <c r="G119" s="20">
        <v>0</v>
      </c>
      <c r="H119" s="20">
        <v>1</v>
      </c>
      <c r="I119" s="18">
        <v>4.838</v>
      </c>
      <c r="J119" s="18">
        <v>13.794</v>
      </c>
      <c r="K119" s="21">
        <v>3</v>
      </c>
      <c r="L119" s="21">
        <v>0</v>
      </c>
      <c r="M119" s="21">
        <v>0</v>
      </c>
      <c r="N119" s="21">
        <v>0</v>
      </c>
      <c r="O119" s="21">
        <v>0</v>
      </c>
      <c r="P119" s="21">
        <v>-7.671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399439</v>
      </c>
      <c r="B120" s="20" t="s">
        <v>270</v>
      </c>
      <c r="C120" s="20">
        <v>1784.703</v>
      </c>
      <c r="D120" s="20">
        <v>2249.667</v>
      </c>
      <c r="E120" s="20">
        <v>0</v>
      </c>
      <c r="F120" s="20">
        <v>0</v>
      </c>
      <c r="G120" s="20">
        <v>0</v>
      </c>
      <c r="H120" s="20">
        <v>1</v>
      </c>
      <c r="I120" s="18">
        <v>9.653</v>
      </c>
      <c r="J120" s="18">
        <v>28.326</v>
      </c>
      <c r="K120" s="21">
        <v>3</v>
      </c>
      <c r="L120" s="21">
        <v>0</v>
      </c>
      <c r="M120" s="21">
        <v>0</v>
      </c>
      <c r="N120" s="21">
        <v>-1</v>
      </c>
      <c r="O120" s="21">
        <v>0</v>
      </c>
      <c r="P120" s="21">
        <v>-5.229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399551</v>
      </c>
      <c r="B121" s="20" t="s">
        <v>271</v>
      </c>
      <c r="C121" s="20">
        <v>9388.369</v>
      </c>
      <c r="D121" s="20">
        <v>11683.595</v>
      </c>
      <c r="E121" s="20">
        <v>0</v>
      </c>
      <c r="F121" s="20">
        <v>0</v>
      </c>
      <c r="G121" s="20">
        <v>0</v>
      </c>
      <c r="H121" s="20">
        <v>1</v>
      </c>
      <c r="I121" s="18">
        <v>0.699</v>
      </c>
      <c r="J121" s="18">
        <v>20.207</v>
      </c>
      <c r="K121" s="21">
        <v>4</v>
      </c>
      <c r="L121" s="21">
        <v>1</v>
      </c>
      <c r="M121" s="21">
        <v>-1</v>
      </c>
      <c r="N121" s="21">
        <v>1</v>
      </c>
      <c r="O121" s="21">
        <v>0</v>
      </c>
      <c r="P121" s="21">
        <v>0.768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399604</v>
      </c>
      <c r="B122" s="20" t="s">
        <v>272</v>
      </c>
      <c r="C122" s="20">
        <v>1930.51</v>
      </c>
      <c r="D122" s="20">
        <v>2158.8</v>
      </c>
      <c r="E122" s="20">
        <v>0</v>
      </c>
      <c r="F122" s="20">
        <v>0</v>
      </c>
      <c r="G122" s="20">
        <v>0</v>
      </c>
      <c r="H122" s="20">
        <v>1</v>
      </c>
      <c r="I122" s="18">
        <v>2.866</v>
      </c>
      <c r="J122" s="18">
        <v>13.138</v>
      </c>
      <c r="K122" s="21">
        <v>2</v>
      </c>
      <c r="L122" s="21">
        <v>1</v>
      </c>
      <c r="M122" s="21">
        <v>0</v>
      </c>
      <c r="N122" s="21">
        <v>-1</v>
      </c>
      <c r="O122" s="21">
        <v>0</v>
      </c>
      <c r="P122" s="21">
        <v>-3.034</v>
      </c>
      <c r="Q122" s="21">
        <v>-1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399613</v>
      </c>
      <c r="B123" s="20" t="s">
        <v>273</v>
      </c>
      <c r="C123" s="20">
        <v>3141.026</v>
      </c>
      <c r="D123" s="20">
        <v>3909.266</v>
      </c>
      <c r="E123" s="20">
        <v>0</v>
      </c>
      <c r="F123" s="20">
        <v>0</v>
      </c>
      <c r="G123" s="20">
        <v>0</v>
      </c>
      <c r="H123" s="20">
        <v>1</v>
      </c>
      <c r="I123" s="18">
        <v>6.882</v>
      </c>
      <c r="J123" s="18">
        <v>25.181</v>
      </c>
      <c r="K123" s="21">
        <v>4</v>
      </c>
      <c r="L123" s="21">
        <v>1</v>
      </c>
      <c r="M123" s="21">
        <v>-1</v>
      </c>
      <c r="N123" s="21">
        <v>1</v>
      </c>
      <c r="O123" s="21">
        <v>0</v>
      </c>
      <c r="P123" s="21">
        <v>-8.892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399615</v>
      </c>
      <c r="B124" s="20" t="s">
        <v>274</v>
      </c>
      <c r="C124" s="20">
        <v>3923.307</v>
      </c>
      <c r="D124" s="20">
        <v>4507.052</v>
      </c>
      <c r="E124" s="20">
        <v>0</v>
      </c>
      <c r="F124" s="20">
        <v>0</v>
      </c>
      <c r="G124" s="20">
        <v>0</v>
      </c>
      <c r="H124" s="20">
        <v>1</v>
      </c>
      <c r="I124" s="18">
        <v>1.675</v>
      </c>
      <c r="J124" s="18">
        <v>14.41</v>
      </c>
      <c r="K124" s="21">
        <v>3</v>
      </c>
      <c r="L124" s="21">
        <v>0</v>
      </c>
      <c r="M124" s="21">
        <v>0</v>
      </c>
      <c r="N124" s="21">
        <v>0</v>
      </c>
      <c r="O124" s="21">
        <v>0</v>
      </c>
      <c r="P124" s="21">
        <v>6.213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399622</v>
      </c>
      <c r="B125" s="20" t="s">
        <v>275</v>
      </c>
      <c r="C125" s="20">
        <v>1681.857</v>
      </c>
      <c r="D125" s="20">
        <v>1899.61</v>
      </c>
      <c r="E125" s="20">
        <v>0</v>
      </c>
      <c r="F125" s="20">
        <v>0</v>
      </c>
      <c r="G125" s="20">
        <v>0</v>
      </c>
      <c r="H125" s="20">
        <v>1</v>
      </c>
      <c r="I125" s="18">
        <v>8.093</v>
      </c>
      <c r="J125" s="18">
        <v>18.628</v>
      </c>
      <c r="K125" s="21">
        <v>4</v>
      </c>
      <c r="L125" s="21">
        <v>1</v>
      </c>
      <c r="M125" s="21">
        <v>0</v>
      </c>
      <c r="N125" s="21">
        <v>0</v>
      </c>
      <c r="O125" s="21">
        <v>0</v>
      </c>
      <c r="P125" s="21">
        <v>-5.713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399627</v>
      </c>
      <c r="B126" s="20" t="s">
        <v>276</v>
      </c>
      <c r="C126" s="20">
        <v>2386.491</v>
      </c>
      <c r="D126" s="20">
        <v>2645.043</v>
      </c>
      <c r="E126" s="20">
        <v>0</v>
      </c>
      <c r="F126" s="20">
        <v>0</v>
      </c>
      <c r="G126" s="20">
        <v>0</v>
      </c>
      <c r="H126" s="20">
        <v>1</v>
      </c>
      <c r="I126" s="18">
        <v>2.269</v>
      </c>
      <c r="J126" s="18">
        <v>11.822</v>
      </c>
      <c r="K126" s="21">
        <v>1</v>
      </c>
      <c r="L126" s="21">
        <v>1</v>
      </c>
      <c r="M126" s="21">
        <v>0</v>
      </c>
      <c r="N126" s="21">
        <v>-1</v>
      </c>
      <c r="O126" s="21">
        <v>0</v>
      </c>
      <c r="P126" s="21">
        <v>-0.283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399629</v>
      </c>
      <c r="B127" s="20" t="s">
        <v>277</v>
      </c>
      <c r="C127" s="20">
        <v>2761.728</v>
      </c>
      <c r="D127" s="20">
        <v>3112.646</v>
      </c>
      <c r="E127" s="20">
        <v>0</v>
      </c>
      <c r="F127" s="20">
        <v>0</v>
      </c>
      <c r="G127" s="20">
        <v>0</v>
      </c>
      <c r="H127" s="20">
        <v>1</v>
      </c>
      <c r="I127" s="18">
        <v>1.385</v>
      </c>
      <c r="J127" s="18">
        <v>12.503</v>
      </c>
      <c r="K127" s="21">
        <v>3</v>
      </c>
      <c r="L127" s="21">
        <v>2</v>
      </c>
      <c r="M127" s="21">
        <v>0</v>
      </c>
      <c r="N127" s="21">
        <v>0</v>
      </c>
      <c r="O127" s="21">
        <v>0</v>
      </c>
      <c r="P127" s="21">
        <v>-3.028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399630</v>
      </c>
      <c r="B128" s="20" t="s">
        <v>278</v>
      </c>
      <c r="C128" s="20">
        <v>1651.643</v>
      </c>
      <c r="D128" s="20">
        <v>1884.822</v>
      </c>
      <c r="E128" s="20">
        <v>0</v>
      </c>
      <c r="F128" s="20">
        <v>0</v>
      </c>
      <c r="G128" s="20">
        <v>0</v>
      </c>
      <c r="H128" s="20">
        <v>1</v>
      </c>
      <c r="I128" s="18">
        <v>0.802</v>
      </c>
      <c r="J128" s="18">
        <v>13.074</v>
      </c>
      <c r="K128" s="21">
        <v>4</v>
      </c>
      <c r="L128" s="21">
        <v>2</v>
      </c>
      <c r="M128" s="21">
        <v>0</v>
      </c>
      <c r="N128" s="21">
        <v>0</v>
      </c>
      <c r="O128" s="21">
        <v>0</v>
      </c>
      <c r="P128" s="21">
        <v>-25.668</v>
      </c>
      <c r="Q128" s="21">
        <v>0</v>
      </c>
      <c r="R128" s="21">
        <v>-1</v>
      </c>
      <c r="S128" s="22"/>
      <c r="T128" s="22"/>
      <c r="U128" s="22"/>
      <c r="V128" s="22"/>
      <c r="W128" s="22"/>
    </row>
    <row r="129" ht="16.5" spans="1:23">
      <c r="A129" s="20">
        <v>399631</v>
      </c>
      <c r="B129" s="20" t="s">
        <v>279</v>
      </c>
      <c r="C129" s="20">
        <v>2166.019</v>
      </c>
      <c r="D129" s="20">
        <v>2368.797</v>
      </c>
      <c r="E129" s="20">
        <v>0</v>
      </c>
      <c r="F129" s="20">
        <v>0</v>
      </c>
      <c r="G129" s="20">
        <v>0</v>
      </c>
      <c r="H129" s="20">
        <v>1</v>
      </c>
      <c r="I129" s="18">
        <v>0.213</v>
      </c>
      <c r="J129" s="18">
        <v>8.756</v>
      </c>
      <c r="K129" s="21">
        <v>4</v>
      </c>
      <c r="L129" s="21">
        <v>0</v>
      </c>
      <c r="M129" s="21">
        <v>0</v>
      </c>
      <c r="N129" s="21">
        <v>0</v>
      </c>
      <c r="O129" s="21">
        <v>0</v>
      </c>
      <c r="P129" s="21">
        <v>-50.961</v>
      </c>
      <c r="Q129" s="21">
        <v>0</v>
      </c>
      <c r="R129" s="21">
        <v>-1</v>
      </c>
      <c r="S129" s="22"/>
      <c r="T129" s="22"/>
      <c r="U129" s="22"/>
      <c r="V129" s="22"/>
      <c r="W129" s="22"/>
    </row>
    <row r="130" ht="16.5" spans="1:23">
      <c r="A130" s="20">
        <v>399636</v>
      </c>
      <c r="B130" s="20" t="s">
        <v>280</v>
      </c>
      <c r="C130" s="20">
        <v>7325.932</v>
      </c>
      <c r="D130" s="20">
        <v>8567.178</v>
      </c>
      <c r="E130" s="20">
        <v>0</v>
      </c>
      <c r="F130" s="20">
        <v>0</v>
      </c>
      <c r="G130" s="20">
        <v>0</v>
      </c>
      <c r="H130" s="20">
        <v>1</v>
      </c>
      <c r="I130" s="18">
        <v>2.599</v>
      </c>
      <c r="J130" s="18">
        <v>16.711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-42.332</v>
      </c>
      <c r="Q130" s="21">
        <v>0</v>
      </c>
      <c r="R130" s="21">
        <v>-1</v>
      </c>
      <c r="S130" s="22"/>
      <c r="T130" s="22"/>
      <c r="U130" s="22"/>
      <c r="V130" s="22"/>
      <c r="W130" s="22"/>
    </row>
    <row r="131" ht="16.5" spans="1:23">
      <c r="A131" s="20">
        <v>399638</v>
      </c>
      <c r="B131" s="20" t="s">
        <v>281</v>
      </c>
      <c r="C131" s="20">
        <v>7139.524</v>
      </c>
      <c r="D131" s="20">
        <v>8051.359</v>
      </c>
      <c r="E131" s="20">
        <v>0</v>
      </c>
      <c r="F131" s="20">
        <v>0</v>
      </c>
      <c r="G131" s="20">
        <v>0</v>
      </c>
      <c r="H131" s="20">
        <v>1</v>
      </c>
      <c r="I131" s="18">
        <v>1.281</v>
      </c>
      <c r="J131" s="18">
        <v>12.462</v>
      </c>
      <c r="K131" s="21">
        <v>0</v>
      </c>
      <c r="L131" s="21">
        <v>0</v>
      </c>
      <c r="M131" s="21">
        <v>-1</v>
      </c>
      <c r="N131" s="21">
        <v>1</v>
      </c>
      <c r="O131" s="21">
        <v>0</v>
      </c>
      <c r="P131" s="21">
        <v>13.885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399639</v>
      </c>
      <c r="B132" s="20" t="s">
        <v>282</v>
      </c>
      <c r="C132" s="20">
        <v>2018.204</v>
      </c>
      <c r="D132" s="20">
        <v>2565.556</v>
      </c>
      <c r="E132" s="20">
        <v>0</v>
      </c>
      <c r="F132" s="20">
        <v>0</v>
      </c>
      <c r="G132" s="20">
        <v>0</v>
      </c>
      <c r="H132" s="20">
        <v>1</v>
      </c>
      <c r="I132" s="18">
        <v>0.108</v>
      </c>
      <c r="J132" s="18">
        <v>21.419</v>
      </c>
      <c r="K132" s="21">
        <v>1</v>
      </c>
      <c r="L132" s="21">
        <v>1</v>
      </c>
      <c r="M132" s="21">
        <v>0</v>
      </c>
      <c r="N132" s="21">
        <v>0</v>
      </c>
      <c r="O132" s="21">
        <v>0</v>
      </c>
      <c r="P132" s="21">
        <v>5.695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399663</v>
      </c>
      <c r="B133" s="20" t="s">
        <v>283</v>
      </c>
      <c r="C133" s="20">
        <v>1907.305</v>
      </c>
      <c r="D133" s="20">
        <v>2085.093</v>
      </c>
      <c r="E133" s="20">
        <v>0</v>
      </c>
      <c r="F133" s="20">
        <v>0</v>
      </c>
      <c r="G133" s="20">
        <v>0</v>
      </c>
      <c r="H133" s="20">
        <v>1</v>
      </c>
      <c r="I133" s="18">
        <v>1.62</v>
      </c>
      <c r="J133" s="18">
        <v>10.008</v>
      </c>
      <c r="K133" s="21">
        <v>4</v>
      </c>
      <c r="L133" s="21">
        <v>1</v>
      </c>
      <c r="M133" s="21">
        <v>-1</v>
      </c>
      <c r="N133" s="21">
        <v>1</v>
      </c>
      <c r="O133" s="21">
        <v>0</v>
      </c>
      <c r="P133" s="21">
        <v>-1.771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399665</v>
      </c>
      <c r="B134" s="20" t="s">
        <v>284</v>
      </c>
      <c r="C134" s="20">
        <v>2254.125</v>
      </c>
      <c r="D134" s="20">
        <v>2525.219</v>
      </c>
      <c r="E134" s="20">
        <v>0</v>
      </c>
      <c r="F134" s="20">
        <v>0</v>
      </c>
      <c r="G134" s="20">
        <v>0</v>
      </c>
      <c r="H134" s="20">
        <v>1</v>
      </c>
      <c r="I134" s="18">
        <v>0.419</v>
      </c>
      <c r="J134" s="18">
        <v>11.11</v>
      </c>
      <c r="K134" s="21">
        <v>4</v>
      </c>
      <c r="L134" s="21">
        <v>1</v>
      </c>
      <c r="M134" s="21">
        <v>0</v>
      </c>
      <c r="N134" s="21">
        <v>0</v>
      </c>
      <c r="O134" s="21">
        <v>0</v>
      </c>
      <c r="P134" s="21">
        <v>-32.338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399678</v>
      </c>
      <c r="B135" s="20" t="s">
        <v>285</v>
      </c>
      <c r="C135" s="20">
        <v>541.819</v>
      </c>
      <c r="D135" s="20">
        <v>661.835</v>
      </c>
      <c r="E135" s="20">
        <v>0</v>
      </c>
      <c r="F135" s="20">
        <v>0</v>
      </c>
      <c r="G135" s="20">
        <v>0</v>
      </c>
      <c r="H135" s="20">
        <v>1</v>
      </c>
      <c r="I135" s="18">
        <v>1.115</v>
      </c>
      <c r="J135" s="18">
        <v>19.047</v>
      </c>
      <c r="K135" s="21">
        <v>4</v>
      </c>
      <c r="L135" s="21">
        <v>1</v>
      </c>
      <c r="M135" s="21">
        <v>0</v>
      </c>
      <c r="N135" s="21">
        <v>1</v>
      </c>
      <c r="O135" s="21">
        <v>0</v>
      </c>
      <c r="P135" s="21">
        <v>-3.738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399680</v>
      </c>
      <c r="B136" s="20" t="s">
        <v>286</v>
      </c>
      <c r="C136" s="20">
        <v>686.604</v>
      </c>
      <c r="D136" s="20">
        <v>921.429</v>
      </c>
      <c r="E136" s="20">
        <v>0</v>
      </c>
      <c r="F136" s="20">
        <v>0</v>
      </c>
      <c r="G136" s="20">
        <v>0</v>
      </c>
      <c r="H136" s="20">
        <v>1</v>
      </c>
      <c r="I136" s="18">
        <v>5.035</v>
      </c>
      <c r="J136" s="18">
        <v>29.237</v>
      </c>
      <c r="K136" s="21">
        <v>4</v>
      </c>
      <c r="L136" s="21">
        <v>1</v>
      </c>
      <c r="M136" s="21">
        <v>0</v>
      </c>
      <c r="N136" s="21">
        <v>1</v>
      </c>
      <c r="O136" s="21">
        <v>0</v>
      </c>
      <c r="P136" s="21">
        <v>-5.3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399682</v>
      </c>
      <c r="B137" s="20" t="s">
        <v>287</v>
      </c>
      <c r="C137" s="20">
        <v>1799.99</v>
      </c>
      <c r="D137" s="20">
        <v>2036.682</v>
      </c>
      <c r="E137" s="20">
        <v>0</v>
      </c>
      <c r="F137" s="20">
        <v>0</v>
      </c>
      <c r="G137" s="20">
        <v>0</v>
      </c>
      <c r="H137" s="20">
        <v>1</v>
      </c>
      <c r="I137" s="18">
        <v>2.745</v>
      </c>
      <c r="J137" s="18">
        <v>14.047</v>
      </c>
      <c r="K137" s="21">
        <v>4</v>
      </c>
      <c r="L137" s="21">
        <v>0</v>
      </c>
      <c r="M137" s="21">
        <v>0</v>
      </c>
      <c r="N137" s="21">
        <v>0</v>
      </c>
      <c r="O137" s="21">
        <v>0</v>
      </c>
      <c r="P137" s="21">
        <v>-6.905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399689</v>
      </c>
      <c r="B138" s="20" t="s">
        <v>288</v>
      </c>
      <c r="C138" s="20">
        <v>831.349</v>
      </c>
      <c r="D138" s="20">
        <v>943.23</v>
      </c>
      <c r="E138" s="20">
        <v>0</v>
      </c>
      <c r="F138" s="20">
        <v>0</v>
      </c>
      <c r="G138" s="20">
        <v>0</v>
      </c>
      <c r="H138" s="20">
        <v>1</v>
      </c>
      <c r="I138" s="18">
        <v>8.864</v>
      </c>
      <c r="J138" s="18">
        <v>19.674</v>
      </c>
      <c r="K138" s="21">
        <v>2</v>
      </c>
      <c r="L138" s="21">
        <v>2</v>
      </c>
      <c r="M138" s="21">
        <v>0</v>
      </c>
      <c r="N138" s="21">
        <v>0</v>
      </c>
      <c r="O138" s="21">
        <v>0</v>
      </c>
      <c r="P138" s="21">
        <v>-0.133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399695</v>
      </c>
      <c r="B139" s="20" t="s">
        <v>289</v>
      </c>
      <c r="C139" s="20">
        <v>2736.823</v>
      </c>
      <c r="D139" s="20">
        <v>3260.325</v>
      </c>
      <c r="E139" s="20">
        <v>0</v>
      </c>
      <c r="F139" s="20">
        <v>0</v>
      </c>
      <c r="G139" s="20">
        <v>0</v>
      </c>
      <c r="H139" s="20">
        <v>1</v>
      </c>
      <c r="I139" s="18">
        <v>3.275</v>
      </c>
      <c r="J139" s="18">
        <v>18.806</v>
      </c>
      <c r="K139" s="21">
        <v>4</v>
      </c>
      <c r="L139" s="21">
        <v>2</v>
      </c>
      <c r="M139" s="21">
        <v>0</v>
      </c>
      <c r="N139" s="21">
        <v>0</v>
      </c>
      <c r="O139" s="21">
        <v>0</v>
      </c>
      <c r="P139" s="21">
        <v>-4.854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399698</v>
      </c>
      <c r="B140" s="20" t="s">
        <v>290</v>
      </c>
      <c r="C140" s="20">
        <v>49702.395</v>
      </c>
      <c r="D140" s="20">
        <v>56406.324</v>
      </c>
      <c r="E140" s="20">
        <v>0</v>
      </c>
      <c r="F140" s="20">
        <v>0</v>
      </c>
      <c r="G140" s="20">
        <v>0</v>
      </c>
      <c r="H140" s="20">
        <v>1</v>
      </c>
      <c r="I140" s="18">
        <v>0.101</v>
      </c>
      <c r="J140" s="18">
        <v>11.974</v>
      </c>
      <c r="K140" s="21">
        <v>3</v>
      </c>
      <c r="L140" s="21">
        <v>2</v>
      </c>
      <c r="M140" s="21">
        <v>0</v>
      </c>
      <c r="N140" s="21">
        <v>0</v>
      </c>
      <c r="O140" s="21">
        <v>0</v>
      </c>
      <c r="P140" s="21">
        <v>-2.797</v>
      </c>
      <c r="Q140" s="21">
        <v>0</v>
      </c>
      <c r="R140" s="21">
        <v>-1</v>
      </c>
      <c r="S140" s="22"/>
      <c r="T140" s="22"/>
      <c r="U140" s="22"/>
      <c r="V140" s="22"/>
      <c r="W140" s="22"/>
    </row>
    <row r="141" ht="16.5" spans="1:23">
      <c r="A141" s="20">
        <v>399705</v>
      </c>
      <c r="B141" s="20" t="s">
        <v>291</v>
      </c>
      <c r="C141" s="20">
        <v>3910.972</v>
      </c>
      <c r="D141" s="20">
        <v>4581.549</v>
      </c>
      <c r="E141" s="20">
        <v>0</v>
      </c>
      <c r="F141" s="20">
        <v>0</v>
      </c>
      <c r="G141" s="20">
        <v>0</v>
      </c>
      <c r="H141" s="20">
        <v>1</v>
      </c>
      <c r="I141" s="18">
        <v>0.92</v>
      </c>
      <c r="J141" s="18">
        <v>15.422</v>
      </c>
      <c r="K141" s="21">
        <v>4</v>
      </c>
      <c r="L141" s="21">
        <v>2</v>
      </c>
      <c r="M141" s="21">
        <v>0</v>
      </c>
      <c r="N141" s="21">
        <v>0</v>
      </c>
      <c r="O141" s="21">
        <v>0</v>
      </c>
      <c r="P141" s="21">
        <v>-11.951</v>
      </c>
      <c r="Q141" s="21">
        <v>0</v>
      </c>
      <c r="R141" s="21">
        <v>-1</v>
      </c>
      <c r="S141" s="22"/>
      <c r="T141" s="22"/>
      <c r="U141" s="22"/>
      <c r="V141" s="22"/>
      <c r="W141" s="22"/>
    </row>
    <row r="142" ht="16.5" spans="1:23">
      <c r="A142" s="20">
        <v>399806</v>
      </c>
      <c r="B142" s="20" t="s">
        <v>292</v>
      </c>
      <c r="C142" s="20">
        <v>1324.879</v>
      </c>
      <c r="D142" s="20">
        <v>1532.802</v>
      </c>
      <c r="E142" s="20">
        <v>0</v>
      </c>
      <c r="F142" s="20">
        <v>0</v>
      </c>
      <c r="G142" s="20">
        <v>0</v>
      </c>
      <c r="H142" s="20">
        <v>1</v>
      </c>
      <c r="I142" s="18">
        <v>0.572</v>
      </c>
      <c r="J142" s="18">
        <v>14.059</v>
      </c>
      <c r="K142" s="21">
        <v>4</v>
      </c>
      <c r="L142" s="21">
        <v>1</v>
      </c>
      <c r="M142" s="21">
        <v>0</v>
      </c>
      <c r="N142" s="21">
        <v>0</v>
      </c>
      <c r="O142" s="21">
        <v>0</v>
      </c>
      <c r="P142" s="21">
        <v>-7.432</v>
      </c>
      <c r="Q142" s="21">
        <v>0</v>
      </c>
      <c r="R142" s="21">
        <v>-1</v>
      </c>
      <c r="S142" s="22"/>
      <c r="T142" s="22"/>
      <c r="U142" s="22"/>
      <c r="V142" s="22"/>
      <c r="W142" s="22"/>
    </row>
    <row r="143" ht="16.5" spans="1:23">
      <c r="A143" s="20">
        <v>399808</v>
      </c>
      <c r="B143" s="20" t="s">
        <v>293</v>
      </c>
      <c r="C143" s="20">
        <v>2627.604</v>
      </c>
      <c r="D143" s="20">
        <v>3136.625</v>
      </c>
      <c r="E143" s="20">
        <v>0</v>
      </c>
      <c r="F143" s="20">
        <v>0</v>
      </c>
      <c r="G143" s="20">
        <v>0</v>
      </c>
      <c r="H143" s="20">
        <v>1</v>
      </c>
      <c r="I143" s="18">
        <v>0.125</v>
      </c>
      <c r="J143" s="18">
        <v>16.333</v>
      </c>
      <c r="K143" s="21">
        <v>2</v>
      </c>
      <c r="L143" s="21">
        <v>2</v>
      </c>
      <c r="M143" s="21">
        <v>0</v>
      </c>
      <c r="N143" s="21">
        <v>0</v>
      </c>
      <c r="O143" s="21">
        <v>0</v>
      </c>
      <c r="P143" s="21">
        <v>2.329</v>
      </c>
      <c r="Q143" s="21">
        <v>0</v>
      </c>
      <c r="R143" s="21">
        <v>-1</v>
      </c>
      <c r="S143" s="22"/>
      <c r="T143" s="22"/>
      <c r="U143" s="22"/>
      <c r="V143" s="22"/>
      <c r="W143" s="22"/>
    </row>
    <row r="144" ht="16.5" spans="1:23">
      <c r="A144" s="20">
        <v>399814</v>
      </c>
      <c r="B144" s="20" t="s">
        <v>294</v>
      </c>
      <c r="C144" s="20">
        <v>1136.974</v>
      </c>
      <c r="D144" s="20">
        <v>1258.562</v>
      </c>
      <c r="E144" s="20">
        <v>0</v>
      </c>
      <c r="F144" s="20">
        <v>0</v>
      </c>
      <c r="G144" s="20">
        <v>0</v>
      </c>
      <c r="H144" s="20">
        <v>1</v>
      </c>
      <c r="I144" s="18">
        <v>1.968</v>
      </c>
      <c r="J144" s="18">
        <v>11.439</v>
      </c>
      <c r="K144" s="21">
        <v>0</v>
      </c>
      <c r="L144" s="21">
        <v>2</v>
      </c>
      <c r="M144" s="21">
        <v>0</v>
      </c>
      <c r="N144" s="21">
        <v>-1</v>
      </c>
      <c r="O144" s="21">
        <v>0</v>
      </c>
      <c r="P144" s="21">
        <v>8.577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399928</v>
      </c>
      <c r="B145" s="20" t="s">
        <v>221</v>
      </c>
      <c r="C145" s="20">
        <v>2812.512</v>
      </c>
      <c r="D145" s="20">
        <v>3319.296</v>
      </c>
      <c r="E145" s="20">
        <v>0</v>
      </c>
      <c r="F145" s="20">
        <v>0</v>
      </c>
      <c r="G145" s="20">
        <v>0</v>
      </c>
      <c r="H145" s="20">
        <v>1</v>
      </c>
      <c r="I145" s="18">
        <v>8.388</v>
      </c>
      <c r="J145" s="18">
        <v>22.375</v>
      </c>
      <c r="K145" s="21">
        <v>4</v>
      </c>
      <c r="L145" s="21">
        <v>2</v>
      </c>
      <c r="M145" s="21">
        <v>0</v>
      </c>
      <c r="N145" s="21">
        <v>0</v>
      </c>
      <c r="O145" s="21">
        <v>0</v>
      </c>
      <c r="P145" s="21">
        <v>0.478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399990</v>
      </c>
      <c r="B146" s="20" t="s">
        <v>295</v>
      </c>
      <c r="C146" s="20">
        <v>2856.006</v>
      </c>
      <c r="D146" s="20">
        <v>3481.527</v>
      </c>
      <c r="E146" s="20">
        <v>0</v>
      </c>
      <c r="F146" s="20">
        <v>0</v>
      </c>
      <c r="G146" s="20">
        <v>0</v>
      </c>
      <c r="H146" s="20">
        <v>1</v>
      </c>
      <c r="I146" s="18">
        <v>2.003</v>
      </c>
      <c r="J146" s="18">
        <v>19.61</v>
      </c>
      <c r="K146" s="21">
        <v>4</v>
      </c>
      <c r="L146" s="21">
        <v>2</v>
      </c>
      <c r="M146" s="21">
        <v>0</v>
      </c>
      <c r="N146" s="21">
        <v>0</v>
      </c>
      <c r="O146" s="21">
        <v>0</v>
      </c>
      <c r="P146" s="21">
        <v>-0.069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399991</v>
      </c>
      <c r="B147" s="20" t="s">
        <v>296</v>
      </c>
      <c r="C147" s="20">
        <v>2698.525</v>
      </c>
      <c r="D147" s="20">
        <v>3284.019</v>
      </c>
      <c r="E147" s="20">
        <v>0</v>
      </c>
      <c r="F147" s="20">
        <v>0</v>
      </c>
      <c r="G147" s="20">
        <v>0</v>
      </c>
      <c r="H147" s="20">
        <v>1</v>
      </c>
      <c r="I147" s="18">
        <v>3.014</v>
      </c>
      <c r="J147" s="18">
        <v>20.305</v>
      </c>
      <c r="K147" s="21">
        <v>4</v>
      </c>
      <c r="L147" s="21">
        <v>2</v>
      </c>
      <c r="M147" s="21">
        <v>0</v>
      </c>
      <c r="N147" s="21">
        <v>0</v>
      </c>
      <c r="O147" s="21">
        <v>0</v>
      </c>
      <c r="P147" s="21">
        <v>-3.249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399995</v>
      </c>
      <c r="B148" s="20" t="s">
        <v>297</v>
      </c>
      <c r="C148" s="20">
        <v>3765.097</v>
      </c>
      <c r="D148" s="20">
        <v>4204.352</v>
      </c>
      <c r="E148" s="20">
        <v>0</v>
      </c>
      <c r="F148" s="20">
        <v>0</v>
      </c>
      <c r="G148" s="20">
        <v>0</v>
      </c>
      <c r="H148" s="20">
        <v>1</v>
      </c>
      <c r="I148" s="18">
        <v>1.82</v>
      </c>
      <c r="J148" s="18">
        <v>12.077</v>
      </c>
      <c r="K148" s="21">
        <v>3</v>
      </c>
      <c r="L148" s="21">
        <v>0</v>
      </c>
      <c r="M148" s="21">
        <v>0</v>
      </c>
      <c r="N148" s="21">
        <v>0</v>
      </c>
      <c r="O148" s="21">
        <v>0</v>
      </c>
      <c r="P148" s="21">
        <v>0.733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399998</v>
      </c>
      <c r="B149" s="20" t="s">
        <v>298</v>
      </c>
      <c r="C149" s="20">
        <v>1964.073</v>
      </c>
      <c r="D149" s="20">
        <v>2350.309</v>
      </c>
      <c r="E149" s="20">
        <v>0</v>
      </c>
      <c r="F149" s="20">
        <v>0</v>
      </c>
      <c r="G149" s="20">
        <v>0</v>
      </c>
      <c r="H149" s="20">
        <v>1</v>
      </c>
      <c r="I149" s="18">
        <v>4.92</v>
      </c>
      <c r="J149" s="18">
        <v>20.545</v>
      </c>
      <c r="K149" s="21">
        <v>3</v>
      </c>
      <c r="L149" s="21">
        <v>0</v>
      </c>
      <c r="M149" s="21">
        <v>0</v>
      </c>
      <c r="N149" s="21">
        <v>0</v>
      </c>
      <c r="O149" s="21">
        <v>0</v>
      </c>
      <c r="P149" s="21">
        <v>0.708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980027</v>
      </c>
      <c r="B150" s="20" t="s">
        <v>299</v>
      </c>
      <c r="C150" s="20">
        <v>3172.139</v>
      </c>
      <c r="D150" s="20">
        <v>3683.013</v>
      </c>
      <c r="E150" s="20">
        <v>0</v>
      </c>
      <c r="F150" s="20">
        <v>0</v>
      </c>
      <c r="G150" s="20">
        <v>0</v>
      </c>
      <c r="H150" s="20">
        <v>1</v>
      </c>
      <c r="I150" s="18">
        <v>2.787</v>
      </c>
      <c r="J150" s="18">
        <v>16.272</v>
      </c>
      <c r="K150" s="21">
        <v>2</v>
      </c>
      <c r="L150" s="21">
        <v>1</v>
      </c>
      <c r="M150" s="21">
        <v>0</v>
      </c>
      <c r="N150" s="21">
        <v>-1</v>
      </c>
      <c r="O150" s="21">
        <v>0</v>
      </c>
      <c r="P150" s="21">
        <v>5.707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980035</v>
      </c>
      <c r="B151" s="20" t="s">
        <v>300</v>
      </c>
      <c r="C151" s="20">
        <v>2033.433</v>
      </c>
      <c r="D151" s="20">
        <v>2595.023</v>
      </c>
      <c r="E151" s="20">
        <v>0</v>
      </c>
      <c r="F151" s="20">
        <v>0</v>
      </c>
      <c r="G151" s="20">
        <v>0</v>
      </c>
      <c r="H151" s="20">
        <v>1</v>
      </c>
      <c r="I151" s="18">
        <v>3.423</v>
      </c>
      <c r="J151" s="18">
        <v>24.324</v>
      </c>
      <c r="K151" s="21">
        <v>0</v>
      </c>
      <c r="L151" s="21">
        <v>2</v>
      </c>
      <c r="M151" s="21">
        <v>0</v>
      </c>
      <c r="N151" s="21">
        <v>0</v>
      </c>
      <c r="O151" s="21">
        <v>0</v>
      </c>
      <c r="P151" s="21">
        <v>1.932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980068</v>
      </c>
      <c r="B152" s="20" t="s">
        <v>301</v>
      </c>
      <c r="C152" s="20">
        <v>3469.015</v>
      </c>
      <c r="D152" s="20">
        <v>4105.762</v>
      </c>
      <c r="E152" s="20">
        <v>0</v>
      </c>
      <c r="F152" s="20">
        <v>0</v>
      </c>
      <c r="G152" s="20">
        <v>0</v>
      </c>
      <c r="H152" s="20">
        <v>1</v>
      </c>
      <c r="I152" s="18">
        <v>6.045</v>
      </c>
      <c r="J152" s="18">
        <v>20.617</v>
      </c>
      <c r="K152" s="21">
        <v>2</v>
      </c>
      <c r="L152" s="21">
        <v>0</v>
      </c>
      <c r="M152" s="21">
        <v>0</v>
      </c>
      <c r="N152" s="21">
        <v>-1</v>
      </c>
      <c r="O152" s="21">
        <v>0</v>
      </c>
      <c r="P152" s="21">
        <v>8.361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980092</v>
      </c>
      <c r="B153" s="20" t="s">
        <v>302</v>
      </c>
      <c r="C153" s="20">
        <v>5097.76</v>
      </c>
      <c r="D153" s="20">
        <v>5845.682</v>
      </c>
      <c r="E153" s="20">
        <v>0</v>
      </c>
      <c r="F153" s="20">
        <v>0</v>
      </c>
      <c r="G153" s="20">
        <v>0</v>
      </c>
      <c r="H153" s="20">
        <v>1</v>
      </c>
      <c r="I153" s="18">
        <v>3.756</v>
      </c>
      <c r="J153" s="18">
        <v>16.069</v>
      </c>
      <c r="K153" s="21">
        <v>3</v>
      </c>
      <c r="L153" s="21">
        <v>2</v>
      </c>
      <c r="M153" s="21">
        <v>0</v>
      </c>
      <c r="N153" s="21">
        <v>-1</v>
      </c>
      <c r="O153" s="21">
        <v>0</v>
      </c>
      <c r="P153" s="21">
        <v>-0.998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3">
        <v>5</v>
      </c>
      <c r="B154" s="23" t="s">
        <v>303</v>
      </c>
      <c r="C154" s="23">
        <v>2780.692</v>
      </c>
      <c r="D154" s="23">
        <v>2968.249</v>
      </c>
      <c r="E154" s="23">
        <v>0</v>
      </c>
      <c r="F154" s="23">
        <v>0</v>
      </c>
      <c r="G154" s="23">
        <v>1</v>
      </c>
      <c r="H154" s="18">
        <v>0</v>
      </c>
      <c r="I154" s="18">
        <v>0</v>
      </c>
      <c r="J154" s="18">
        <v>0</v>
      </c>
      <c r="K154" s="21">
        <v>2</v>
      </c>
      <c r="L154" s="21">
        <v>2</v>
      </c>
      <c r="M154" s="21">
        <v>0</v>
      </c>
      <c r="N154" s="21">
        <v>-1</v>
      </c>
      <c r="O154" s="21">
        <v>0</v>
      </c>
      <c r="P154" s="21">
        <v>2.543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3">
        <v>8</v>
      </c>
      <c r="B155" s="23" t="s">
        <v>304</v>
      </c>
      <c r="C155" s="23">
        <v>3453.864</v>
      </c>
      <c r="D155" s="23">
        <v>3748.932</v>
      </c>
      <c r="E155" s="23">
        <v>0</v>
      </c>
      <c r="F155" s="23">
        <v>0</v>
      </c>
      <c r="G155" s="23">
        <v>1</v>
      </c>
      <c r="H155" s="18">
        <v>0</v>
      </c>
      <c r="I155" s="18">
        <v>0</v>
      </c>
      <c r="J155" s="18">
        <v>0</v>
      </c>
      <c r="K155" s="21">
        <v>3</v>
      </c>
      <c r="L155" s="21">
        <v>2</v>
      </c>
      <c r="M155" s="21">
        <v>0</v>
      </c>
      <c r="N155" s="21">
        <v>0</v>
      </c>
      <c r="O155" s="21">
        <v>0</v>
      </c>
      <c r="P155" s="21">
        <v>-0.437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3">
        <v>11</v>
      </c>
      <c r="B156" s="23" t="s">
        <v>305</v>
      </c>
      <c r="C156" s="23">
        <v>7065.659</v>
      </c>
      <c r="D156" s="23">
        <v>7225.668</v>
      </c>
      <c r="E156" s="23">
        <v>0</v>
      </c>
      <c r="F156" s="23">
        <v>0</v>
      </c>
      <c r="G156" s="23">
        <v>1</v>
      </c>
      <c r="H156" s="18">
        <v>0</v>
      </c>
      <c r="I156" s="18">
        <v>0</v>
      </c>
      <c r="J156" s="18">
        <v>0</v>
      </c>
      <c r="K156" s="21">
        <v>3</v>
      </c>
      <c r="L156" s="21">
        <v>0</v>
      </c>
      <c r="M156" s="21">
        <v>0</v>
      </c>
      <c r="N156" s="21">
        <v>0</v>
      </c>
      <c r="O156" s="21">
        <v>0</v>
      </c>
      <c r="P156" s="21">
        <v>2.475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3">
        <v>18</v>
      </c>
      <c r="B157" s="23" t="s">
        <v>306</v>
      </c>
      <c r="C157" s="23">
        <v>5546.369</v>
      </c>
      <c r="D157" s="23">
        <v>6110.349</v>
      </c>
      <c r="E157" s="23">
        <v>0</v>
      </c>
      <c r="F157" s="23">
        <v>0</v>
      </c>
      <c r="G157" s="23">
        <v>1</v>
      </c>
      <c r="H157" s="18">
        <v>0</v>
      </c>
      <c r="I157" s="18">
        <v>0</v>
      </c>
      <c r="J157" s="18">
        <v>0</v>
      </c>
      <c r="K157" s="21">
        <v>2</v>
      </c>
      <c r="L157" s="21">
        <v>0</v>
      </c>
      <c r="M157" s="21">
        <v>0</v>
      </c>
      <c r="N157" s="21">
        <v>-1</v>
      </c>
      <c r="O157" s="21">
        <v>0</v>
      </c>
      <c r="P157" s="21">
        <v>0.385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3">
        <v>35</v>
      </c>
      <c r="B158" s="23" t="s">
        <v>307</v>
      </c>
      <c r="C158" s="23">
        <v>2829.498</v>
      </c>
      <c r="D158" s="23">
        <v>3107.192</v>
      </c>
      <c r="E158" s="23">
        <v>0</v>
      </c>
      <c r="F158" s="23">
        <v>0</v>
      </c>
      <c r="G158" s="23">
        <v>1</v>
      </c>
      <c r="H158" s="18">
        <v>0</v>
      </c>
      <c r="I158" s="18">
        <v>0</v>
      </c>
      <c r="J158" s="18">
        <v>0</v>
      </c>
      <c r="K158" s="21">
        <v>4</v>
      </c>
      <c r="L158" s="21">
        <v>1</v>
      </c>
      <c r="M158" s="21">
        <v>0</v>
      </c>
      <c r="N158" s="21">
        <v>0</v>
      </c>
      <c r="O158" s="21">
        <v>0</v>
      </c>
      <c r="P158" s="21">
        <v>-2.43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3">
        <v>37</v>
      </c>
      <c r="B159" s="23" t="s">
        <v>308</v>
      </c>
      <c r="C159" s="23">
        <v>6235.568</v>
      </c>
      <c r="D159" s="23">
        <v>7052.394</v>
      </c>
      <c r="E159" s="23">
        <v>0</v>
      </c>
      <c r="F159" s="23">
        <v>0</v>
      </c>
      <c r="G159" s="23">
        <v>1</v>
      </c>
      <c r="H159" s="18">
        <v>0</v>
      </c>
      <c r="I159" s="18">
        <v>0</v>
      </c>
      <c r="J159" s="18">
        <v>0</v>
      </c>
      <c r="K159" s="21">
        <v>3</v>
      </c>
      <c r="L159" s="21">
        <v>2</v>
      </c>
      <c r="M159" s="21">
        <v>0</v>
      </c>
      <c r="N159" s="21">
        <v>0</v>
      </c>
      <c r="O159" s="21">
        <v>0</v>
      </c>
      <c r="P159" s="21">
        <v>-0.687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3">
        <v>38</v>
      </c>
      <c r="B160" s="23" t="s">
        <v>309</v>
      </c>
      <c r="C160" s="23">
        <v>5520.021</v>
      </c>
      <c r="D160" s="23">
        <v>6108.027</v>
      </c>
      <c r="E160" s="23">
        <v>0</v>
      </c>
      <c r="F160" s="23">
        <v>0</v>
      </c>
      <c r="G160" s="23">
        <v>1</v>
      </c>
      <c r="H160" s="18">
        <v>0</v>
      </c>
      <c r="I160" s="18">
        <v>0</v>
      </c>
      <c r="J160" s="18">
        <v>0</v>
      </c>
      <c r="K160" s="21">
        <v>2</v>
      </c>
      <c r="L160" s="21">
        <v>2</v>
      </c>
      <c r="M160" s="21">
        <v>0</v>
      </c>
      <c r="N160" s="21">
        <v>-1</v>
      </c>
      <c r="O160" s="21">
        <v>0</v>
      </c>
      <c r="P160" s="21">
        <v>2.227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3">
        <v>69</v>
      </c>
      <c r="B161" s="23" t="s">
        <v>310</v>
      </c>
      <c r="C161" s="23">
        <v>4770.632</v>
      </c>
      <c r="D161" s="23">
        <v>5198.611</v>
      </c>
      <c r="E161" s="23">
        <v>0</v>
      </c>
      <c r="F161" s="23">
        <v>0</v>
      </c>
      <c r="G161" s="23">
        <v>1</v>
      </c>
      <c r="H161" s="18">
        <v>0</v>
      </c>
      <c r="I161" s="18">
        <v>0</v>
      </c>
      <c r="J161" s="18">
        <v>0</v>
      </c>
      <c r="K161" s="21">
        <v>2</v>
      </c>
      <c r="L161" s="21">
        <v>0</v>
      </c>
      <c r="M161" s="21">
        <v>0</v>
      </c>
      <c r="N161" s="21">
        <v>0</v>
      </c>
      <c r="O161" s="21">
        <v>0</v>
      </c>
      <c r="P161" s="21">
        <v>3.958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3">
        <v>73</v>
      </c>
      <c r="B162" s="23" t="s">
        <v>311</v>
      </c>
      <c r="C162" s="23">
        <v>3308.855</v>
      </c>
      <c r="D162" s="23">
        <v>3662.057</v>
      </c>
      <c r="E162" s="23">
        <v>0</v>
      </c>
      <c r="F162" s="23">
        <v>0</v>
      </c>
      <c r="G162" s="23">
        <v>1</v>
      </c>
      <c r="H162" s="18">
        <v>0</v>
      </c>
      <c r="I162" s="18">
        <v>0</v>
      </c>
      <c r="J162" s="18">
        <v>0</v>
      </c>
      <c r="K162" s="21">
        <v>3</v>
      </c>
      <c r="L162" s="21">
        <v>2</v>
      </c>
      <c r="M162" s="21">
        <v>0</v>
      </c>
      <c r="N162" s="21">
        <v>-1</v>
      </c>
      <c r="O162" s="21">
        <v>0</v>
      </c>
      <c r="P162" s="21">
        <v>1.493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3">
        <v>75</v>
      </c>
      <c r="B163" s="23" t="s">
        <v>312</v>
      </c>
      <c r="C163" s="23">
        <v>6808.374</v>
      </c>
      <c r="D163" s="23">
        <v>7571.143</v>
      </c>
      <c r="E163" s="23">
        <v>0</v>
      </c>
      <c r="F163" s="23">
        <v>0</v>
      </c>
      <c r="G163" s="23">
        <v>1</v>
      </c>
      <c r="H163" s="18">
        <v>0</v>
      </c>
      <c r="I163" s="18">
        <v>0</v>
      </c>
      <c r="J163" s="18">
        <v>0</v>
      </c>
      <c r="K163" s="21">
        <v>3</v>
      </c>
      <c r="L163" s="21">
        <v>0</v>
      </c>
      <c r="M163" s="21">
        <v>0</v>
      </c>
      <c r="N163" s="21">
        <v>0</v>
      </c>
      <c r="O163" s="21">
        <v>0</v>
      </c>
      <c r="P163" s="21">
        <v>-0.346</v>
      </c>
      <c r="Q163" s="21">
        <v>0</v>
      </c>
      <c r="R163" s="21">
        <v>-1</v>
      </c>
      <c r="S163" s="22"/>
      <c r="T163" s="22"/>
      <c r="U163" s="22"/>
      <c r="V163" s="22"/>
      <c r="W163" s="22"/>
    </row>
    <row r="164" ht="16.5" spans="1:23">
      <c r="A164" s="23">
        <v>76</v>
      </c>
      <c r="B164" s="23" t="s">
        <v>313</v>
      </c>
      <c r="C164" s="23">
        <v>5438.777</v>
      </c>
      <c r="D164" s="23">
        <v>5922.431</v>
      </c>
      <c r="E164" s="23">
        <v>0</v>
      </c>
      <c r="F164" s="23">
        <v>0</v>
      </c>
      <c r="G164" s="23">
        <v>1</v>
      </c>
      <c r="H164" s="18">
        <v>0</v>
      </c>
      <c r="I164" s="18">
        <v>0</v>
      </c>
      <c r="J164" s="18">
        <v>0</v>
      </c>
      <c r="K164" s="21">
        <v>3</v>
      </c>
      <c r="L164" s="21">
        <v>2</v>
      </c>
      <c r="M164" s="21">
        <v>0</v>
      </c>
      <c r="N164" s="21">
        <v>0</v>
      </c>
      <c r="O164" s="21">
        <v>0</v>
      </c>
      <c r="P164" s="21">
        <v>-13.43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3">
        <v>96</v>
      </c>
      <c r="B165" s="23" t="s">
        <v>314</v>
      </c>
      <c r="C165" s="23">
        <v>4131.474</v>
      </c>
      <c r="D165" s="23">
        <v>4475.534</v>
      </c>
      <c r="E165" s="23">
        <v>0</v>
      </c>
      <c r="F165" s="23">
        <v>0</v>
      </c>
      <c r="G165" s="23">
        <v>1</v>
      </c>
      <c r="H165" s="18">
        <v>0</v>
      </c>
      <c r="I165" s="18">
        <v>0</v>
      </c>
      <c r="J165" s="18">
        <v>0</v>
      </c>
      <c r="K165" s="21">
        <v>4</v>
      </c>
      <c r="L165" s="21">
        <v>0</v>
      </c>
      <c r="M165" s="21">
        <v>0</v>
      </c>
      <c r="N165" s="21">
        <v>-1</v>
      </c>
      <c r="O165" s="21">
        <v>0</v>
      </c>
      <c r="P165" s="21">
        <v>-45.844</v>
      </c>
      <c r="Q165" s="21">
        <v>0</v>
      </c>
      <c r="R165" s="21">
        <v>-1</v>
      </c>
      <c r="S165" s="22"/>
      <c r="T165" s="22"/>
      <c r="U165" s="22"/>
      <c r="V165" s="22"/>
      <c r="W165" s="22"/>
    </row>
    <row r="166" ht="16.5" spans="1:23">
      <c r="A166" s="23">
        <v>103</v>
      </c>
      <c r="B166" s="23" t="s">
        <v>315</v>
      </c>
      <c r="C166" s="23">
        <v>7821.272</v>
      </c>
      <c r="D166" s="23">
        <v>8683.898</v>
      </c>
      <c r="E166" s="23">
        <v>0</v>
      </c>
      <c r="F166" s="23">
        <v>0</v>
      </c>
      <c r="G166" s="23">
        <v>1</v>
      </c>
      <c r="H166" s="18">
        <v>0</v>
      </c>
      <c r="I166" s="18">
        <v>0</v>
      </c>
      <c r="J166" s="18">
        <v>0</v>
      </c>
      <c r="K166" s="21">
        <v>1</v>
      </c>
      <c r="L166" s="21">
        <v>1</v>
      </c>
      <c r="M166" s="21">
        <v>0</v>
      </c>
      <c r="N166" s="21">
        <v>0</v>
      </c>
      <c r="O166" s="21">
        <v>0</v>
      </c>
      <c r="P166" s="21">
        <v>5.414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3">
        <v>107</v>
      </c>
      <c r="B167" s="23" t="s">
        <v>316</v>
      </c>
      <c r="C167" s="23">
        <v>5370.72</v>
      </c>
      <c r="D167" s="23">
        <v>5957.659</v>
      </c>
      <c r="E167" s="23">
        <v>0</v>
      </c>
      <c r="F167" s="23">
        <v>0</v>
      </c>
      <c r="G167" s="23">
        <v>1</v>
      </c>
      <c r="H167" s="18">
        <v>0</v>
      </c>
      <c r="I167" s="18">
        <v>0</v>
      </c>
      <c r="J167" s="18">
        <v>0</v>
      </c>
      <c r="K167" s="21">
        <v>1</v>
      </c>
      <c r="L167" s="21">
        <v>2</v>
      </c>
      <c r="M167" s="21">
        <v>0</v>
      </c>
      <c r="N167" s="21">
        <v>1</v>
      </c>
      <c r="O167" s="21">
        <v>0</v>
      </c>
      <c r="P167" s="21">
        <v>60.026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3">
        <v>109</v>
      </c>
      <c r="B168" s="23" t="s">
        <v>317</v>
      </c>
      <c r="C168" s="23">
        <v>9732.045</v>
      </c>
      <c r="D168" s="23">
        <v>10800.417</v>
      </c>
      <c r="E168" s="23">
        <v>0</v>
      </c>
      <c r="F168" s="23">
        <v>0</v>
      </c>
      <c r="G168" s="23">
        <v>1</v>
      </c>
      <c r="H168" s="18">
        <v>0</v>
      </c>
      <c r="I168" s="18">
        <v>0</v>
      </c>
      <c r="J168" s="18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8.858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3">
        <v>110</v>
      </c>
      <c r="B169" s="23" t="s">
        <v>318</v>
      </c>
      <c r="C169" s="23">
        <v>4140.564</v>
      </c>
      <c r="D169" s="23">
        <v>4441.491</v>
      </c>
      <c r="E169" s="23">
        <v>0</v>
      </c>
      <c r="F169" s="23">
        <v>0</v>
      </c>
      <c r="G169" s="23">
        <v>1</v>
      </c>
      <c r="H169" s="18">
        <v>0</v>
      </c>
      <c r="I169" s="18">
        <v>0</v>
      </c>
      <c r="J169" s="18">
        <v>0</v>
      </c>
      <c r="K169" s="21">
        <v>3</v>
      </c>
      <c r="L169" s="21">
        <v>1</v>
      </c>
      <c r="M169" s="21">
        <v>0</v>
      </c>
      <c r="N169" s="21">
        <v>-1</v>
      </c>
      <c r="O169" s="21">
        <v>0</v>
      </c>
      <c r="P169" s="21">
        <v>-54.527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3">
        <v>121</v>
      </c>
      <c r="B170" s="23" t="s">
        <v>319</v>
      </c>
      <c r="C170" s="23">
        <v>7860.674</v>
      </c>
      <c r="D170" s="23">
        <v>8815.715</v>
      </c>
      <c r="E170" s="23">
        <v>0</v>
      </c>
      <c r="F170" s="23">
        <v>0</v>
      </c>
      <c r="G170" s="23">
        <v>1</v>
      </c>
      <c r="H170" s="18">
        <v>0</v>
      </c>
      <c r="I170" s="18">
        <v>0</v>
      </c>
      <c r="J170" s="18">
        <v>0</v>
      </c>
      <c r="K170" s="21">
        <v>4</v>
      </c>
      <c r="L170" s="21">
        <v>0</v>
      </c>
      <c r="M170" s="21">
        <v>0</v>
      </c>
      <c r="N170" s="21">
        <v>0</v>
      </c>
      <c r="O170" s="21">
        <v>0</v>
      </c>
      <c r="P170" s="21">
        <v>-24.762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3">
        <v>126</v>
      </c>
      <c r="B171" s="23" t="s">
        <v>320</v>
      </c>
      <c r="C171" s="23">
        <v>7993.184</v>
      </c>
      <c r="D171" s="23">
        <v>8565.534</v>
      </c>
      <c r="E171" s="23">
        <v>0</v>
      </c>
      <c r="F171" s="23">
        <v>0</v>
      </c>
      <c r="G171" s="23">
        <v>1</v>
      </c>
      <c r="H171" s="18">
        <v>0</v>
      </c>
      <c r="I171" s="18">
        <v>0</v>
      </c>
      <c r="J171" s="18">
        <v>0</v>
      </c>
      <c r="K171" s="21">
        <v>4</v>
      </c>
      <c r="L171" s="21">
        <v>2</v>
      </c>
      <c r="M171" s="21">
        <v>0</v>
      </c>
      <c r="N171" s="21">
        <v>0</v>
      </c>
      <c r="O171" s="21">
        <v>0</v>
      </c>
      <c r="P171" s="21">
        <v>-21.862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3">
        <v>147</v>
      </c>
      <c r="B172" s="23" t="s">
        <v>321</v>
      </c>
      <c r="C172" s="23">
        <v>6578.51</v>
      </c>
      <c r="D172" s="23">
        <v>7195.523</v>
      </c>
      <c r="E172" s="23">
        <v>0</v>
      </c>
      <c r="F172" s="23">
        <v>0</v>
      </c>
      <c r="G172" s="23">
        <v>1</v>
      </c>
      <c r="H172" s="18">
        <v>0</v>
      </c>
      <c r="I172" s="18">
        <v>0</v>
      </c>
      <c r="J172" s="18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8.729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3">
        <v>148</v>
      </c>
      <c r="B173" s="23" t="s">
        <v>322</v>
      </c>
      <c r="C173" s="23">
        <v>9184.142</v>
      </c>
      <c r="D173" s="23">
        <v>10061.153</v>
      </c>
      <c r="E173" s="23">
        <v>0</v>
      </c>
      <c r="F173" s="23">
        <v>0</v>
      </c>
      <c r="G173" s="23">
        <v>1</v>
      </c>
      <c r="H173" s="18">
        <v>0</v>
      </c>
      <c r="I173" s="18">
        <v>0</v>
      </c>
      <c r="J173" s="18">
        <v>0</v>
      </c>
      <c r="K173" s="21">
        <v>1</v>
      </c>
      <c r="L173" s="21">
        <v>2</v>
      </c>
      <c r="M173" s="21">
        <v>0</v>
      </c>
      <c r="N173" s="21">
        <v>1</v>
      </c>
      <c r="O173" s="21">
        <v>0</v>
      </c>
      <c r="P173" s="21">
        <v>60.778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3">
        <v>683</v>
      </c>
      <c r="B174" s="23" t="s">
        <v>323</v>
      </c>
      <c r="C174" s="23">
        <v>1052.653</v>
      </c>
      <c r="D174" s="23">
        <v>1236.258</v>
      </c>
      <c r="E174" s="23">
        <v>0</v>
      </c>
      <c r="F174" s="23">
        <v>0</v>
      </c>
      <c r="G174" s="23">
        <v>1</v>
      </c>
      <c r="H174" s="18">
        <v>0</v>
      </c>
      <c r="I174" s="18">
        <v>0</v>
      </c>
      <c r="J174" s="18">
        <v>0</v>
      </c>
      <c r="K174" s="21">
        <v>3</v>
      </c>
      <c r="L174" s="21">
        <v>1</v>
      </c>
      <c r="M174" s="21">
        <v>0</v>
      </c>
      <c r="N174" s="21">
        <v>-1</v>
      </c>
      <c r="O174" s="21">
        <v>0</v>
      </c>
      <c r="P174" s="21">
        <v>-47.366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3">
        <v>806</v>
      </c>
      <c r="B175" s="23" t="s">
        <v>324</v>
      </c>
      <c r="C175" s="23">
        <v>8242.198</v>
      </c>
      <c r="D175" s="23">
        <v>9035.538</v>
      </c>
      <c r="E175" s="23">
        <v>0</v>
      </c>
      <c r="F175" s="23">
        <v>0</v>
      </c>
      <c r="G175" s="23">
        <v>1</v>
      </c>
      <c r="H175" s="18">
        <v>0</v>
      </c>
      <c r="I175" s="18">
        <v>0</v>
      </c>
      <c r="J175" s="18">
        <v>0</v>
      </c>
      <c r="K175" s="21">
        <v>4</v>
      </c>
      <c r="L175" s="21">
        <v>0</v>
      </c>
      <c r="M175" s="21">
        <v>0</v>
      </c>
      <c r="N175" s="21">
        <v>0</v>
      </c>
      <c r="O175" s="21">
        <v>0</v>
      </c>
      <c r="P175" s="21">
        <v>-29.487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3">
        <v>808</v>
      </c>
      <c r="B176" s="23" t="s">
        <v>325</v>
      </c>
      <c r="C176" s="23">
        <v>8176.175</v>
      </c>
      <c r="D176" s="23">
        <v>9225.189</v>
      </c>
      <c r="E176" s="23">
        <v>0</v>
      </c>
      <c r="F176" s="23">
        <v>0</v>
      </c>
      <c r="G176" s="23">
        <v>1</v>
      </c>
      <c r="H176" s="18">
        <v>0</v>
      </c>
      <c r="I176" s="18">
        <v>0</v>
      </c>
      <c r="J176" s="18">
        <v>0</v>
      </c>
      <c r="K176" s="21">
        <v>4</v>
      </c>
      <c r="L176" s="21">
        <v>1</v>
      </c>
      <c r="M176" s="21">
        <v>-1</v>
      </c>
      <c r="N176" s="21">
        <v>1</v>
      </c>
      <c r="O176" s="21">
        <v>0</v>
      </c>
      <c r="P176" s="21">
        <v>-6.719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3">
        <v>849</v>
      </c>
      <c r="B177" s="23" t="s">
        <v>326</v>
      </c>
      <c r="C177" s="23">
        <v>10173.305</v>
      </c>
      <c r="D177" s="23">
        <v>11900.841</v>
      </c>
      <c r="E177" s="23">
        <v>0</v>
      </c>
      <c r="F177" s="23">
        <v>0</v>
      </c>
      <c r="G177" s="23">
        <v>1</v>
      </c>
      <c r="H177" s="18">
        <v>0</v>
      </c>
      <c r="I177" s="18">
        <v>0</v>
      </c>
      <c r="J177" s="18">
        <v>0</v>
      </c>
      <c r="K177" s="21">
        <v>3</v>
      </c>
      <c r="L177" s="21">
        <v>1</v>
      </c>
      <c r="M177" s="21">
        <v>0</v>
      </c>
      <c r="N177" s="21">
        <v>-1</v>
      </c>
      <c r="O177" s="21">
        <v>0</v>
      </c>
      <c r="P177" s="21">
        <v>-55.251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3">
        <v>913</v>
      </c>
      <c r="B178" s="23" t="s">
        <v>327</v>
      </c>
      <c r="C178" s="23">
        <v>8067.677</v>
      </c>
      <c r="D178" s="23">
        <v>9184.835</v>
      </c>
      <c r="E178" s="23">
        <v>0</v>
      </c>
      <c r="F178" s="23">
        <v>0</v>
      </c>
      <c r="G178" s="23">
        <v>1</v>
      </c>
      <c r="H178" s="18">
        <v>0</v>
      </c>
      <c r="I178" s="18">
        <v>0</v>
      </c>
      <c r="J178" s="18">
        <v>0</v>
      </c>
      <c r="K178" s="21">
        <v>4</v>
      </c>
      <c r="L178" s="21">
        <v>1</v>
      </c>
      <c r="M178" s="21">
        <v>0</v>
      </c>
      <c r="N178" s="21">
        <v>0</v>
      </c>
      <c r="O178" s="21">
        <v>0</v>
      </c>
      <c r="P178" s="21">
        <v>-3.424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3">
        <v>914</v>
      </c>
      <c r="B179" s="23" t="s">
        <v>328</v>
      </c>
      <c r="C179" s="23">
        <v>6338.982</v>
      </c>
      <c r="D179" s="23">
        <v>6937.115</v>
      </c>
      <c r="E179" s="23">
        <v>0</v>
      </c>
      <c r="F179" s="23">
        <v>0</v>
      </c>
      <c r="G179" s="23">
        <v>1</v>
      </c>
      <c r="H179" s="18">
        <v>0</v>
      </c>
      <c r="I179" s="18">
        <v>0</v>
      </c>
      <c r="J179" s="18">
        <v>0</v>
      </c>
      <c r="K179" s="21">
        <v>4</v>
      </c>
      <c r="L179" s="21">
        <v>1</v>
      </c>
      <c r="M179" s="21">
        <v>0</v>
      </c>
      <c r="N179" s="21">
        <v>1</v>
      </c>
      <c r="O179" s="21">
        <v>0</v>
      </c>
      <c r="P179" s="21">
        <v>-8.351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3">
        <v>934</v>
      </c>
      <c r="B180" s="23" t="s">
        <v>329</v>
      </c>
      <c r="C180" s="23">
        <v>5959.882</v>
      </c>
      <c r="D180" s="23">
        <v>6480.658</v>
      </c>
      <c r="E180" s="23">
        <v>0</v>
      </c>
      <c r="F180" s="23">
        <v>0</v>
      </c>
      <c r="G180" s="23">
        <v>1</v>
      </c>
      <c r="H180" s="18">
        <v>0</v>
      </c>
      <c r="I180" s="18">
        <v>0</v>
      </c>
      <c r="J180" s="18">
        <v>0</v>
      </c>
      <c r="K180" s="21">
        <v>4</v>
      </c>
      <c r="L180" s="21">
        <v>2</v>
      </c>
      <c r="M180" s="21">
        <v>0</v>
      </c>
      <c r="N180" s="21">
        <v>1</v>
      </c>
      <c r="O180" s="21">
        <v>0</v>
      </c>
      <c r="P180" s="21">
        <v>-5.216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3">
        <v>974</v>
      </c>
      <c r="B181" s="23" t="s">
        <v>330</v>
      </c>
      <c r="C181" s="23">
        <v>6671.104</v>
      </c>
      <c r="D181" s="23">
        <v>7273.305</v>
      </c>
      <c r="E181" s="23">
        <v>0</v>
      </c>
      <c r="F181" s="23">
        <v>0</v>
      </c>
      <c r="G181" s="23">
        <v>1</v>
      </c>
      <c r="H181" s="18">
        <v>0</v>
      </c>
      <c r="I181" s="18">
        <v>0</v>
      </c>
      <c r="J181" s="18">
        <v>0</v>
      </c>
      <c r="K181" s="21">
        <v>3</v>
      </c>
      <c r="L181" s="21">
        <v>0</v>
      </c>
      <c r="M181" s="21">
        <v>0</v>
      </c>
      <c r="N181" s="21">
        <v>0</v>
      </c>
      <c r="O181" s="21">
        <v>0</v>
      </c>
      <c r="P181" s="21">
        <v>1.134</v>
      </c>
      <c r="Q181" s="21">
        <v>0</v>
      </c>
      <c r="R181" s="21">
        <v>-1</v>
      </c>
      <c r="S181" s="22"/>
      <c r="T181" s="22"/>
      <c r="U181" s="22"/>
      <c r="V181" s="22"/>
      <c r="W181" s="22"/>
    </row>
    <row r="182" ht="16.5" spans="1:23">
      <c r="A182" s="23">
        <v>992</v>
      </c>
      <c r="B182" s="23" t="s">
        <v>5</v>
      </c>
      <c r="C182" s="23">
        <v>5706.525</v>
      </c>
      <c r="D182" s="23">
        <v>6189.428</v>
      </c>
      <c r="E182" s="23">
        <v>0</v>
      </c>
      <c r="F182" s="23">
        <v>0</v>
      </c>
      <c r="G182" s="23">
        <v>1</v>
      </c>
      <c r="H182" s="18">
        <v>0</v>
      </c>
      <c r="I182" s="18">
        <v>0</v>
      </c>
      <c r="J182" s="18">
        <v>0</v>
      </c>
      <c r="K182" s="21">
        <v>1</v>
      </c>
      <c r="L182" s="21">
        <v>2</v>
      </c>
      <c r="M182" s="21">
        <v>0</v>
      </c>
      <c r="N182" s="21">
        <v>-1</v>
      </c>
      <c r="O182" s="21">
        <v>0</v>
      </c>
      <c r="P182" s="21">
        <v>-0.289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3">
        <v>399240</v>
      </c>
      <c r="B183" s="23" t="s">
        <v>331</v>
      </c>
      <c r="C183" s="23">
        <v>1538.904</v>
      </c>
      <c r="D183" s="23">
        <v>1729.529</v>
      </c>
      <c r="E183" s="23">
        <v>0</v>
      </c>
      <c r="F183" s="23">
        <v>0</v>
      </c>
      <c r="G183" s="23">
        <v>1</v>
      </c>
      <c r="H183" s="18">
        <v>0</v>
      </c>
      <c r="I183" s="18">
        <v>0</v>
      </c>
      <c r="J183" s="18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8.823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3">
        <v>399265</v>
      </c>
      <c r="B184" s="23" t="s">
        <v>332</v>
      </c>
      <c r="C184" s="23">
        <v>1001.505</v>
      </c>
      <c r="D184" s="23">
        <v>1169.265</v>
      </c>
      <c r="E184" s="23">
        <v>0</v>
      </c>
      <c r="F184" s="23">
        <v>0</v>
      </c>
      <c r="G184" s="23">
        <v>1</v>
      </c>
      <c r="H184" s="18">
        <v>0</v>
      </c>
      <c r="I184" s="18">
        <v>0</v>
      </c>
      <c r="J184" s="18">
        <v>0</v>
      </c>
      <c r="K184" s="21">
        <v>4</v>
      </c>
      <c r="L184" s="21">
        <v>2</v>
      </c>
      <c r="M184" s="21">
        <v>0</v>
      </c>
      <c r="N184" s="21">
        <v>0</v>
      </c>
      <c r="O184" s="21">
        <v>0</v>
      </c>
      <c r="P184" s="21">
        <v>-1.329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3">
        <v>399275</v>
      </c>
      <c r="B185" s="23" t="s">
        <v>61</v>
      </c>
      <c r="C185" s="23">
        <v>2557.07</v>
      </c>
      <c r="D185" s="23">
        <v>2968.132</v>
      </c>
      <c r="E185" s="23">
        <v>0</v>
      </c>
      <c r="F185" s="23">
        <v>0</v>
      </c>
      <c r="G185" s="23">
        <v>1</v>
      </c>
      <c r="H185" s="18">
        <v>0</v>
      </c>
      <c r="I185" s="18">
        <v>0</v>
      </c>
      <c r="J185" s="18">
        <v>0</v>
      </c>
      <c r="K185" s="21">
        <v>4</v>
      </c>
      <c r="L185" s="21">
        <v>1</v>
      </c>
      <c r="M185" s="21">
        <v>0</v>
      </c>
      <c r="N185" s="21">
        <v>1</v>
      </c>
      <c r="O185" s="21">
        <v>-1</v>
      </c>
      <c r="P185" s="21">
        <v>-4.685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3">
        <v>399280</v>
      </c>
      <c r="B186" s="23" t="s">
        <v>333</v>
      </c>
      <c r="C186" s="23">
        <v>2008.91</v>
      </c>
      <c r="D186" s="23">
        <v>2274.565</v>
      </c>
      <c r="E186" s="23">
        <v>0</v>
      </c>
      <c r="F186" s="23">
        <v>0</v>
      </c>
      <c r="G186" s="23">
        <v>1</v>
      </c>
      <c r="H186" s="18">
        <v>0</v>
      </c>
      <c r="I186" s="18">
        <v>0</v>
      </c>
      <c r="J186" s="18">
        <v>0</v>
      </c>
      <c r="K186" s="21">
        <v>1</v>
      </c>
      <c r="L186" s="21">
        <v>0</v>
      </c>
      <c r="M186" s="21">
        <v>0</v>
      </c>
      <c r="N186" s="21">
        <v>0</v>
      </c>
      <c r="O186" s="21">
        <v>0</v>
      </c>
      <c r="P186" s="21">
        <v>5.193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3">
        <v>399356</v>
      </c>
      <c r="B187" s="23" t="s">
        <v>334</v>
      </c>
      <c r="C187" s="23">
        <v>9827.524</v>
      </c>
      <c r="D187" s="23">
        <v>10810.746</v>
      </c>
      <c r="E187" s="23">
        <v>0</v>
      </c>
      <c r="F187" s="23">
        <v>0</v>
      </c>
      <c r="G187" s="23">
        <v>1</v>
      </c>
      <c r="H187" s="18">
        <v>0</v>
      </c>
      <c r="I187" s="18">
        <v>0</v>
      </c>
      <c r="J187" s="18">
        <v>0</v>
      </c>
      <c r="K187" s="21">
        <v>4</v>
      </c>
      <c r="L187" s="21">
        <v>0</v>
      </c>
      <c r="M187" s="21">
        <v>0</v>
      </c>
      <c r="N187" s="21">
        <v>0</v>
      </c>
      <c r="O187" s="21">
        <v>0</v>
      </c>
      <c r="P187" s="21">
        <v>-15.04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3">
        <v>399386</v>
      </c>
      <c r="B188" s="23" t="s">
        <v>335</v>
      </c>
      <c r="C188" s="23">
        <v>5595.436</v>
      </c>
      <c r="D188" s="23">
        <v>6312.137</v>
      </c>
      <c r="E188" s="23">
        <v>0</v>
      </c>
      <c r="F188" s="23">
        <v>0</v>
      </c>
      <c r="G188" s="23">
        <v>1</v>
      </c>
      <c r="H188" s="18">
        <v>0</v>
      </c>
      <c r="I188" s="18">
        <v>0</v>
      </c>
      <c r="J188" s="18">
        <v>0</v>
      </c>
      <c r="K188" s="21">
        <v>4</v>
      </c>
      <c r="L188" s="21">
        <v>2</v>
      </c>
      <c r="M188" s="21">
        <v>0</v>
      </c>
      <c r="N188" s="21">
        <v>0</v>
      </c>
      <c r="O188" s="21">
        <v>0</v>
      </c>
      <c r="P188" s="21">
        <v>-6.605</v>
      </c>
      <c r="Q188" s="21">
        <v>0</v>
      </c>
      <c r="R188" s="21">
        <v>-1</v>
      </c>
      <c r="S188" s="22"/>
      <c r="T188" s="22"/>
      <c r="U188" s="22"/>
      <c r="V188" s="22"/>
      <c r="W188" s="22"/>
    </row>
    <row r="189" ht="16.5" spans="1:23">
      <c r="A189" s="23">
        <v>399387</v>
      </c>
      <c r="B189" s="23" t="s">
        <v>336</v>
      </c>
      <c r="C189" s="23">
        <v>5360.659</v>
      </c>
      <c r="D189" s="23">
        <v>5839.055</v>
      </c>
      <c r="E189" s="23">
        <v>0</v>
      </c>
      <c r="F189" s="23">
        <v>0</v>
      </c>
      <c r="G189" s="23">
        <v>1</v>
      </c>
      <c r="H189" s="18">
        <v>0</v>
      </c>
      <c r="I189" s="18">
        <v>0</v>
      </c>
      <c r="J189" s="18">
        <v>0</v>
      </c>
      <c r="K189" s="21">
        <v>4</v>
      </c>
      <c r="L189" s="21">
        <v>0</v>
      </c>
      <c r="M189" s="21">
        <v>0</v>
      </c>
      <c r="N189" s="21">
        <v>0</v>
      </c>
      <c r="O189" s="21">
        <v>0</v>
      </c>
      <c r="P189" s="21">
        <v>-0.736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3">
        <v>399394</v>
      </c>
      <c r="B190" s="23" t="s">
        <v>337</v>
      </c>
      <c r="C190" s="23">
        <v>8340.945</v>
      </c>
      <c r="D190" s="23">
        <v>9423.414</v>
      </c>
      <c r="E190" s="23">
        <v>0</v>
      </c>
      <c r="F190" s="23">
        <v>0</v>
      </c>
      <c r="G190" s="23">
        <v>1</v>
      </c>
      <c r="H190" s="18">
        <v>0</v>
      </c>
      <c r="I190" s="18">
        <v>0</v>
      </c>
      <c r="J190" s="18">
        <v>0</v>
      </c>
      <c r="K190" s="21">
        <v>3</v>
      </c>
      <c r="L190" s="21">
        <v>2</v>
      </c>
      <c r="M190" s="21">
        <v>0</v>
      </c>
      <c r="N190" s="21">
        <v>-1</v>
      </c>
      <c r="O190" s="21">
        <v>0</v>
      </c>
      <c r="P190" s="21">
        <v>-37.572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3">
        <v>399420</v>
      </c>
      <c r="B191" s="23" t="s">
        <v>338</v>
      </c>
      <c r="C191" s="23">
        <v>1458.913</v>
      </c>
      <c r="D191" s="23">
        <v>1680.899</v>
      </c>
      <c r="E191" s="23">
        <v>0</v>
      </c>
      <c r="F191" s="23">
        <v>0</v>
      </c>
      <c r="G191" s="23">
        <v>1</v>
      </c>
      <c r="H191" s="18">
        <v>0</v>
      </c>
      <c r="I191" s="18">
        <v>0</v>
      </c>
      <c r="J191" s="18">
        <v>0</v>
      </c>
      <c r="K191" s="21">
        <v>4</v>
      </c>
      <c r="L191" s="21">
        <v>2</v>
      </c>
      <c r="M191" s="21">
        <v>0</v>
      </c>
      <c r="N191" s="21">
        <v>0</v>
      </c>
      <c r="O191" s="21">
        <v>0</v>
      </c>
      <c r="P191" s="21">
        <v>-0.67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3">
        <v>399437</v>
      </c>
      <c r="B192" s="23" t="s">
        <v>339</v>
      </c>
      <c r="C192" s="23">
        <v>6408.635</v>
      </c>
      <c r="D192" s="23">
        <v>7254.507</v>
      </c>
      <c r="E192" s="23">
        <v>0</v>
      </c>
      <c r="F192" s="23">
        <v>0</v>
      </c>
      <c r="G192" s="23">
        <v>1</v>
      </c>
      <c r="H192" s="18">
        <v>0</v>
      </c>
      <c r="I192" s="18">
        <v>0</v>
      </c>
      <c r="J192" s="18">
        <v>0</v>
      </c>
      <c r="K192" s="21">
        <v>4</v>
      </c>
      <c r="L192" s="21">
        <v>2</v>
      </c>
      <c r="M192" s="21">
        <v>0</v>
      </c>
      <c r="N192" s="21">
        <v>0</v>
      </c>
      <c r="O192" s="21">
        <v>0</v>
      </c>
      <c r="P192" s="21">
        <v>-18.623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3">
        <v>399441</v>
      </c>
      <c r="B193" s="23" t="s">
        <v>340</v>
      </c>
      <c r="C193" s="23">
        <v>2111.155</v>
      </c>
      <c r="D193" s="23">
        <v>2416.299</v>
      </c>
      <c r="E193" s="23">
        <v>0</v>
      </c>
      <c r="F193" s="23">
        <v>0</v>
      </c>
      <c r="G193" s="23">
        <v>1</v>
      </c>
      <c r="H193" s="18">
        <v>0</v>
      </c>
      <c r="I193" s="18">
        <v>0</v>
      </c>
      <c r="J193" s="18">
        <v>0</v>
      </c>
      <c r="K193" s="21">
        <v>0</v>
      </c>
      <c r="L193" s="21">
        <v>1</v>
      </c>
      <c r="M193" s="21">
        <v>0</v>
      </c>
      <c r="N193" s="21">
        <v>0</v>
      </c>
      <c r="O193" s="21">
        <v>0</v>
      </c>
      <c r="P193" s="21">
        <v>15.843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3">
        <v>399618</v>
      </c>
      <c r="B194" s="23" t="s">
        <v>341</v>
      </c>
      <c r="C194" s="23">
        <v>7853.656</v>
      </c>
      <c r="D194" s="23">
        <v>8804.124</v>
      </c>
      <c r="E194" s="23">
        <v>0</v>
      </c>
      <c r="F194" s="23">
        <v>0</v>
      </c>
      <c r="G194" s="23">
        <v>1</v>
      </c>
      <c r="H194" s="18">
        <v>0</v>
      </c>
      <c r="I194" s="18">
        <v>0</v>
      </c>
      <c r="J194" s="18">
        <v>0</v>
      </c>
      <c r="K194" s="21">
        <v>3</v>
      </c>
      <c r="L194" s="21">
        <v>0</v>
      </c>
      <c r="M194" s="21">
        <v>0</v>
      </c>
      <c r="N194" s="21">
        <v>-1</v>
      </c>
      <c r="O194" s="21">
        <v>0</v>
      </c>
      <c r="P194" s="21">
        <v>24.518</v>
      </c>
      <c r="Q194" s="21">
        <v>-1</v>
      </c>
      <c r="R194" s="21">
        <v>0</v>
      </c>
      <c r="S194" s="22"/>
      <c r="T194" s="22"/>
      <c r="U194" s="22"/>
      <c r="V194" s="22"/>
      <c r="W194" s="22"/>
    </row>
    <row r="195" ht="16.5" spans="1:23">
      <c r="A195" s="23">
        <v>399619</v>
      </c>
      <c r="B195" s="23" t="s">
        <v>342</v>
      </c>
      <c r="C195" s="23">
        <v>6952.284</v>
      </c>
      <c r="D195" s="23">
        <v>7569.049</v>
      </c>
      <c r="E195" s="23">
        <v>0</v>
      </c>
      <c r="F195" s="23">
        <v>0</v>
      </c>
      <c r="G195" s="23">
        <v>1</v>
      </c>
      <c r="H195" s="18">
        <v>0</v>
      </c>
      <c r="I195" s="18">
        <v>0</v>
      </c>
      <c r="J195" s="18">
        <v>0</v>
      </c>
      <c r="K195" s="21">
        <v>4</v>
      </c>
      <c r="L195" s="21">
        <v>2</v>
      </c>
      <c r="M195" s="21">
        <v>0</v>
      </c>
      <c r="N195" s="21">
        <v>0</v>
      </c>
      <c r="O195" s="21">
        <v>0</v>
      </c>
      <c r="P195" s="21">
        <v>-9.046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3">
        <v>399685</v>
      </c>
      <c r="B196" s="23" t="s">
        <v>343</v>
      </c>
      <c r="C196" s="23">
        <v>1597.507</v>
      </c>
      <c r="D196" s="23">
        <v>1786.502</v>
      </c>
      <c r="E196" s="23">
        <v>0</v>
      </c>
      <c r="F196" s="23">
        <v>0</v>
      </c>
      <c r="G196" s="23">
        <v>1</v>
      </c>
      <c r="H196" s="18">
        <v>0</v>
      </c>
      <c r="I196" s="18">
        <v>0</v>
      </c>
      <c r="J196" s="18">
        <v>0</v>
      </c>
      <c r="K196" s="21">
        <v>4</v>
      </c>
      <c r="L196" s="21">
        <v>2</v>
      </c>
      <c r="M196" s="21">
        <v>0</v>
      </c>
      <c r="N196" s="21">
        <v>0</v>
      </c>
      <c r="O196" s="21">
        <v>0</v>
      </c>
      <c r="P196" s="21">
        <v>-3.123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3">
        <v>399686</v>
      </c>
      <c r="B197" s="23" t="s">
        <v>344</v>
      </c>
      <c r="C197" s="23">
        <v>2079.207</v>
      </c>
      <c r="D197" s="23">
        <v>2297.86</v>
      </c>
      <c r="E197" s="23">
        <v>0</v>
      </c>
      <c r="F197" s="23">
        <v>0</v>
      </c>
      <c r="G197" s="23">
        <v>1</v>
      </c>
      <c r="H197" s="18">
        <v>0</v>
      </c>
      <c r="I197" s="18">
        <v>0</v>
      </c>
      <c r="J197" s="18">
        <v>0</v>
      </c>
      <c r="K197" s="21">
        <v>4</v>
      </c>
      <c r="L197" s="21">
        <v>2</v>
      </c>
      <c r="M197" s="21">
        <v>0</v>
      </c>
      <c r="N197" s="21">
        <v>0</v>
      </c>
      <c r="O197" s="21">
        <v>0</v>
      </c>
      <c r="P197" s="21">
        <v>-12.677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3">
        <v>399707</v>
      </c>
      <c r="B198" s="23" t="s">
        <v>345</v>
      </c>
      <c r="C198" s="23">
        <v>6202.29</v>
      </c>
      <c r="D198" s="23">
        <v>6972.471</v>
      </c>
      <c r="E198" s="23">
        <v>0</v>
      </c>
      <c r="F198" s="23">
        <v>0</v>
      </c>
      <c r="G198" s="23">
        <v>1</v>
      </c>
      <c r="H198" s="18">
        <v>0</v>
      </c>
      <c r="I198" s="18">
        <v>0</v>
      </c>
      <c r="J198" s="18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2.654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3">
        <v>399812</v>
      </c>
      <c r="B199" s="23" t="s">
        <v>346</v>
      </c>
      <c r="C199" s="23">
        <v>6226.982</v>
      </c>
      <c r="D199" s="23">
        <v>6733.828</v>
      </c>
      <c r="E199" s="23">
        <v>0</v>
      </c>
      <c r="F199" s="23">
        <v>0</v>
      </c>
      <c r="G199" s="23">
        <v>1</v>
      </c>
      <c r="H199" s="18">
        <v>0</v>
      </c>
      <c r="I199" s="18">
        <v>0</v>
      </c>
      <c r="J199" s="18">
        <v>0</v>
      </c>
      <c r="K199" s="21">
        <v>1</v>
      </c>
      <c r="L199" s="21">
        <v>1</v>
      </c>
      <c r="M199" s="21">
        <v>0</v>
      </c>
      <c r="N199" s="21">
        <v>0</v>
      </c>
      <c r="O199" s="21">
        <v>0</v>
      </c>
      <c r="P199" s="21">
        <v>1.237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3">
        <v>399913</v>
      </c>
      <c r="B200" s="23" t="s">
        <v>347</v>
      </c>
      <c r="C200" s="23">
        <v>8067.676</v>
      </c>
      <c r="D200" s="23">
        <v>9184.835</v>
      </c>
      <c r="E200" s="23">
        <v>0</v>
      </c>
      <c r="F200" s="23">
        <v>0</v>
      </c>
      <c r="G200" s="23">
        <v>1</v>
      </c>
      <c r="H200" s="18">
        <v>0</v>
      </c>
      <c r="I200" s="18">
        <v>0</v>
      </c>
      <c r="J200" s="18">
        <v>0</v>
      </c>
      <c r="K200" s="21">
        <v>0</v>
      </c>
      <c r="L200" s="21">
        <v>2</v>
      </c>
      <c r="M200" s="21">
        <v>0</v>
      </c>
      <c r="N200" s="21">
        <v>-1</v>
      </c>
      <c r="O200" s="21">
        <v>0</v>
      </c>
      <c r="P200" s="21">
        <v>3.223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3">
        <v>399914</v>
      </c>
      <c r="B201" s="23" t="s">
        <v>348</v>
      </c>
      <c r="C201" s="23">
        <v>6338.982</v>
      </c>
      <c r="D201" s="23">
        <v>6937.115</v>
      </c>
      <c r="E201" s="23">
        <v>0</v>
      </c>
      <c r="F201" s="23">
        <v>0</v>
      </c>
      <c r="G201" s="23">
        <v>1</v>
      </c>
      <c r="H201" s="18">
        <v>0</v>
      </c>
      <c r="I201" s="18">
        <v>0</v>
      </c>
      <c r="J201" s="18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1</v>
      </c>
      <c r="P201" s="21">
        <v>11.578</v>
      </c>
      <c r="Q201" s="21">
        <v>0</v>
      </c>
      <c r="R201" s="21">
        <v>-1</v>
      </c>
      <c r="S201" s="22"/>
      <c r="T201" s="22"/>
      <c r="U201" s="22"/>
      <c r="V201" s="22"/>
      <c r="W201" s="22"/>
    </row>
    <row r="202" ht="16.5" spans="1:23">
      <c r="A202" s="23">
        <v>399934</v>
      </c>
      <c r="B202" s="23" t="s">
        <v>329</v>
      </c>
      <c r="C202" s="23">
        <v>5959.881</v>
      </c>
      <c r="D202" s="23">
        <v>6480.658</v>
      </c>
      <c r="E202" s="23">
        <v>0</v>
      </c>
      <c r="F202" s="23">
        <v>0</v>
      </c>
      <c r="G202" s="23">
        <v>1</v>
      </c>
      <c r="H202" s="18">
        <v>0</v>
      </c>
      <c r="I202" s="18">
        <v>0</v>
      </c>
      <c r="J202" s="18">
        <v>0</v>
      </c>
      <c r="K202" s="21">
        <v>4</v>
      </c>
      <c r="L202" s="21">
        <v>2</v>
      </c>
      <c r="M202" s="21">
        <v>0</v>
      </c>
      <c r="N202" s="21">
        <v>0</v>
      </c>
      <c r="O202" s="21">
        <v>0</v>
      </c>
      <c r="P202" s="21">
        <v>-3.4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3">
        <v>399966</v>
      </c>
      <c r="B203" s="23" t="s">
        <v>349</v>
      </c>
      <c r="C203" s="23">
        <v>6129.066</v>
      </c>
      <c r="D203" s="23">
        <v>7036.396</v>
      </c>
      <c r="E203" s="23">
        <v>0</v>
      </c>
      <c r="F203" s="23">
        <v>0</v>
      </c>
      <c r="G203" s="23">
        <v>1</v>
      </c>
      <c r="H203" s="18">
        <v>0</v>
      </c>
      <c r="I203" s="18">
        <v>0</v>
      </c>
      <c r="J203" s="18">
        <v>0</v>
      </c>
      <c r="K203" s="21">
        <v>4</v>
      </c>
      <c r="L203" s="21">
        <v>2</v>
      </c>
      <c r="M203" s="21">
        <v>0</v>
      </c>
      <c r="N203" s="21">
        <v>0</v>
      </c>
      <c r="O203" s="21">
        <v>0</v>
      </c>
      <c r="P203" s="21">
        <v>-1.052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3">
        <v>399975</v>
      </c>
      <c r="B204" s="23" t="s">
        <v>350</v>
      </c>
      <c r="C204" s="23">
        <v>808.215</v>
      </c>
      <c r="D204" s="23">
        <v>908.545</v>
      </c>
      <c r="E204" s="23">
        <v>0</v>
      </c>
      <c r="F204" s="23">
        <v>0</v>
      </c>
      <c r="G204" s="23">
        <v>1</v>
      </c>
      <c r="H204" s="18">
        <v>0</v>
      </c>
      <c r="I204" s="18">
        <v>0</v>
      </c>
      <c r="J204" s="18">
        <v>0</v>
      </c>
      <c r="K204" s="21">
        <v>4</v>
      </c>
      <c r="L204" s="21">
        <v>2</v>
      </c>
      <c r="M204" s="21">
        <v>0</v>
      </c>
      <c r="N204" s="21">
        <v>0</v>
      </c>
      <c r="O204" s="21">
        <v>0</v>
      </c>
      <c r="P204" s="21">
        <v>-15.01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3">
        <v>399987</v>
      </c>
      <c r="B205" s="23" t="s">
        <v>351</v>
      </c>
      <c r="C205" s="23">
        <v>4869.329</v>
      </c>
      <c r="D205" s="23">
        <v>5627.836</v>
      </c>
      <c r="E205" s="23">
        <v>0</v>
      </c>
      <c r="F205" s="23">
        <v>0</v>
      </c>
      <c r="G205" s="23">
        <v>1</v>
      </c>
      <c r="H205" s="18">
        <v>0</v>
      </c>
      <c r="I205" s="18">
        <v>0</v>
      </c>
      <c r="J205" s="18">
        <v>0</v>
      </c>
      <c r="K205" s="21">
        <v>4</v>
      </c>
      <c r="L205" s="21">
        <v>2</v>
      </c>
      <c r="M205" s="21">
        <v>0</v>
      </c>
      <c r="N205" s="21">
        <v>0</v>
      </c>
      <c r="O205" s="21">
        <v>0</v>
      </c>
      <c r="P205" s="21">
        <v>-3.885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3">
        <v>399993</v>
      </c>
      <c r="B206" s="23" t="s">
        <v>352</v>
      </c>
      <c r="C206" s="23">
        <v>2557.147</v>
      </c>
      <c r="D206" s="23">
        <v>2973.285</v>
      </c>
      <c r="E206" s="23">
        <v>0</v>
      </c>
      <c r="F206" s="23">
        <v>0</v>
      </c>
      <c r="G206" s="23">
        <v>1</v>
      </c>
      <c r="H206" s="18">
        <v>0</v>
      </c>
      <c r="I206" s="18">
        <v>0</v>
      </c>
      <c r="J206" s="18">
        <v>0</v>
      </c>
      <c r="K206" s="21">
        <v>4</v>
      </c>
      <c r="L206" s="21">
        <v>2</v>
      </c>
      <c r="M206" s="21">
        <v>0</v>
      </c>
      <c r="N206" s="21">
        <v>0</v>
      </c>
      <c r="O206" s="21">
        <v>0</v>
      </c>
      <c r="P206" s="21">
        <v>0.334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3">
        <v>399997</v>
      </c>
      <c r="B207" s="23" t="s">
        <v>353</v>
      </c>
      <c r="C207" s="23">
        <v>8461.283</v>
      </c>
      <c r="D207" s="23">
        <v>9935.558</v>
      </c>
      <c r="E207" s="23">
        <v>0</v>
      </c>
      <c r="F207" s="23">
        <v>0</v>
      </c>
      <c r="G207" s="23">
        <v>1</v>
      </c>
      <c r="H207" s="18">
        <v>0</v>
      </c>
      <c r="I207" s="18">
        <v>0</v>
      </c>
      <c r="J207" s="18">
        <v>0</v>
      </c>
      <c r="K207" s="21">
        <v>4</v>
      </c>
      <c r="L207" s="21">
        <v>2</v>
      </c>
      <c r="M207" s="21">
        <v>0</v>
      </c>
      <c r="N207" s="21">
        <v>0</v>
      </c>
      <c r="O207" s="21">
        <v>0</v>
      </c>
      <c r="P207" s="21">
        <v>-7.861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3">
        <v>980015</v>
      </c>
      <c r="B208" s="23" t="s">
        <v>354</v>
      </c>
      <c r="C208" s="23">
        <v>6203.813</v>
      </c>
      <c r="D208" s="23">
        <v>7083.298</v>
      </c>
      <c r="E208" s="23">
        <v>0</v>
      </c>
      <c r="F208" s="23">
        <v>0</v>
      </c>
      <c r="G208" s="23">
        <v>1</v>
      </c>
      <c r="H208" s="18">
        <v>0</v>
      </c>
      <c r="I208" s="18">
        <v>0</v>
      </c>
      <c r="J208" s="18">
        <v>0</v>
      </c>
      <c r="K208" s="21">
        <v>3</v>
      </c>
      <c r="L208" s="21">
        <v>2</v>
      </c>
      <c r="M208" s="21">
        <v>0</v>
      </c>
      <c r="N208" s="21">
        <v>0</v>
      </c>
      <c r="O208" s="21">
        <v>0</v>
      </c>
      <c r="P208" s="21">
        <v>-12.41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3">
        <v>980016</v>
      </c>
      <c r="B209" s="23" t="s">
        <v>355</v>
      </c>
      <c r="C209" s="23">
        <v>5971.7</v>
      </c>
      <c r="D209" s="23">
        <v>6761.379</v>
      </c>
      <c r="E209" s="23">
        <v>0</v>
      </c>
      <c r="F209" s="23">
        <v>0</v>
      </c>
      <c r="G209" s="23">
        <v>1</v>
      </c>
      <c r="H209" s="18">
        <v>0</v>
      </c>
      <c r="I209" s="18">
        <v>0</v>
      </c>
      <c r="J209" s="18">
        <v>0</v>
      </c>
      <c r="K209" s="21">
        <v>4</v>
      </c>
      <c r="L209" s="21">
        <v>2</v>
      </c>
      <c r="M209" s="21">
        <v>0</v>
      </c>
      <c r="N209" s="21">
        <v>0</v>
      </c>
      <c r="O209" s="21">
        <v>-1</v>
      </c>
      <c r="P209" s="21">
        <v>-2.358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4"/>
      <c r="B210" s="24"/>
      <c r="C210" s="24"/>
      <c r="D210" s="24"/>
      <c r="E210" s="24"/>
      <c r="F210" s="24"/>
      <c r="G210" s="24"/>
      <c r="H210" s="25"/>
      <c r="I210" s="25"/>
      <c r="J210" s="25"/>
      <c r="K210" s="27"/>
      <c r="L210" s="27"/>
      <c r="M210" s="27"/>
      <c r="N210" s="27"/>
      <c r="O210" s="27"/>
      <c r="P210" s="27"/>
      <c r="Q210" s="27"/>
      <c r="R210" s="27"/>
      <c r="S210" s="22"/>
      <c r="T210" s="22"/>
      <c r="U210" s="22"/>
      <c r="V210" s="22"/>
      <c r="W210" s="22"/>
    </row>
    <row r="211" ht="16.5" spans="1:23">
      <c r="A211" s="24"/>
      <c r="B211" s="24"/>
      <c r="C211" s="24"/>
      <c r="D211" s="24"/>
      <c r="E211" s="24"/>
      <c r="F211" s="24"/>
      <c r="G211" s="24"/>
      <c r="H211" s="25"/>
      <c r="I211" s="25"/>
      <c r="J211" s="25"/>
      <c r="K211" s="27"/>
      <c r="L211" s="27"/>
      <c r="M211" s="27"/>
      <c r="N211" s="27"/>
      <c r="O211" s="27"/>
      <c r="P211" s="27"/>
      <c r="Q211" s="27"/>
      <c r="R211" s="27"/>
      <c r="S211" s="22"/>
      <c r="T211" s="22"/>
      <c r="U211" s="22"/>
      <c r="V211" s="22"/>
      <c r="W211" s="22"/>
    </row>
    <row r="212" ht="16.5" spans="1:23">
      <c r="A212" s="24"/>
      <c r="B212" s="24"/>
      <c r="C212" s="24"/>
      <c r="D212" s="24"/>
      <c r="E212" s="24"/>
      <c r="F212" s="24"/>
      <c r="G212" s="24"/>
      <c r="H212" s="25"/>
      <c r="I212" s="25"/>
      <c r="J212" s="25"/>
      <c r="K212" s="27"/>
      <c r="L212" s="27"/>
      <c r="M212" s="27"/>
      <c r="N212" s="27"/>
      <c r="O212" s="27"/>
      <c r="P212" s="27"/>
      <c r="Q212" s="27"/>
      <c r="R212" s="27"/>
      <c r="S212" s="22"/>
      <c r="T212" s="22"/>
      <c r="U212" s="22"/>
      <c r="V212" s="22"/>
      <c r="W212" s="22"/>
    </row>
    <row r="213" ht="16.5" spans="1:23">
      <c r="A213" s="24"/>
      <c r="B213" s="24"/>
      <c r="C213" s="24"/>
      <c r="D213" s="24"/>
      <c r="E213" s="24"/>
      <c r="F213" s="24"/>
      <c r="G213" s="24"/>
      <c r="H213" s="25"/>
      <c r="I213" s="25"/>
      <c r="J213" s="25"/>
      <c r="K213" s="27"/>
      <c r="L213" s="27"/>
      <c r="M213" s="27"/>
      <c r="N213" s="27"/>
      <c r="O213" s="27"/>
      <c r="P213" s="27"/>
      <c r="Q213" s="27"/>
      <c r="R213" s="27"/>
      <c r="S213" s="22"/>
      <c r="T213" s="22"/>
      <c r="U213" s="22"/>
      <c r="V213" s="22"/>
      <c r="W213" s="22"/>
    </row>
    <row r="214" ht="16.5" spans="1:23">
      <c r="A214" s="24"/>
      <c r="B214" s="24"/>
      <c r="C214" s="24"/>
      <c r="D214" s="24"/>
      <c r="E214" s="24"/>
      <c r="F214" s="24"/>
      <c r="G214" s="24"/>
      <c r="H214" s="25"/>
      <c r="I214" s="25"/>
      <c r="J214" s="25"/>
      <c r="K214" s="27"/>
      <c r="L214" s="27"/>
      <c r="M214" s="27"/>
      <c r="N214" s="27"/>
      <c r="O214" s="27"/>
      <c r="P214" s="27"/>
      <c r="Q214" s="27"/>
      <c r="R214" s="27"/>
      <c r="S214" s="22"/>
      <c r="T214" s="22"/>
      <c r="U214" s="22"/>
      <c r="V214" s="22"/>
      <c r="W214" s="22"/>
    </row>
    <row r="215" ht="16.5" spans="1:23">
      <c r="A215" s="24"/>
      <c r="B215" s="24"/>
      <c r="C215" s="24"/>
      <c r="D215" s="24"/>
      <c r="E215" s="24"/>
      <c r="F215" s="24"/>
      <c r="G215" s="24"/>
      <c r="H215" s="25"/>
      <c r="I215" s="25"/>
      <c r="J215" s="25"/>
      <c r="K215" s="27"/>
      <c r="L215" s="27"/>
      <c r="M215" s="27"/>
      <c r="N215" s="27"/>
      <c r="O215" s="27"/>
      <c r="P215" s="27"/>
      <c r="Q215" s="27"/>
      <c r="R215" s="27"/>
      <c r="S215" s="22"/>
      <c r="T215" s="22"/>
      <c r="U215" s="22"/>
      <c r="V215" s="22"/>
      <c r="W215" s="22"/>
    </row>
    <row r="216" ht="16.5" spans="1:23">
      <c r="A216" s="24"/>
      <c r="B216" s="24"/>
      <c r="C216" s="24"/>
      <c r="D216" s="24"/>
      <c r="E216" s="24"/>
      <c r="F216" s="24"/>
      <c r="G216" s="24"/>
      <c r="H216" s="25"/>
      <c r="I216" s="25"/>
      <c r="J216" s="25"/>
      <c r="K216" s="27"/>
      <c r="L216" s="27"/>
      <c r="M216" s="27"/>
      <c r="N216" s="27"/>
      <c r="O216" s="27"/>
      <c r="P216" s="27"/>
      <c r="Q216" s="27"/>
      <c r="R216" s="27"/>
      <c r="S216" s="22"/>
      <c r="T216" s="22"/>
      <c r="U216" s="22"/>
      <c r="V216" s="22"/>
      <c r="W216" s="22"/>
    </row>
    <row r="217" ht="16.5" spans="1:23">
      <c r="A217" s="24"/>
      <c r="B217" s="24"/>
      <c r="C217" s="24"/>
      <c r="D217" s="24"/>
      <c r="E217" s="24"/>
      <c r="F217" s="24"/>
      <c r="G217" s="24"/>
      <c r="H217" s="25"/>
      <c r="I217" s="25"/>
      <c r="J217" s="25"/>
      <c r="K217" s="27"/>
      <c r="L217" s="27"/>
      <c r="M217" s="27"/>
      <c r="N217" s="27"/>
      <c r="O217" s="27"/>
      <c r="P217" s="27"/>
      <c r="Q217" s="27"/>
      <c r="R217" s="27"/>
      <c r="S217" s="22"/>
      <c r="T217" s="22"/>
      <c r="U217" s="22"/>
      <c r="V217" s="22"/>
      <c r="W217" s="22"/>
    </row>
    <row r="218" ht="16.5" spans="1:23">
      <c r="A218" s="24"/>
      <c r="B218" s="24"/>
      <c r="C218" s="24"/>
      <c r="D218" s="24"/>
      <c r="E218" s="24"/>
      <c r="F218" s="24"/>
      <c r="G218" s="24"/>
      <c r="H218" s="25"/>
      <c r="I218" s="25"/>
      <c r="J218" s="25"/>
      <c r="K218" s="27"/>
      <c r="L218" s="27"/>
      <c r="M218" s="27"/>
      <c r="N218" s="27"/>
      <c r="O218" s="27"/>
      <c r="P218" s="27"/>
      <c r="Q218" s="27"/>
      <c r="R218" s="27"/>
      <c r="S218" s="22"/>
      <c r="T218" s="22"/>
      <c r="U218" s="22"/>
      <c r="V218" s="22"/>
      <c r="W218" s="22"/>
    </row>
    <row r="219" ht="16.5" spans="1:23">
      <c r="A219" s="24"/>
      <c r="B219" s="24"/>
      <c r="C219" s="24"/>
      <c r="D219" s="24"/>
      <c r="E219" s="24"/>
      <c r="F219" s="24"/>
      <c r="G219" s="24"/>
      <c r="H219" s="25"/>
      <c r="I219" s="25"/>
      <c r="J219" s="25"/>
      <c r="K219" s="27"/>
      <c r="L219" s="27"/>
      <c r="M219" s="27"/>
      <c r="N219" s="27"/>
      <c r="O219" s="27"/>
      <c r="P219" s="27"/>
      <c r="Q219" s="27"/>
      <c r="R219" s="27"/>
      <c r="S219" s="22"/>
      <c r="T219" s="22"/>
      <c r="U219" s="22"/>
      <c r="V219" s="22"/>
      <c r="W219" s="22"/>
    </row>
    <row r="220" ht="16.5" spans="1:23">
      <c r="A220" s="24"/>
      <c r="B220" s="24"/>
      <c r="C220" s="24"/>
      <c r="D220" s="24"/>
      <c r="E220" s="24"/>
      <c r="F220" s="24"/>
      <c r="G220" s="24"/>
      <c r="H220" s="25"/>
      <c r="I220" s="25"/>
      <c r="J220" s="25"/>
      <c r="K220" s="27"/>
      <c r="L220" s="27"/>
      <c r="M220" s="27"/>
      <c r="N220" s="27"/>
      <c r="O220" s="27"/>
      <c r="P220" s="27"/>
      <c r="Q220" s="27"/>
      <c r="R220" s="27"/>
      <c r="S220" s="22"/>
      <c r="T220" s="22"/>
      <c r="U220" s="22"/>
      <c r="V220" s="22"/>
      <c r="W220" s="22"/>
    </row>
    <row r="221" ht="16.5" spans="1:23">
      <c r="A221" s="24"/>
      <c r="B221" s="24"/>
      <c r="C221" s="24"/>
      <c r="D221" s="24"/>
      <c r="E221" s="24"/>
      <c r="F221" s="24"/>
      <c r="G221" s="24"/>
      <c r="H221" s="25"/>
      <c r="I221" s="25"/>
      <c r="J221" s="25"/>
      <c r="K221" s="27"/>
      <c r="L221" s="27"/>
      <c r="M221" s="27"/>
      <c r="N221" s="27"/>
      <c r="O221" s="27"/>
      <c r="P221" s="27"/>
      <c r="Q221" s="27"/>
      <c r="R221" s="27"/>
      <c r="S221" s="22"/>
      <c r="T221" s="22"/>
      <c r="U221" s="22"/>
      <c r="V221" s="22"/>
      <c r="W221" s="22"/>
    </row>
    <row r="222" ht="16.5" spans="1:23">
      <c r="A222" s="24"/>
      <c r="B222" s="24"/>
      <c r="C222" s="24"/>
      <c r="D222" s="24"/>
      <c r="E222" s="24"/>
      <c r="F222" s="24"/>
      <c r="G222" s="24"/>
      <c r="H222" s="25"/>
      <c r="I222" s="25"/>
      <c r="J222" s="25"/>
      <c r="K222" s="27"/>
      <c r="L222" s="27"/>
      <c r="M222" s="27"/>
      <c r="N222" s="27"/>
      <c r="O222" s="27"/>
      <c r="P222" s="27"/>
      <c r="Q222" s="27"/>
      <c r="R222" s="27"/>
      <c r="S222" s="22"/>
      <c r="T222" s="22"/>
      <c r="U222" s="22"/>
      <c r="V222" s="22"/>
      <c r="W222" s="22"/>
    </row>
    <row r="223" ht="16.5" spans="1:23">
      <c r="A223" s="24"/>
      <c r="B223" s="24"/>
      <c r="C223" s="24"/>
      <c r="D223" s="24"/>
      <c r="E223" s="24"/>
      <c r="F223" s="24"/>
      <c r="G223" s="24"/>
      <c r="H223" s="25"/>
      <c r="I223" s="25"/>
      <c r="J223" s="25"/>
      <c r="K223" s="27"/>
      <c r="L223" s="27"/>
      <c r="M223" s="27"/>
      <c r="N223" s="27"/>
      <c r="O223" s="27"/>
      <c r="P223" s="27"/>
      <c r="Q223" s="27"/>
      <c r="R223" s="27"/>
      <c r="S223" s="22"/>
      <c r="T223" s="22"/>
      <c r="U223" s="22"/>
      <c r="V223" s="22"/>
      <c r="W223" s="22"/>
    </row>
    <row r="224" ht="16.5" spans="1:23">
      <c r="A224" s="24"/>
      <c r="B224" s="24"/>
      <c r="C224" s="24"/>
      <c r="D224" s="24"/>
      <c r="E224" s="24"/>
      <c r="F224" s="24"/>
      <c r="G224" s="24"/>
      <c r="H224" s="25"/>
      <c r="I224" s="25"/>
      <c r="J224" s="25"/>
      <c r="K224" s="27"/>
      <c r="L224" s="27"/>
      <c r="M224" s="27"/>
      <c r="N224" s="27"/>
      <c r="O224" s="27"/>
      <c r="P224" s="27"/>
      <c r="Q224" s="27"/>
      <c r="R224" s="27"/>
      <c r="S224" s="22"/>
      <c r="T224" s="22"/>
      <c r="U224" s="22"/>
      <c r="V224" s="22"/>
      <c r="W224" s="22"/>
    </row>
    <row r="225" ht="16.5" spans="1:23">
      <c r="A225" s="24"/>
      <c r="B225" s="24"/>
      <c r="C225" s="24"/>
      <c r="D225" s="24"/>
      <c r="E225" s="24"/>
      <c r="F225" s="24"/>
      <c r="G225" s="24"/>
      <c r="H225" s="25"/>
      <c r="I225" s="25"/>
      <c r="J225" s="25"/>
      <c r="K225" s="27"/>
      <c r="L225" s="27"/>
      <c r="M225" s="27"/>
      <c r="N225" s="27"/>
      <c r="O225" s="27"/>
      <c r="P225" s="27"/>
      <c r="Q225" s="27"/>
      <c r="R225" s="27"/>
      <c r="S225" s="22"/>
      <c r="T225" s="22"/>
      <c r="U225" s="22"/>
      <c r="V225" s="22"/>
      <c r="W225" s="22"/>
    </row>
    <row r="226" ht="16.5" spans="1:23">
      <c r="A226" s="24"/>
      <c r="B226" s="24"/>
      <c r="C226" s="24"/>
      <c r="D226" s="24"/>
      <c r="E226" s="24"/>
      <c r="F226" s="24"/>
      <c r="G226" s="24"/>
      <c r="H226" s="25"/>
      <c r="I226" s="25"/>
      <c r="J226" s="25"/>
      <c r="K226" s="27"/>
      <c r="L226" s="27"/>
      <c r="M226" s="27"/>
      <c r="N226" s="27"/>
      <c r="O226" s="27"/>
      <c r="P226" s="27"/>
      <c r="Q226" s="27"/>
      <c r="R226" s="27"/>
      <c r="S226" s="22"/>
      <c r="T226" s="22"/>
      <c r="U226" s="22"/>
      <c r="V226" s="22"/>
      <c r="W226" s="22"/>
    </row>
    <row r="227" ht="16.5" spans="1:23">
      <c r="A227" s="24"/>
      <c r="B227" s="24"/>
      <c r="C227" s="24"/>
      <c r="D227" s="24"/>
      <c r="E227" s="24"/>
      <c r="F227" s="24"/>
      <c r="G227" s="24"/>
      <c r="H227" s="25"/>
      <c r="I227" s="25"/>
      <c r="J227" s="25"/>
      <c r="K227" s="27"/>
      <c r="L227" s="27"/>
      <c r="M227" s="27"/>
      <c r="N227" s="27"/>
      <c r="O227" s="27"/>
      <c r="P227" s="27"/>
      <c r="Q227" s="27"/>
      <c r="R227" s="27"/>
      <c r="S227" s="22"/>
      <c r="T227" s="22"/>
      <c r="U227" s="22"/>
      <c r="V227" s="22"/>
      <c r="W227" s="22"/>
    </row>
    <row r="228" ht="16.5" spans="1:23">
      <c r="A228" s="24"/>
      <c r="B228" s="24"/>
      <c r="C228" s="24"/>
      <c r="D228" s="24"/>
      <c r="E228" s="24"/>
      <c r="F228" s="24"/>
      <c r="G228" s="24"/>
      <c r="H228" s="25"/>
      <c r="I228" s="25"/>
      <c r="J228" s="25"/>
      <c r="K228" s="27"/>
      <c r="L228" s="27"/>
      <c r="M228" s="27"/>
      <c r="N228" s="27"/>
      <c r="O228" s="27"/>
      <c r="P228" s="27"/>
      <c r="Q228" s="27"/>
      <c r="R228" s="27"/>
      <c r="S228" s="22"/>
      <c r="T228" s="22"/>
      <c r="U228" s="22"/>
      <c r="V228" s="22"/>
      <c r="W228" s="22"/>
    </row>
    <row r="229" ht="16.5" spans="1:23">
      <c r="A229" s="24"/>
      <c r="B229" s="24"/>
      <c r="C229" s="24"/>
      <c r="D229" s="24"/>
      <c r="E229" s="24"/>
      <c r="F229" s="24"/>
      <c r="G229" s="24"/>
      <c r="H229" s="25"/>
      <c r="I229" s="25"/>
      <c r="J229" s="25"/>
      <c r="K229" s="27"/>
      <c r="L229" s="27"/>
      <c r="M229" s="27"/>
      <c r="N229" s="27"/>
      <c r="O229" s="27"/>
      <c r="P229" s="27"/>
      <c r="Q229" s="27"/>
      <c r="R229" s="27"/>
      <c r="S229" s="22"/>
      <c r="T229" s="22"/>
      <c r="U229" s="22"/>
      <c r="V229" s="22"/>
      <c r="W229" s="22"/>
    </row>
    <row r="230" ht="16.5" spans="1:23">
      <c r="A230" s="24"/>
      <c r="B230" s="24"/>
      <c r="C230" s="24"/>
      <c r="D230" s="24"/>
      <c r="E230" s="24"/>
      <c r="F230" s="24"/>
      <c r="G230" s="24"/>
      <c r="H230" s="25"/>
      <c r="I230" s="25"/>
      <c r="J230" s="25"/>
      <c r="K230" s="27"/>
      <c r="L230" s="27"/>
      <c r="M230" s="27"/>
      <c r="N230" s="27"/>
      <c r="O230" s="27"/>
      <c r="P230" s="27"/>
      <c r="Q230" s="27"/>
      <c r="R230" s="27"/>
      <c r="S230" s="22"/>
      <c r="T230" s="22"/>
      <c r="U230" s="22"/>
      <c r="V230" s="22"/>
      <c r="W230" s="22"/>
    </row>
    <row r="231" ht="16.5" spans="1:23">
      <c r="A231" s="24"/>
      <c r="B231" s="24"/>
      <c r="C231" s="24"/>
      <c r="D231" s="24"/>
      <c r="E231" s="24"/>
      <c r="F231" s="24"/>
      <c r="G231" s="24"/>
      <c r="H231" s="25"/>
      <c r="I231" s="25"/>
      <c r="J231" s="25"/>
      <c r="K231" s="27"/>
      <c r="L231" s="27"/>
      <c r="M231" s="27"/>
      <c r="N231" s="27"/>
      <c r="O231" s="27"/>
      <c r="P231" s="27"/>
      <c r="Q231" s="27"/>
      <c r="R231" s="27"/>
      <c r="S231" s="22"/>
      <c r="T231" s="22"/>
      <c r="U231" s="22"/>
      <c r="V231" s="22"/>
      <c r="W231" s="22"/>
    </row>
    <row r="232" ht="16.5" spans="1:23">
      <c r="A232" s="24"/>
      <c r="B232" s="24"/>
      <c r="C232" s="24"/>
      <c r="D232" s="24"/>
      <c r="E232" s="24"/>
      <c r="F232" s="24"/>
      <c r="G232" s="24"/>
      <c r="H232" s="25"/>
      <c r="I232" s="25"/>
      <c r="J232" s="25"/>
      <c r="K232" s="27"/>
      <c r="L232" s="27"/>
      <c r="M232" s="27"/>
      <c r="N232" s="27"/>
      <c r="O232" s="27"/>
      <c r="P232" s="27"/>
      <c r="Q232" s="27"/>
      <c r="R232" s="27"/>
      <c r="S232" s="22"/>
      <c r="T232" s="22"/>
      <c r="U232" s="22"/>
      <c r="V232" s="22"/>
      <c r="W232" s="22"/>
    </row>
    <row r="233" ht="16.5" spans="1:23">
      <c r="A233" s="24"/>
      <c r="B233" s="24"/>
      <c r="C233" s="24"/>
      <c r="D233" s="24"/>
      <c r="E233" s="24"/>
      <c r="F233" s="24"/>
      <c r="G233" s="24"/>
      <c r="H233" s="25"/>
      <c r="I233" s="25"/>
      <c r="J233" s="25"/>
      <c r="K233" s="27"/>
      <c r="L233" s="27"/>
      <c r="M233" s="27"/>
      <c r="N233" s="27"/>
      <c r="O233" s="27"/>
      <c r="P233" s="27"/>
      <c r="Q233" s="27"/>
      <c r="R233" s="27"/>
      <c r="S233" s="22"/>
      <c r="T233" s="22"/>
      <c r="U233" s="22"/>
      <c r="V233" s="22"/>
      <c r="W233" s="22"/>
    </row>
    <row r="234" ht="16.5" spans="1:23">
      <c r="A234" s="24"/>
      <c r="B234" s="24"/>
      <c r="C234" s="24"/>
      <c r="D234" s="24"/>
      <c r="E234" s="24"/>
      <c r="F234" s="24"/>
      <c r="G234" s="24"/>
      <c r="H234" s="25"/>
      <c r="I234" s="25"/>
      <c r="J234" s="25"/>
      <c r="K234" s="27"/>
      <c r="L234" s="27"/>
      <c r="M234" s="27"/>
      <c r="N234" s="27"/>
      <c r="O234" s="27"/>
      <c r="P234" s="27"/>
      <c r="Q234" s="27"/>
      <c r="R234" s="27"/>
      <c r="S234" s="22"/>
      <c r="T234" s="22"/>
      <c r="U234" s="22"/>
      <c r="V234" s="22"/>
      <c r="W234" s="22"/>
    </row>
    <row r="235" ht="16.5" spans="1:23">
      <c r="A235" s="24"/>
      <c r="B235" s="24"/>
      <c r="C235" s="24"/>
      <c r="D235" s="24"/>
      <c r="E235" s="24"/>
      <c r="F235" s="24"/>
      <c r="G235" s="24"/>
      <c r="H235" s="25"/>
      <c r="I235" s="25"/>
      <c r="J235" s="25"/>
      <c r="K235" s="27"/>
      <c r="L235" s="27"/>
      <c r="M235" s="27"/>
      <c r="N235" s="27"/>
      <c r="O235" s="27"/>
      <c r="P235" s="27"/>
      <c r="Q235" s="27"/>
      <c r="R235" s="27"/>
      <c r="S235" s="22"/>
      <c r="T235" s="22"/>
      <c r="U235" s="22"/>
      <c r="V235" s="22"/>
      <c r="W235" s="22"/>
    </row>
    <row r="236" ht="16.5" spans="1:23">
      <c r="A236" s="24"/>
      <c r="B236" s="24"/>
      <c r="C236" s="24"/>
      <c r="D236" s="24"/>
      <c r="E236" s="24"/>
      <c r="F236" s="24"/>
      <c r="G236" s="24"/>
      <c r="H236" s="25"/>
      <c r="I236" s="25"/>
      <c r="J236" s="25"/>
      <c r="K236" s="27"/>
      <c r="L236" s="27"/>
      <c r="M236" s="27"/>
      <c r="N236" s="27"/>
      <c r="O236" s="27"/>
      <c r="P236" s="27"/>
      <c r="Q236" s="27"/>
      <c r="R236" s="27"/>
      <c r="S236" s="22"/>
      <c r="T236" s="22"/>
      <c r="U236" s="22"/>
      <c r="V236" s="22"/>
      <c r="W236" s="22"/>
    </row>
    <row r="237" ht="16.5" spans="1:23">
      <c r="A237" s="24"/>
      <c r="B237" s="24"/>
      <c r="C237" s="24"/>
      <c r="D237" s="24"/>
      <c r="E237" s="24"/>
      <c r="F237" s="24"/>
      <c r="G237" s="24"/>
      <c r="H237" s="25"/>
      <c r="I237" s="25"/>
      <c r="J237" s="25"/>
      <c r="K237" s="27"/>
      <c r="L237" s="27"/>
      <c r="M237" s="27"/>
      <c r="N237" s="27"/>
      <c r="O237" s="27"/>
      <c r="P237" s="27"/>
      <c r="Q237" s="27"/>
      <c r="R237" s="27"/>
      <c r="S237" s="22"/>
      <c r="T237" s="22"/>
      <c r="U237" s="22"/>
      <c r="V237" s="22"/>
      <c r="W237" s="22"/>
    </row>
    <row r="238" ht="16.5" spans="1:23">
      <c r="A238" s="24"/>
      <c r="B238" s="24"/>
      <c r="C238" s="24"/>
      <c r="D238" s="24"/>
      <c r="E238" s="24"/>
      <c r="F238" s="24"/>
      <c r="G238" s="24"/>
      <c r="H238" s="25"/>
      <c r="I238" s="25"/>
      <c r="J238" s="25"/>
      <c r="K238" s="27"/>
      <c r="L238" s="27"/>
      <c r="M238" s="27"/>
      <c r="N238" s="27"/>
      <c r="O238" s="27"/>
      <c r="P238" s="27"/>
      <c r="Q238" s="27"/>
      <c r="R238" s="27"/>
      <c r="S238" s="22"/>
      <c r="T238" s="22"/>
      <c r="U238" s="22"/>
      <c r="V238" s="22"/>
      <c r="W238" s="22"/>
    </row>
    <row r="239" ht="16.5" spans="1:23">
      <c r="A239" s="24"/>
      <c r="B239" s="24"/>
      <c r="C239" s="24"/>
      <c r="D239" s="24"/>
      <c r="E239" s="24"/>
      <c r="F239" s="24"/>
      <c r="G239" s="24"/>
      <c r="H239" s="25"/>
      <c r="I239" s="25"/>
      <c r="J239" s="25"/>
      <c r="K239" s="27"/>
      <c r="L239" s="27"/>
      <c r="M239" s="27"/>
      <c r="N239" s="27"/>
      <c r="O239" s="27"/>
      <c r="P239" s="27"/>
      <c r="Q239" s="27"/>
      <c r="R239" s="27"/>
      <c r="S239" s="22"/>
      <c r="T239" s="22"/>
      <c r="U239" s="22"/>
      <c r="V239" s="22"/>
      <c r="W239" s="22"/>
    </row>
    <row r="240" ht="16.5" spans="1:23">
      <c r="A240" s="24"/>
      <c r="B240" s="24"/>
      <c r="C240" s="24"/>
      <c r="D240" s="24"/>
      <c r="E240" s="24"/>
      <c r="F240" s="24"/>
      <c r="G240" s="24"/>
      <c r="H240" s="25"/>
      <c r="I240" s="25"/>
      <c r="J240" s="25"/>
      <c r="K240" s="27"/>
      <c r="L240" s="27"/>
      <c r="M240" s="27"/>
      <c r="N240" s="27"/>
      <c r="O240" s="27"/>
      <c r="P240" s="27"/>
      <c r="Q240" s="27"/>
      <c r="R240" s="27"/>
      <c r="S240" s="22"/>
      <c r="T240" s="22"/>
      <c r="U240" s="22"/>
      <c r="V240" s="22"/>
      <c r="W240" s="22"/>
    </row>
    <row r="241" ht="16.5" spans="1:23">
      <c r="A241" s="24"/>
      <c r="B241" s="24"/>
      <c r="C241" s="24"/>
      <c r="D241" s="24"/>
      <c r="E241" s="24"/>
      <c r="F241" s="24"/>
      <c r="G241" s="24"/>
      <c r="H241" s="25"/>
      <c r="I241" s="25"/>
      <c r="J241" s="25"/>
      <c r="K241" s="27"/>
      <c r="L241" s="27"/>
      <c r="M241" s="27"/>
      <c r="N241" s="27"/>
      <c r="O241" s="27"/>
      <c r="P241" s="27"/>
      <c r="Q241" s="27"/>
      <c r="R241" s="27"/>
      <c r="S241" s="22"/>
      <c r="T241" s="22"/>
      <c r="U241" s="22"/>
      <c r="V241" s="22"/>
      <c r="W241" s="22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8"/>
      <c r="L242" s="28"/>
      <c r="M242" s="28"/>
      <c r="N242" s="28"/>
      <c r="O242" s="28"/>
      <c r="P242" s="28"/>
      <c r="Q242" s="28"/>
      <c r="R242" s="28"/>
      <c r="S242" s="22"/>
      <c r="T242" s="22"/>
      <c r="U242" s="22"/>
      <c r="V242" s="22"/>
      <c r="W242" s="22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8"/>
      <c r="L243" s="28"/>
      <c r="M243" s="28"/>
      <c r="N243" s="28"/>
      <c r="O243" s="28"/>
      <c r="P243" s="28"/>
      <c r="Q243" s="28"/>
      <c r="R243" s="28"/>
      <c r="S243" s="22"/>
      <c r="T243" s="22"/>
      <c r="U243" s="22"/>
      <c r="V243" s="22"/>
      <c r="W243" s="22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8"/>
      <c r="L244" s="28"/>
      <c r="M244" s="28"/>
      <c r="N244" s="28"/>
      <c r="O244" s="28"/>
      <c r="P244" s="28"/>
      <c r="Q244" s="28"/>
      <c r="R244" s="28"/>
      <c r="S244" s="22"/>
      <c r="T244" s="22"/>
      <c r="U244" s="22"/>
      <c r="V244" s="22"/>
      <c r="W244" s="22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8"/>
      <c r="L245" s="28"/>
      <c r="M245" s="28"/>
      <c r="N245" s="28"/>
      <c r="O245" s="28"/>
      <c r="P245" s="28"/>
      <c r="Q245" s="28"/>
      <c r="R245" s="28"/>
      <c r="S245" s="22"/>
      <c r="T245" s="22"/>
      <c r="U245" s="22"/>
      <c r="V245" s="22"/>
      <c r="W245" s="22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8"/>
      <c r="L246" s="28"/>
      <c r="M246" s="28"/>
      <c r="N246" s="28"/>
      <c r="O246" s="28"/>
      <c r="P246" s="28"/>
      <c r="Q246" s="28"/>
      <c r="R246" s="28"/>
      <c r="S246" s="22"/>
      <c r="T246" s="22"/>
      <c r="U246" s="22"/>
      <c r="V246" s="22"/>
      <c r="W246" s="22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8"/>
      <c r="L247" s="28"/>
      <c r="M247" s="28"/>
      <c r="N247" s="28"/>
      <c r="O247" s="28"/>
      <c r="P247" s="28"/>
      <c r="Q247" s="28"/>
      <c r="R247" s="28"/>
      <c r="S247" s="22"/>
      <c r="T247" s="22"/>
      <c r="U247" s="22"/>
      <c r="V247" s="22"/>
      <c r="W247" s="22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8"/>
      <c r="L248" s="28"/>
      <c r="M248" s="28"/>
      <c r="N248" s="28"/>
      <c r="O248" s="28"/>
      <c r="P248" s="28"/>
      <c r="Q248" s="28"/>
      <c r="R248" s="28"/>
      <c r="S248" s="22"/>
      <c r="T248" s="22"/>
      <c r="U248" s="22"/>
      <c r="V248" s="22"/>
      <c r="W248" s="22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8"/>
      <c r="L249" s="28"/>
      <c r="M249" s="28"/>
      <c r="N249" s="28"/>
      <c r="O249" s="28"/>
      <c r="P249" s="28"/>
      <c r="Q249" s="28"/>
      <c r="R249" s="28"/>
      <c r="S249" s="22"/>
      <c r="T249" s="22"/>
      <c r="U249" s="22"/>
      <c r="V249" s="22"/>
      <c r="W249" s="22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8"/>
      <c r="L250" s="28"/>
      <c r="M250" s="28"/>
      <c r="N250" s="28"/>
      <c r="O250" s="28"/>
      <c r="P250" s="28"/>
      <c r="Q250" s="28"/>
      <c r="R250" s="28"/>
      <c r="S250" s="22"/>
      <c r="T250" s="22"/>
      <c r="U250" s="22"/>
      <c r="V250" s="22"/>
      <c r="W250" s="22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8"/>
      <c r="L251" s="28"/>
      <c r="M251" s="28"/>
      <c r="N251" s="28"/>
      <c r="O251" s="28"/>
      <c r="P251" s="28"/>
      <c r="Q251" s="28"/>
      <c r="R251" s="28"/>
      <c r="S251" s="22"/>
      <c r="T251" s="22"/>
      <c r="U251" s="22"/>
      <c r="V251" s="22"/>
      <c r="W251" s="22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8"/>
      <c r="L252" s="28"/>
      <c r="M252" s="28"/>
      <c r="N252" s="28"/>
      <c r="O252" s="28"/>
      <c r="P252" s="28"/>
      <c r="Q252" s="28"/>
      <c r="R252" s="28"/>
      <c r="S252" s="22"/>
      <c r="T252" s="22"/>
      <c r="U252" s="22"/>
      <c r="V252" s="22"/>
      <c r="W252" s="22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8"/>
      <c r="L253" s="28"/>
      <c r="M253" s="28"/>
      <c r="N253" s="28"/>
      <c r="O253" s="28"/>
      <c r="P253" s="28"/>
      <c r="Q253" s="28"/>
      <c r="R253" s="28"/>
      <c r="S253" s="22"/>
      <c r="T253" s="22"/>
      <c r="U253" s="22"/>
      <c r="V253" s="22"/>
      <c r="W253" s="22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8"/>
      <c r="L254" s="28"/>
      <c r="M254" s="28"/>
      <c r="N254" s="28"/>
      <c r="O254" s="28"/>
      <c r="P254" s="28"/>
      <c r="Q254" s="28"/>
      <c r="R254" s="28"/>
      <c r="S254" s="22"/>
      <c r="T254" s="22"/>
      <c r="U254" s="22"/>
      <c r="V254" s="22"/>
      <c r="W254" s="22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8"/>
      <c r="L255" s="28"/>
      <c r="M255" s="28"/>
      <c r="N255" s="28"/>
      <c r="O255" s="28"/>
      <c r="P255" s="28"/>
      <c r="Q255" s="28"/>
      <c r="R255" s="28"/>
      <c r="S255" s="22"/>
      <c r="T255" s="22"/>
      <c r="U255" s="22"/>
      <c r="V255" s="22"/>
      <c r="W255" s="22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8"/>
      <c r="L256" s="28"/>
      <c r="M256" s="28"/>
      <c r="N256" s="28"/>
      <c r="O256" s="28"/>
      <c r="P256" s="28"/>
      <c r="Q256" s="28"/>
      <c r="R256" s="28"/>
      <c r="S256" s="22"/>
      <c r="T256" s="22"/>
      <c r="U256" s="22"/>
      <c r="V256" s="22"/>
      <c r="W256" s="22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8"/>
      <c r="L257" s="28"/>
      <c r="M257" s="28"/>
      <c r="N257" s="28"/>
      <c r="O257" s="28"/>
      <c r="P257" s="28"/>
      <c r="Q257" s="28"/>
      <c r="R257" s="28"/>
      <c r="S257" s="22"/>
      <c r="T257" s="22"/>
      <c r="U257" s="22"/>
      <c r="V257" s="22"/>
      <c r="W257" s="22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8"/>
      <c r="L258" s="28"/>
      <c r="M258" s="28"/>
      <c r="N258" s="28"/>
      <c r="O258" s="28"/>
      <c r="P258" s="28"/>
      <c r="Q258" s="28"/>
      <c r="R258" s="28"/>
      <c r="S258" s="22"/>
      <c r="T258" s="22"/>
      <c r="U258" s="22"/>
      <c r="V258" s="22"/>
      <c r="W258" s="22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8"/>
      <c r="L259" s="28"/>
      <c r="M259" s="28"/>
      <c r="N259" s="28"/>
      <c r="O259" s="28"/>
      <c r="P259" s="28"/>
      <c r="Q259" s="28"/>
      <c r="R259" s="28"/>
      <c r="S259" s="22"/>
      <c r="T259" s="22"/>
      <c r="U259" s="22"/>
      <c r="V259" s="22"/>
      <c r="W259" s="22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8"/>
      <c r="L260" s="28"/>
      <c r="M260" s="28"/>
      <c r="N260" s="28"/>
      <c r="O260" s="28"/>
      <c r="P260" s="28"/>
      <c r="Q260" s="28"/>
      <c r="R260" s="28"/>
      <c r="S260" s="22"/>
      <c r="T260" s="22"/>
      <c r="U260" s="22"/>
      <c r="V260" s="22"/>
      <c r="W260" s="22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8"/>
      <c r="L261" s="28"/>
      <c r="M261" s="28"/>
      <c r="N261" s="28"/>
      <c r="O261" s="28"/>
      <c r="P261" s="28"/>
      <c r="Q261" s="28"/>
      <c r="R261" s="28"/>
      <c r="S261" s="22"/>
      <c r="T261" s="22"/>
      <c r="U261" s="22"/>
      <c r="V261" s="22"/>
      <c r="W261" s="22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8"/>
      <c r="L262" s="28"/>
      <c r="M262" s="28"/>
      <c r="N262" s="28"/>
      <c r="O262" s="28"/>
      <c r="P262" s="28"/>
      <c r="Q262" s="28"/>
      <c r="R262" s="28"/>
      <c r="S262" s="22"/>
      <c r="T262" s="22"/>
      <c r="U262" s="22"/>
      <c r="V262" s="22"/>
      <c r="W262" s="22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8"/>
      <c r="L263" s="28"/>
      <c r="M263" s="28"/>
      <c r="N263" s="28"/>
      <c r="O263" s="28"/>
      <c r="P263" s="28"/>
      <c r="Q263" s="28"/>
      <c r="R263" s="28"/>
      <c r="S263" s="22"/>
      <c r="T263" s="22"/>
      <c r="U263" s="22"/>
      <c r="V263" s="22"/>
      <c r="W263" s="22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8"/>
      <c r="L264" s="28"/>
      <c r="M264" s="28"/>
      <c r="N264" s="28"/>
      <c r="O264" s="28"/>
      <c r="P264" s="28"/>
      <c r="Q264" s="28"/>
      <c r="R264" s="28"/>
      <c r="S264" s="22"/>
      <c r="T264" s="22"/>
      <c r="U264" s="22"/>
      <c r="V264" s="22"/>
      <c r="W264" s="22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8"/>
      <c r="L265" s="28"/>
      <c r="M265" s="28"/>
      <c r="N265" s="28"/>
      <c r="O265" s="28"/>
      <c r="P265" s="28"/>
      <c r="Q265" s="28"/>
      <c r="R265" s="28"/>
      <c r="S265" s="22"/>
      <c r="T265" s="22"/>
      <c r="U265" s="22"/>
      <c r="V265" s="22"/>
      <c r="W265" s="22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8"/>
      <c r="L266" s="28"/>
      <c r="M266" s="28"/>
      <c r="N266" s="28"/>
      <c r="O266" s="28"/>
      <c r="P266" s="28"/>
      <c r="Q266" s="28"/>
      <c r="R266" s="28"/>
      <c r="S266" s="22"/>
      <c r="T266" s="22"/>
      <c r="U266" s="22"/>
      <c r="V266" s="22"/>
      <c r="W266" s="22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8"/>
      <c r="L267" s="28"/>
      <c r="M267" s="28"/>
      <c r="N267" s="28"/>
      <c r="O267" s="28"/>
      <c r="P267" s="28"/>
      <c r="Q267" s="28"/>
      <c r="R267" s="28"/>
      <c r="S267" s="22"/>
      <c r="T267" s="22"/>
      <c r="U267" s="22"/>
      <c r="V267" s="22"/>
      <c r="W267" s="22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8"/>
      <c r="L268" s="28"/>
      <c r="M268" s="28"/>
      <c r="N268" s="28"/>
      <c r="O268" s="28"/>
      <c r="P268" s="28"/>
      <c r="Q268" s="28"/>
      <c r="R268" s="28"/>
      <c r="S268" s="22"/>
      <c r="T268" s="22"/>
      <c r="U268" s="22"/>
      <c r="V268" s="22"/>
      <c r="W268" s="22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8"/>
      <c r="L269" s="28"/>
      <c r="M269" s="28"/>
      <c r="N269" s="28"/>
      <c r="O269" s="28"/>
      <c r="P269" s="28"/>
      <c r="Q269" s="28"/>
      <c r="R269" s="28"/>
      <c r="S269" s="22"/>
      <c r="T269" s="22"/>
      <c r="U269" s="22"/>
      <c r="V269" s="22"/>
      <c r="W269" s="22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8"/>
      <c r="L270" s="28"/>
      <c r="M270" s="28"/>
      <c r="N270" s="28"/>
      <c r="O270" s="28"/>
      <c r="P270" s="28"/>
      <c r="Q270" s="28"/>
      <c r="R270" s="28"/>
      <c r="S270" s="22"/>
      <c r="T270" s="22"/>
      <c r="U270" s="22"/>
      <c r="V270" s="22"/>
      <c r="W270" s="22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8"/>
      <c r="L271" s="28"/>
      <c r="M271" s="28"/>
      <c r="N271" s="28"/>
      <c r="O271" s="28"/>
      <c r="P271" s="28"/>
      <c r="Q271" s="28"/>
      <c r="R271" s="28"/>
      <c r="S271" s="22"/>
      <c r="T271" s="22"/>
      <c r="U271" s="22"/>
      <c r="V271" s="22"/>
      <c r="W271" s="22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8"/>
      <c r="L272" s="28"/>
      <c r="M272" s="28"/>
      <c r="N272" s="28"/>
      <c r="O272" s="28"/>
      <c r="P272" s="28"/>
      <c r="Q272" s="28"/>
      <c r="R272" s="28"/>
      <c r="S272" s="22"/>
      <c r="T272" s="22"/>
      <c r="U272" s="22"/>
      <c r="V272" s="22"/>
      <c r="W272" s="22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8"/>
      <c r="L273" s="28"/>
      <c r="M273" s="28"/>
      <c r="N273" s="28"/>
      <c r="O273" s="28"/>
      <c r="P273" s="28"/>
      <c r="Q273" s="28"/>
      <c r="R273" s="28"/>
      <c r="S273" s="22"/>
      <c r="T273" s="22"/>
      <c r="U273" s="22"/>
      <c r="V273" s="22"/>
      <c r="W273" s="22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8"/>
      <c r="L274" s="28"/>
      <c r="M274" s="28"/>
      <c r="N274" s="28"/>
      <c r="O274" s="28"/>
      <c r="P274" s="28"/>
      <c r="Q274" s="28"/>
      <c r="R274" s="28"/>
      <c r="S274" s="22"/>
      <c r="T274" s="22"/>
      <c r="U274" s="22"/>
      <c r="V274" s="22"/>
      <c r="W274" s="22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8"/>
      <c r="L275" s="28"/>
      <c r="M275" s="28"/>
      <c r="N275" s="28"/>
      <c r="O275" s="28"/>
      <c r="P275" s="28"/>
      <c r="Q275" s="28"/>
      <c r="R275" s="28"/>
      <c r="S275" s="22"/>
      <c r="T275" s="22"/>
      <c r="U275" s="22"/>
      <c r="V275" s="22"/>
      <c r="W275" s="22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8"/>
      <c r="L276" s="28"/>
      <c r="M276" s="28"/>
      <c r="N276" s="28"/>
      <c r="O276" s="28"/>
      <c r="P276" s="28"/>
      <c r="Q276" s="28"/>
      <c r="R276" s="28"/>
      <c r="S276" s="22"/>
      <c r="T276" s="22"/>
      <c r="U276" s="22"/>
      <c r="V276" s="22"/>
      <c r="W276" s="22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8"/>
      <c r="L277" s="28"/>
      <c r="M277" s="28"/>
      <c r="N277" s="28"/>
      <c r="O277" s="28"/>
      <c r="P277" s="28"/>
      <c r="Q277" s="28"/>
      <c r="R277" s="28"/>
      <c r="S277" s="22"/>
      <c r="T277" s="22"/>
      <c r="U277" s="22"/>
      <c r="V277" s="22"/>
      <c r="W277" s="22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8"/>
      <c r="L278" s="28"/>
      <c r="M278" s="28"/>
      <c r="N278" s="28"/>
      <c r="O278" s="28"/>
      <c r="P278" s="28"/>
      <c r="Q278" s="28"/>
      <c r="R278" s="28"/>
      <c r="S278" s="22"/>
      <c r="T278" s="22"/>
      <c r="U278" s="22"/>
      <c r="V278" s="22"/>
      <c r="W278" s="22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8"/>
      <c r="L279" s="28"/>
      <c r="M279" s="28"/>
      <c r="N279" s="28"/>
      <c r="O279" s="28"/>
      <c r="P279" s="28"/>
      <c r="Q279" s="28"/>
      <c r="R279" s="28"/>
      <c r="S279" s="22"/>
      <c r="T279" s="22"/>
      <c r="U279" s="22"/>
      <c r="V279" s="22"/>
      <c r="W279" s="22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8"/>
      <c r="L280" s="28"/>
      <c r="M280" s="28"/>
      <c r="N280" s="28"/>
      <c r="O280" s="28"/>
      <c r="P280" s="28"/>
      <c r="Q280" s="28"/>
      <c r="R280" s="28"/>
      <c r="S280" s="22"/>
      <c r="T280" s="22"/>
      <c r="U280" s="22"/>
      <c r="V280" s="22"/>
      <c r="W280" s="22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8"/>
      <c r="L281" s="28"/>
      <c r="M281" s="28"/>
      <c r="N281" s="28"/>
      <c r="O281" s="28"/>
      <c r="P281" s="28"/>
      <c r="Q281" s="28"/>
      <c r="R281" s="28"/>
      <c r="S281" s="22"/>
      <c r="T281" s="22"/>
      <c r="U281" s="22"/>
      <c r="V281" s="22"/>
      <c r="W281" s="22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8"/>
      <c r="L282" s="28"/>
      <c r="M282" s="28"/>
      <c r="N282" s="28"/>
      <c r="O282" s="28"/>
      <c r="P282" s="28"/>
      <c r="Q282" s="28"/>
      <c r="R282" s="28"/>
      <c r="S282" s="22"/>
      <c r="T282" s="22"/>
      <c r="U282" s="22"/>
      <c r="V282" s="22"/>
      <c r="W282" s="22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8"/>
      <c r="L283" s="28"/>
      <c r="M283" s="28"/>
      <c r="N283" s="28"/>
      <c r="O283" s="28"/>
      <c r="P283" s="28"/>
      <c r="Q283" s="28"/>
      <c r="R283" s="28"/>
      <c r="S283" s="22"/>
      <c r="T283" s="22"/>
      <c r="U283" s="22"/>
      <c r="V283" s="22"/>
      <c r="W283" s="22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8"/>
      <c r="L284" s="28"/>
      <c r="M284" s="28"/>
      <c r="N284" s="28"/>
      <c r="O284" s="28"/>
      <c r="P284" s="28"/>
      <c r="Q284" s="28"/>
      <c r="R284" s="28"/>
      <c r="S284" s="22"/>
      <c r="T284" s="22"/>
      <c r="U284" s="22"/>
      <c r="V284" s="22"/>
      <c r="W284" s="22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8"/>
      <c r="L285" s="28"/>
      <c r="M285" s="28"/>
      <c r="N285" s="28"/>
      <c r="O285" s="28"/>
      <c r="P285" s="28"/>
      <c r="Q285" s="28"/>
      <c r="R285" s="28"/>
      <c r="S285" s="22"/>
      <c r="T285" s="22"/>
      <c r="U285" s="22"/>
      <c r="V285" s="22"/>
      <c r="W285" s="22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8"/>
      <c r="L286" s="28"/>
      <c r="M286" s="28"/>
      <c r="N286" s="28"/>
      <c r="O286" s="28"/>
      <c r="P286" s="28"/>
      <c r="Q286" s="28"/>
      <c r="R286" s="28"/>
      <c r="S286" s="22"/>
      <c r="T286" s="22"/>
      <c r="U286" s="22"/>
      <c r="V286" s="22"/>
      <c r="W286" s="22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8"/>
      <c r="L287" s="28"/>
      <c r="M287" s="28"/>
      <c r="N287" s="28"/>
      <c r="O287" s="28"/>
      <c r="P287" s="28"/>
      <c r="Q287" s="28"/>
      <c r="R287" s="28"/>
      <c r="S287" s="22"/>
      <c r="T287" s="22"/>
      <c r="U287" s="22"/>
      <c r="V287" s="22"/>
      <c r="W287" s="22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8"/>
      <c r="L288" s="28"/>
      <c r="M288" s="28"/>
      <c r="N288" s="28"/>
      <c r="O288" s="28"/>
      <c r="P288" s="28"/>
      <c r="Q288" s="28"/>
      <c r="R288" s="28"/>
      <c r="S288" s="22"/>
      <c r="T288" s="22"/>
      <c r="U288" s="22"/>
      <c r="V288" s="22"/>
      <c r="W288" s="22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8"/>
      <c r="L289" s="28"/>
      <c r="M289" s="28"/>
      <c r="N289" s="28"/>
      <c r="O289" s="28"/>
      <c r="P289" s="28"/>
      <c r="Q289" s="28"/>
      <c r="R289" s="28"/>
      <c r="S289" s="22"/>
      <c r="T289" s="22"/>
      <c r="U289" s="22"/>
      <c r="V289" s="22"/>
      <c r="W289" s="22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8"/>
      <c r="L290" s="28"/>
      <c r="M290" s="28"/>
      <c r="N290" s="28"/>
      <c r="O290" s="28"/>
      <c r="P290" s="28"/>
      <c r="Q290" s="28"/>
      <c r="R290" s="28"/>
      <c r="S290" s="22"/>
      <c r="T290" s="22"/>
      <c r="U290" s="22"/>
      <c r="V290" s="22"/>
      <c r="W290" s="22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8"/>
      <c r="L291" s="28"/>
      <c r="M291" s="28"/>
      <c r="N291" s="28"/>
      <c r="O291" s="28"/>
      <c r="P291" s="28"/>
      <c r="Q291" s="28"/>
      <c r="R291" s="28"/>
      <c r="S291" s="22"/>
      <c r="T291" s="22"/>
      <c r="U291" s="22"/>
      <c r="V291" s="22"/>
      <c r="W291" s="22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8"/>
      <c r="L292" s="28"/>
      <c r="M292" s="28"/>
      <c r="N292" s="28"/>
      <c r="O292" s="28"/>
      <c r="P292" s="28"/>
      <c r="Q292" s="28"/>
      <c r="R292" s="28"/>
      <c r="S292" s="22"/>
      <c r="T292" s="22"/>
      <c r="U292" s="22"/>
      <c r="V292" s="22"/>
      <c r="W292" s="22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8"/>
      <c r="L293" s="28"/>
      <c r="M293" s="28"/>
      <c r="N293" s="28"/>
      <c r="O293" s="28"/>
      <c r="P293" s="28"/>
      <c r="Q293" s="28"/>
      <c r="R293" s="28"/>
      <c r="S293" s="22"/>
      <c r="T293" s="22"/>
      <c r="U293" s="22"/>
      <c r="V293" s="22"/>
      <c r="W293" s="22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8"/>
      <c r="L294" s="28"/>
      <c r="M294" s="28"/>
      <c r="N294" s="28"/>
      <c r="O294" s="28"/>
      <c r="P294" s="28"/>
      <c r="Q294" s="28"/>
      <c r="R294" s="28"/>
      <c r="S294" s="22"/>
      <c r="T294" s="22"/>
      <c r="U294" s="22"/>
      <c r="V294" s="22"/>
      <c r="W294" s="22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8"/>
      <c r="L295" s="28"/>
      <c r="M295" s="28"/>
      <c r="N295" s="28"/>
      <c r="O295" s="28"/>
      <c r="P295" s="28"/>
      <c r="Q295" s="28"/>
      <c r="R295" s="28"/>
      <c r="S295" s="22"/>
      <c r="T295" s="22"/>
      <c r="U295" s="22"/>
      <c r="V295" s="22"/>
      <c r="W295" s="22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8"/>
      <c r="L296" s="28"/>
      <c r="M296" s="28"/>
      <c r="N296" s="28"/>
      <c r="O296" s="28"/>
      <c r="P296" s="28"/>
      <c r="Q296" s="28"/>
      <c r="R296" s="28"/>
      <c r="S296" s="22"/>
      <c r="T296" s="22"/>
      <c r="U296" s="22"/>
      <c r="V296" s="22"/>
      <c r="W296" s="22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8"/>
      <c r="L297" s="28"/>
      <c r="M297" s="28"/>
      <c r="N297" s="28"/>
      <c r="O297" s="28"/>
      <c r="P297" s="28"/>
      <c r="Q297" s="28"/>
      <c r="R297" s="28"/>
      <c r="S297" s="22"/>
      <c r="T297" s="22"/>
      <c r="U297" s="22"/>
      <c r="V297" s="22"/>
      <c r="W297" s="22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8"/>
      <c r="L298" s="28"/>
      <c r="M298" s="28"/>
      <c r="N298" s="28"/>
      <c r="O298" s="28"/>
      <c r="P298" s="28"/>
      <c r="Q298" s="28"/>
      <c r="R298" s="28"/>
      <c r="S298" s="22"/>
      <c r="T298" s="22"/>
      <c r="U298" s="22"/>
      <c r="V298" s="22"/>
      <c r="W298" s="22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8"/>
      <c r="L299" s="28"/>
      <c r="M299" s="28"/>
      <c r="N299" s="28"/>
      <c r="O299" s="28"/>
      <c r="P299" s="28"/>
      <c r="Q299" s="28"/>
      <c r="R299" s="28"/>
      <c r="S299" s="22"/>
      <c r="T299" s="22"/>
      <c r="U299" s="22"/>
      <c r="V299" s="22"/>
      <c r="W299" s="22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8"/>
      <c r="L300" s="28"/>
      <c r="M300" s="28"/>
      <c r="N300" s="28"/>
      <c r="O300" s="28"/>
      <c r="P300" s="28"/>
      <c r="Q300" s="28"/>
      <c r="R300" s="28"/>
      <c r="S300" s="22"/>
      <c r="T300" s="22"/>
      <c r="U300" s="22"/>
      <c r="V300" s="22"/>
      <c r="W300" s="22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8"/>
      <c r="L301" s="28"/>
      <c r="M301" s="28"/>
      <c r="N301" s="28"/>
      <c r="O301" s="28"/>
      <c r="P301" s="28"/>
      <c r="Q301" s="28"/>
      <c r="R301" s="28"/>
      <c r="S301" s="22"/>
      <c r="T301" s="22"/>
      <c r="U301" s="22"/>
      <c r="V301" s="22"/>
      <c r="W301" s="22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8"/>
      <c r="L302" s="28"/>
      <c r="M302" s="28"/>
      <c r="N302" s="28"/>
      <c r="O302" s="28"/>
      <c r="P302" s="28"/>
      <c r="Q302" s="28"/>
      <c r="R302" s="28"/>
      <c r="S302" s="22"/>
      <c r="T302" s="22"/>
      <c r="U302" s="22"/>
      <c r="V302" s="22"/>
      <c r="W302" s="22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8"/>
      <c r="L303" s="28"/>
      <c r="M303" s="28"/>
      <c r="N303" s="28"/>
      <c r="O303" s="28"/>
      <c r="P303" s="28"/>
      <c r="Q303" s="28"/>
      <c r="R303" s="28"/>
      <c r="S303" s="22"/>
      <c r="T303" s="22"/>
      <c r="U303" s="22"/>
      <c r="V303" s="22"/>
      <c r="W303" s="22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8"/>
      <c r="L304" s="28"/>
      <c r="M304" s="28"/>
      <c r="N304" s="28"/>
      <c r="O304" s="28"/>
      <c r="P304" s="28"/>
      <c r="Q304" s="28"/>
      <c r="R304" s="28"/>
      <c r="S304" s="22"/>
      <c r="T304" s="22"/>
      <c r="U304" s="22"/>
      <c r="V304" s="22"/>
      <c r="W304" s="22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8"/>
      <c r="L305" s="28"/>
      <c r="M305" s="28"/>
      <c r="N305" s="28"/>
      <c r="O305" s="28"/>
      <c r="P305" s="28"/>
      <c r="Q305" s="28"/>
      <c r="R305" s="28"/>
      <c r="S305" s="22"/>
      <c r="T305" s="22"/>
      <c r="U305" s="22"/>
      <c r="V305" s="22"/>
      <c r="W305" s="22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8"/>
      <c r="L306" s="28"/>
      <c r="M306" s="28"/>
      <c r="N306" s="28"/>
      <c r="O306" s="28"/>
      <c r="P306" s="28"/>
      <c r="Q306" s="28"/>
      <c r="R306" s="28"/>
      <c r="S306" s="22"/>
      <c r="T306" s="22"/>
      <c r="U306" s="22"/>
      <c r="V306" s="22"/>
      <c r="W306" s="22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8"/>
      <c r="L307" s="28"/>
      <c r="M307" s="28"/>
      <c r="N307" s="28"/>
      <c r="O307" s="28"/>
      <c r="P307" s="28"/>
      <c r="Q307" s="28"/>
      <c r="R307" s="28"/>
      <c r="S307" s="22"/>
      <c r="T307" s="22"/>
      <c r="U307" s="22"/>
      <c r="V307" s="22"/>
      <c r="W307" s="22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8"/>
      <c r="L308" s="28"/>
      <c r="M308" s="28"/>
      <c r="N308" s="28"/>
      <c r="O308" s="28"/>
      <c r="P308" s="28"/>
      <c r="Q308" s="28"/>
      <c r="R308" s="28"/>
      <c r="S308" s="22"/>
      <c r="T308" s="22"/>
      <c r="U308" s="22"/>
      <c r="V308" s="22"/>
      <c r="W308" s="22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8"/>
      <c r="L309" s="28"/>
      <c r="M309" s="28"/>
      <c r="N309" s="28"/>
      <c r="O309" s="28"/>
      <c r="P309" s="28"/>
      <c r="Q309" s="28"/>
      <c r="R309" s="28"/>
      <c r="S309" s="22"/>
      <c r="T309" s="22"/>
      <c r="U309" s="22"/>
      <c r="V309" s="22"/>
      <c r="W309" s="22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8"/>
      <c r="L310" s="28"/>
      <c r="M310" s="28"/>
      <c r="N310" s="28"/>
      <c r="O310" s="28"/>
      <c r="P310" s="28"/>
      <c r="Q310" s="28"/>
      <c r="R310" s="28"/>
      <c r="S310" s="22"/>
      <c r="T310" s="22"/>
      <c r="U310" s="22"/>
      <c r="V310" s="22"/>
      <c r="W310" s="22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8"/>
      <c r="L311" s="28"/>
      <c r="M311" s="28"/>
      <c r="N311" s="28"/>
      <c r="O311" s="28"/>
      <c r="P311" s="28"/>
      <c r="Q311" s="28"/>
      <c r="R311" s="28"/>
      <c r="S311" s="22"/>
      <c r="T311" s="22"/>
      <c r="U311" s="22"/>
      <c r="V311" s="22"/>
      <c r="W311" s="22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8"/>
      <c r="L312" s="28"/>
      <c r="M312" s="28"/>
      <c r="N312" s="28"/>
      <c r="O312" s="28"/>
      <c r="P312" s="28"/>
      <c r="Q312" s="28"/>
      <c r="R312" s="28"/>
      <c r="S312" s="22"/>
      <c r="T312" s="22"/>
      <c r="U312" s="22"/>
      <c r="V312" s="22"/>
      <c r="W312" s="22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8"/>
      <c r="L313" s="28"/>
      <c r="M313" s="28"/>
      <c r="N313" s="28"/>
      <c r="O313" s="28"/>
      <c r="P313" s="28"/>
      <c r="Q313" s="28"/>
      <c r="R313" s="28"/>
      <c r="S313" s="22"/>
      <c r="T313" s="22"/>
      <c r="U313" s="22"/>
      <c r="V313" s="22"/>
      <c r="W313" s="22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8"/>
      <c r="L314" s="28"/>
      <c r="M314" s="28"/>
      <c r="N314" s="28"/>
      <c r="O314" s="28"/>
      <c r="P314" s="28"/>
      <c r="Q314" s="28"/>
      <c r="R314" s="28"/>
      <c r="S314" s="22"/>
      <c r="T314" s="22"/>
      <c r="U314" s="22"/>
      <c r="V314" s="22"/>
      <c r="W314" s="22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8"/>
      <c r="L315" s="28"/>
      <c r="M315" s="28"/>
      <c r="N315" s="28"/>
      <c r="O315" s="28"/>
      <c r="P315" s="28"/>
      <c r="Q315" s="28"/>
      <c r="R315" s="28"/>
      <c r="S315" s="22"/>
      <c r="T315" s="22"/>
      <c r="U315" s="22"/>
      <c r="V315" s="22"/>
      <c r="W315" s="22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8"/>
      <c r="L316" s="28"/>
      <c r="M316" s="28"/>
      <c r="N316" s="28"/>
      <c r="O316" s="28"/>
      <c r="P316" s="28"/>
      <c r="Q316" s="28"/>
      <c r="R316" s="28"/>
      <c r="S316" s="22"/>
      <c r="T316" s="22"/>
      <c r="U316" s="22"/>
      <c r="V316" s="22"/>
      <c r="W316" s="22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8"/>
      <c r="L317" s="28"/>
      <c r="M317" s="28"/>
      <c r="N317" s="28"/>
      <c r="O317" s="28"/>
      <c r="P317" s="28"/>
      <c r="Q317" s="28"/>
      <c r="R317" s="28"/>
      <c r="S317" s="22"/>
      <c r="T317" s="22"/>
      <c r="U317" s="22"/>
      <c r="V317" s="22"/>
      <c r="W317" s="22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8"/>
      <c r="L318" s="28"/>
      <c r="M318" s="28"/>
      <c r="N318" s="28"/>
      <c r="O318" s="28"/>
      <c r="P318" s="28"/>
      <c r="Q318" s="28"/>
      <c r="R318" s="28"/>
      <c r="S318" s="22"/>
      <c r="T318" s="22"/>
      <c r="U318" s="22"/>
      <c r="V318" s="22"/>
      <c r="W318" s="22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8"/>
      <c r="L319" s="28"/>
      <c r="M319" s="28"/>
      <c r="N319" s="28"/>
      <c r="O319" s="28"/>
      <c r="P319" s="28"/>
      <c r="Q319" s="28"/>
      <c r="R319" s="28"/>
      <c r="S319" s="22"/>
      <c r="T319" s="22"/>
      <c r="U319" s="22"/>
      <c r="V319" s="22"/>
      <c r="W319" s="22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8"/>
      <c r="L320" s="28"/>
      <c r="M320" s="28"/>
      <c r="N320" s="28"/>
      <c r="O320" s="28"/>
      <c r="P320" s="28"/>
      <c r="Q320" s="28"/>
      <c r="R320" s="28"/>
      <c r="S320" s="22"/>
      <c r="T320" s="22"/>
      <c r="U320" s="22"/>
      <c r="V320" s="22"/>
      <c r="W320" s="22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8"/>
      <c r="L321" s="28"/>
      <c r="M321" s="28"/>
      <c r="N321" s="28"/>
      <c r="O321" s="28"/>
      <c r="P321" s="28"/>
      <c r="Q321" s="28"/>
      <c r="R321" s="28"/>
      <c r="S321" s="22"/>
      <c r="T321" s="22"/>
      <c r="U321" s="22"/>
      <c r="V321" s="22"/>
      <c r="W321" s="22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8"/>
      <c r="L322" s="28"/>
      <c r="M322" s="28"/>
      <c r="N322" s="28"/>
      <c r="O322" s="28"/>
      <c r="P322" s="28"/>
      <c r="Q322" s="28"/>
      <c r="R322" s="28"/>
      <c r="S322" s="22"/>
      <c r="T322" s="22"/>
      <c r="U322" s="22"/>
      <c r="V322" s="22"/>
      <c r="W322" s="22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8"/>
      <c r="L323" s="28"/>
      <c r="M323" s="28"/>
      <c r="N323" s="28"/>
      <c r="O323" s="28"/>
      <c r="P323" s="28"/>
      <c r="Q323" s="28"/>
      <c r="R323" s="28"/>
      <c r="S323" s="22"/>
      <c r="T323" s="22"/>
      <c r="U323" s="22"/>
      <c r="V323" s="22"/>
      <c r="W323" s="22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8"/>
      <c r="L324" s="28"/>
      <c r="M324" s="28"/>
      <c r="N324" s="28"/>
      <c r="O324" s="28"/>
      <c r="P324" s="28"/>
      <c r="Q324" s="28"/>
      <c r="R324" s="28"/>
      <c r="S324" s="22"/>
      <c r="T324" s="22"/>
      <c r="U324" s="22"/>
      <c r="V324" s="22"/>
      <c r="W324" s="22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8"/>
      <c r="L325" s="28"/>
      <c r="M325" s="28"/>
      <c r="N325" s="28"/>
      <c r="O325" s="28"/>
      <c r="P325" s="28"/>
      <c r="Q325" s="28"/>
      <c r="R325" s="28"/>
      <c r="S325" s="22"/>
      <c r="T325" s="22"/>
      <c r="U325" s="22"/>
      <c r="V325" s="22"/>
      <c r="W325" s="22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8"/>
      <c r="L326" s="28"/>
      <c r="M326" s="28"/>
      <c r="N326" s="28"/>
      <c r="O326" s="28"/>
      <c r="P326" s="28"/>
      <c r="Q326" s="28"/>
      <c r="R326" s="28"/>
      <c r="S326" s="22"/>
      <c r="T326" s="22"/>
      <c r="U326" s="22"/>
      <c r="V326" s="22"/>
      <c r="W326" s="22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8"/>
      <c r="L327" s="28"/>
      <c r="M327" s="28"/>
      <c r="N327" s="28"/>
      <c r="O327" s="28"/>
      <c r="P327" s="28"/>
      <c r="Q327" s="28"/>
      <c r="R327" s="28"/>
      <c r="S327" s="22"/>
      <c r="T327" s="22"/>
      <c r="U327" s="22"/>
      <c r="V327" s="22"/>
      <c r="W327" s="22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8"/>
      <c r="L328" s="28"/>
      <c r="M328" s="28"/>
      <c r="N328" s="28"/>
      <c r="O328" s="28"/>
      <c r="P328" s="28"/>
      <c r="Q328" s="28"/>
      <c r="R328" s="28"/>
      <c r="S328" s="22"/>
      <c r="T328" s="22"/>
      <c r="U328" s="22"/>
      <c r="V328" s="22"/>
      <c r="W328" s="22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8"/>
      <c r="L329" s="28"/>
      <c r="M329" s="28"/>
      <c r="N329" s="28"/>
      <c r="O329" s="28"/>
      <c r="P329" s="28"/>
      <c r="Q329" s="28"/>
      <c r="R329" s="28"/>
      <c r="S329" s="22"/>
      <c r="T329" s="22"/>
      <c r="U329" s="22"/>
      <c r="V329" s="22"/>
      <c r="W329" s="22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8"/>
      <c r="L330" s="28"/>
      <c r="M330" s="28"/>
      <c r="N330" s="28"/>
      <c r="O330" s="28"/>
      <c r="P330" s="28"/>
      <c r="Q330" s="28"/>
      <c r="R330" s="28"/>
      <c r="S330" s="22"/>
      <c r="T330" s="22"/>
      <c r="U330" s="22"/>
      <c r="V330" s="22"/>
      <c r="W330" s="22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8"/>
      <c r="L331" s="28"/>
      <c r="M331" s="28"/>
      <c r="N331" s="28"/>
      <c r="O331" s="28"/>
      <c r="P331" s="28"/>
      <c r="Q331" s="28"/>
      <c r="R331" s="28"/>
      <c r="S331" s="22"/>
      <c r="T331" s="22"/>
      <c r="U331" s="22"/>
      <c r="V331" s="22"/>
      <c r="W331" s="22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8"/>
      <c r="L332" s="28"/>
      <c r="M332" s="28"/>
      <c r="N332" s="28"/>
      <c r="O332" s="28"/>
      <c r="P332" s="28"/>
      <c r="Q332" s="28"/>
      <c r="R332" s="28"/>
      <c r="S332" s="22"/>
      <c r="T332" s="22"/>
      <c r="U332" s="22"/>
      <c r="V332" s="22"/>
      <c r="W332" s="22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8"/>
      <c r="L333" s="28"/>
      <c r="M333" s="28"/>
      <c r="N333" s="28"/>
      <c r="O333" s="28"/>
      <c r="P333" s="28"/>
      <c r="Q333" s="28"/>
      <c r="R333" s="28"/>
      <c r="S333" s="22"/>
      <c r="T333" s="22"/>
      <c r="U333" s="22"/>
      <c r="V333" s="22"/>
      <c r="W333" s="22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8"/>
      <c r="L334" s="28"/>
      <c r="M334" s="28"/>
      <c r="N334" s="28"/>
      <c r="O334" s="28"/>
      <c r="P334" s="28"/>
      <c r="Q334" s="28"/>
      <c r="R334" s="28"/>
      <c r="S334" s="22"/>
      <c r="T334" s="22"/>
      <c r="U334" s="22"/>
      <c r="V334" s="22"/>
      <c r="W334" s="22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  <c r="P335" s="28"/>
      <c r="Q335" s="28"/>
      <c r="R335" s="28"/>
      <c r="S335" s="22"/>
      <c r="T335" s="22"/>
      <c r="U335" s="22"/>
      <c r="V335" s="22"/>
      <c r="W335" s="22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  <c r="P336" s="28"/>
      <c r="Q336" s="28"/>
      <c r="R336" s="28"/>
      <c r="S336" s="22"/>
      <c r="T336" s="22"/>
      <c r="U336" s="22"/>
      <c r="V336" s="22"/>
      <c r="W336" s="22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8"/>
      <c r="L337" s="28"/>
      <c r="M337" s="28"/>
      <c r="N337" s="28"/>
      <c r="O337" s="28"/>
      <c r="P337" s="28"/>
      <c r="Q337" s="28"/>
      <c r="R337" s="28"/>
      <c r="S337" s="22"/>
      <c r="T337" s="22"/>
      <c r="U337" s="22"/>
      <c r="V337" s="22"/>
      <c r="W337" s="22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8"/>
      <c r="L338" s="28"/>
      <c r="M338" s="28"/>
      <c r="N338" s="28"/>
      <c r="O338" s="28"/>
      <c r="P338" s="28"/>
      <c r="Q338" s="28"/>
      <c r="R338" s="28"/>
      <c r="S338" s="22"/>
      <c r="T338" s="22"/>
      <c r="U338" s="22"/>
      <c r="V338" s="22"/>
      <c r="W338" s="22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8"/>
      <c r="L339" s="28"/>
      <c r="M339" s="28"/>
      <c r="N339" s="28"/>
      <c r="O339" s="28"/>
      <c r="P339" s="28"/>
      <c r="Q339" s="28"/>
      <c r="R339" s="28"/>
      <c r="S339" s="22"/>
      <c r="T339" s="22"/>
      <c r="U339" s="22"/>
      <c r="V339" s="22"/>
      <c r="W339" s="22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8"/>
      <c r="L340" s="28"/>
      <c r="M340" s="28"/>
      <c r="N340" s="28"/>
      <c r="O340" s="28"/>
      <c r="P340" s="28"/>
      <c r="Q340" s="28"/>
      <c r="R340" s="28"/>
      <c r="S340" s="22"/>
      <c r="T340" s="22"/>
      <c r="U340" s="22"/>
      <c r="V340" s="22"/>
      <c r="W340" s="22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8"/>
      <c r="L341" s="28"/>
      <c r="M341" s="28"/>
      <c r="N341" s="28"/>
      <c r="O341" s="28"/>
      <c r="P341" s="28"/>
      <c r="Q341" s="28"/>
      <c r="R341" s="28"/>
      <c r="S341" s="22"/>
      <c r="T341" s="22"/>
      <c r="U341" s="22"/>
      <c r="V341" s="22"/>
      <c r="W341" s="22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8"/>
      <c r="L342" s="28"/>
      <c r="M342" s="28"/>
      <c r="N342" s="28"/>
      <c r="O342" s="28"/>
      <c r="P342" s="28"/>
      <c r="Q342" s="28"/>
      <c r="R342" s="28"/>
      <c r="S342" s="22"/>
      <c r="T342" s="22"/>
      <c r="U342" s="22"/>
      <c r="V342" s="22"/>
      <c r="W342" s="22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8"/>
      <c r="L343" s="28"/>
      <c r="M343" s="28"/>
      <c r="N343" s="28"/>
      <c r="O343" s="28"/>
      <c r="P343" s="28"/>
      <c r="Q343" s="28"/>
      <c r="R343" s="28"/>
      <c r="S343" s="22"/>
      <c r="T343" s="22"/>
      <c r="U343" s="22"/>
      <c r="V343" s="22"/>
      <c r="W343" s="22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8"/>
      <c r="L344" s="28"/>
      <c r="M344" s="28"/>
      <c r="N344" s="28"/>
      <c r="O344" s="28"/>
      <c r="P344" s="28"/>
      <c r="Q344" s="28"/>
      <c r="R344" s="28"/>
      <c r="S344" s="22"/>
      <c r="T344" s="22"/>
      <c r="U344" s="22"/>
      <c r="V344" s="22"/>
      <c r="W344" s="22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8"/>
      <c r="L345" s="28"/>
      <c r="M345" s="28"/>
      <c r="N345" s="28"/>
      <c r="O345" s="28"/>
      <c r="P345" s="28"/>
      <c r="Q345" s="28"/>
      <c r="R345" s="28"/>
      <c r="S345" s="22"/>
      <c r="T345" s="22"/>
      <c r="U345" s="22"/>
      <c r="V345" s="22"/>
      <c r="W345" s="22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8"/>
      <c r="L346" s="28"/>
      <c r="M346" s="28"/>
      <c r="N346" s="28"/>
      <c r="O346" s="28"/>
      <c r="P346" s="28"/>
      <c r="Q346" s="28"/>
      <c r="R346" s="28"/>
      <c r="S346" s="22"/>
      <c r="T346" s="22"/>
      <c r="U346" s="22"/>
      <c r="V346" s="22"/>
      <c r="W346" s="22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8"/>
      <c r="L347" s="28"/>
      <c r="M347" s="28"/>
      <c r="N347" s="28"/>
      <c r="O347" s="28"/>
      <c r="P347" s="28"/>
      <c r="Q347" s="28"/>
      <c r="R347" s="28"/>
      <c r="S347" s="22"/>
      <c r="T347" s="22"/>
      <c r="U347" s="22"/>
      <c r="V347" s="22"/>
      <c r="W347" s="22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8"/>
      <c r="L348" s="28"/>
      <c r="M348" s="28"/>
      <c r="N348" s="28"/>
      <c r="O348" s="28"/>
      <c r="P348" s="28"/>
      <c r="Q348" s="28"/>
      <c r="R348" s="28"/>
      <c r="S348" s="22"/>
      <c r="T348" s="22"/>
      <c r="U348" s="22"/>
      <c r="V348" s="22"/>
      <c r="W348" s="22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8"/>
      <c r="L349" s="28"/>
      <c r="M349" s="28"/>
      <c r="N349" s="28"/>
      <c r="O349" s="28"/>
      <c r="P349" s="28"/>
      <c r="Q349" s="28"/>
      <c r="R349" s="28"/>
      <c r="S349" s="22"/>
      <c r="T349" s="22"/>
      <c r="U349" s="22"/>
      <c r="V349" s="22"/>
      <c r="W349" s="22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8"/>
      <c r="L350" s="28"/>
      <c r="M350" s="28"/>
      <c r="N350" s="28"/>
      <c r="O350" s="28"/>
      <c r="P350" s="28"/>
      <c r="Q350" s="28"/>
      <c r="R350" s="28"/>
      <c r="S350" s="22"/>
      <c r="T350" s="22"/>
      <c r="U350" s="22"/>
      <c r="V350" s="22"/>
      <c r="W350" s="22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8"/>
      <c r="L351" s="28"/>
      <c r="M351" s="28"/>
      <c r="N351" s="28"/>
      <c r="O351" s="28"/>
      <c r="P351" s="28"/>
      <c r="Q351" s="28"/>
      <c r="R351" s="28"/>
      <c r="S351" s="22"/>
      <c r="T351" s="22"/>
      <c r="U351" s="22"/>
      <c r="V351" s="22"/>
      <c r="W351" s="22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8"/>
      <c r="L352" s="28"/>
      <c r="M352" s="28"/>
      <c r="N352" s="28"/>
      <c r="O352" s="28"/>
      <c r="P352" s="28"/>
      <c r="Q352" s="28"/>
      <c r="R352" s="28"/>
      <c r="S352" s="22"/>
      <c r="T352" s="22"/>
      <c r="U352" s="22"/>
      <c r="V352" s="22"/>
      <c r="W352" s="22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8"/>
      <c r="L353" s="28"/>
      <c r="M353" s="28"/>
      <c r="N353" s="28"/>
      <c r="O353" s="28"/>
      <c r="P353" s="28"/>
      <c r="Q353" s="28"/>
      <c r="R353" s="28"/>
      <c r="S353" s="22"/>
      <c r="T353" s="22"/>
      <c r="U353" s="22"/>
      <c r="V353" s="22"/>
      <c r="W353" s="22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8"/>
      <c r="L354" s="28"/>
      <c r="M354" s="28"/>
      <c r="N354" s="28"/>
      <c r="O354" s="28"/>
      <c r="P354" s="28"/>
      <c r="Q354" s="28"/>
      <c r="R354" s="28"/>
      <c r="S354" s="22"/>
      <c r="T354" s="22"/>
      <c r="U354" s="22"/>
      <c r="V354" s="22"/>
      <c r="W354" s="22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8"/>
      <c r="L355" s="28"/>
      <c r="M355" s="28"/>
      <c r="N355" s="28"/>
      <c r="O355" s="28"/>
      <c r="P355" s="28"/>
      <c r="Q355" s="28"/>
      <c r="R355" s="28"/>
      <c r="S355" s="22"/>
      <c r="T355" s="22"/>
      <c r="U355" s="22"/>
      <c r="V355" s="22"/>
      <c r="W355" s="22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8"/>
      <c r="L356" s="28"/>
      <c r="M356" s="28"/>
      <c r="N356" s="28"/>
      <c r="O356" s="28"/>
      <c r="P356" s="28"/>
      <c r="Q356" s="28"/>
      <c r="R356" s="28"/>
      <c r="S356" s="22"/>
      <c r="T356" s="22"/>
      <c r="U356" s="22"/>
      <c r="V356" s="22"/>
      <c r="W356" s="22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8"/>
      <c r="L357" s="28"/>
      <c r="M357" s="28"/>
      <c r="N357" s="28"/>
      <c r="O357" s="28"/>
      <c r="P357" s="28"/>
      <c r="Q357" s="28"/>
      <c r="R357" s="28"/>
      <c r="S357" s="22"/>
      <c r="T357" s="22"/>
      <c r="U357" s="22"/>
      <c r="V357" s="22"/>
      <c r="W357" s="22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8"/>
      <c r="L358" s="28"/>
      <c r="M358" s="28"/>
      <c r="N358" s="28"/>
      <c r="O358" s="28"/>
      <c r="P358" s="28"/>
      <c r="Q358" s="28"/>
      <c r="R358" s="28"/>
      <c r="S358" s="22"/>
      <c r="T358" s="22"/>
      <c r="U358" s="22"/>
      <c r="V358" s="22"/>
      <c r="W358" s="22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8"/>
      <c r="L359" s="28"/>
      <c r="M359" s="28"/>
      <c r="N359" s="28"/>
      <c r="O359" s="28"/>
      <c r="P359" s="28"/>
      <c r="Q359" s="28"/>
      <c r="R359" s="28"/>
      <c r="S359" s="22"/>
      <c r="T359" s="22"/>
      <c r="U359" s="22"/>
      <c r="V359" s="22"/>
      <c r="W359" s="22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8"/>
      <c r="L360" s="28"/>
      <c r="M360" s="28"/>
      <c r="N360" s="28"/>
      <c r="O360" s="28"/>
      <c r="P360" s="28"/>
      <c r="Q360" s="28"/>
      <c r="R360" s="28"/>
      <c r="S360" s="22"/>
      <c r="T360" s="22"/>
      <c r="U360" s="22"/>
      <c r="V360" s="22"/>
      <c r="W360" s="22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8"/>
      <c r="L361" s="28"/>
      <c r="M361" s="28"/>
      <c r="N361" s="28"/>
      <c r="O361" s="28"/>
      <c r="P361" s="28"/>
      <c r="Q361" s="28"/>
      <c r="R361" s="28"/>
      <c r="S361" s="22"/>
      <c r="T361" s="22"/>
      <c r="U361" s="22"/>
      <c r="V361" s="22"/>
      <c r="W361" s="22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8"/>
      <c r="L362" s="28"/>
      <c r="M362" s="28"/>
      <c r="N362" s="28"/>
      <c r="O362" s="28"/>
      <c r="P362" s="28"/>
      <c r="Q362" s="28"/>
      <c r="R362" s="28"/>
      <c r="S362" s="22"/>
      <c r="T362" s="22"/>
      <c r="U362" s="22"/>
      <c r="V362" s="22"/>
      <c r="W362" s="22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8"/>
      <c r="L363" s="28"/>
      <c r="M363" s="28"/>
      <c r="N363" s="28"/>
      <c r="O363" s="28"/>
      <c r="P363" s="28"/>
      <c r="Q363" s="28"/>
      <c r="R363" s="28"/>
      <c r="S363" s="22"/>
      <c r="T363" s="22"/>
      <c r="U363" s="22"/>
      <c r="V363" s="22"/>
      <c r="W363" s="22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8"/>
      <c r="L364" s="28"/>
      <c r="M364" s="28"/>
      <c r="N364" s="28"/>
      <c r="O364" s="28"/>
      <c r="P364" s="28"/>
      <c r="Q364" s="28"/>
      <c r="R364" s="28"/>
      <c r="S364" s="22"/>
      <c r="T364" s="22"/>
      <c r="U364" s="22"/>
      <c r="V364" s="22"/>
      <c r="W364" s="22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8"/>
      <c r="L365" s="28"/>
      <c r="M365" s="28"/>
      <c r="N365" s="28"/>
      <c r="O365" s="28"/>
      <c r="P365" s="28"/>
      <c r="Q365" s="28"/>
      <c r="R365" s="28"/>
      <c r="S365" s="22"/>
      <c r="T365" s="22"/>
      <c r="U365" s="22"/>
      <c r="V365" s="22"/>
      <c r="W365" s="22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8"/>
      <c r="L366" s="28"/>
      <c r="M366" s="28"/>
      <c r="N366" s="28"/>
      <c r="O366" s="28"/>
      <c r="P366" s="28"/>
      <c r="Q366" s="28"/>
      <c r="R366" s="28"/>
      <c r="S366" s="22"/>
      <c r="T366" s="22"/>
      <c r="U366" s="22"/>
      <c r="V366" s="22"/>
      <c r="W366" s="22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8"/>
      <c r="L367" s="28"/>
      <c r="M367" s="28"/>
      <c r="N367" s="28"/>
      <c r="O367" s="28"/>
      <c r="P367" s="28"/>
      <c r="Q367" s="28"/>
      <c r="R367" s="28"/>
      <c r="S367" s="22"/>
      <c r="T367" s="22"/>
      <c r="U367" s="22"/>
      <c r="V367" s="22"/>
      <c r="W367" s="22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8"/>
      <c r="L368" s="28"/>
      <c r="M368" s="28"/>
      <c r="N368" s="28"/>
      <c r="O368" s="28"/>
      <c r="P368" s="28"/>
      <c r="Q368" s="28"/>
      <c r="R368" s="28"/>
      <c r="S368" s="22"/>
      <c r="T368" s="22"/>
      <c r="U368" s="22"/>
      <c r="V368" s="22"/>
      <c r="W368" s="22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8"/>
      <c r="L369" s="28"/>
      <c r="M369" s="28"/>
      <c r="N369" s="28"/>
      <c r="O369" s="28"/>
      <c r="P369" s="28"/>
      <c r="Q369" s="28"/>
      <c r="R369" s="28"/>
      <c r="S369" s="22"/>
      <c r="T369" s="22"/>
      <c r="U369" s="22"/>
      <c r="V369" s="22"/>
      <c r="W369" s="22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8"/>
      <c r="L370" s="28"/>
      <c r="M370" s="28"/>
      <c r="N370" s="28"/>
      <c r="O370" s="28"/>
      <c r="P370" s="28"/>
      <c r="Q370" s="28"/>
      <c r="R370" s="28"/>
      <c r="S370" s="22"/>
      <c r="T370" s="22"/>
      <c r="U370" s="22"/>
      <c r="V370" s="22"/>
      <c r="W370" s="22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8"/>
      <c r="L371" s="28"/>
      <c r="M371" s="28"/>
      <c r="N371" s="28"/>
      <c r="O371" s="28"/>
      <c r="P371" s="28"/>
      <c r="Q371" s="28"/>
      <c r="R371" s="28"/>
      <c r="S371" s="22"/>
      <c r="T371" s="22"/>
      <c r="U371" s="22"/>
      <c r="V371" s="22"/>
      <c r="W371" s="22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8"/>
      <c r="L372" s="28"/>
      <c r="M372" s="28"/>
      <c r="N372" s="28"/>
      <c r="O372" s="28"/>
      <c r="P372" s="28"/>
      <c r="Q372" s="28"/>
      <c r="R372" s="28"/>
      <c r="S372" s="22"/>
      <c r="T372" s="22"/>
      <c r="U372" s="22"/>
      <c r="V372" s="22"/>
      <c r="W372" s="22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8"/>
      <c r="L373" s="28"/>
      <c r="M373" s="28"/>
      <c r="N373" s="28"/>
      <c r="O373" s="28"/>
      <c r="P373" s="28"/>
      <c r="Q373" s="28"/>
      <c r="R373" s="28"/>
      <c r="S373" s="22"/>
      <c r="T373" s="22"/>
      <c r="U373" s="22"/>
      <c r="V373" s="22"/>
      <c r="W373" s="22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8"/>
      <c r="L374" s="28"/>
      <c r="M374" s="28"/>
      <c r="N374" s="28"/>
      <c r="O374" s="28"/>
      <c r="P374" s="28"/>
      <c r="Q374" s="28"/>
      <c r="R374" s="28"/>
      <c r="S374" s="22"/>
      <c r="T374" s="22"/>
      <c r="U374" s="22"/>
      <c r="V374" s="22"/>
      <c r="W374" s="22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8"/>
      <c r="L375" s="28"/>
      <c r="M375" s="28"/>
      <c r="N375" s="28"/>
      <c r="O375" s="28"/>
      <c r="P375" s="28"/>
      <c r="Q375" s="28"/>
      <c r="R375" s="28"/>
      <c r="S375" s="22"/>
      <c r="T375" s="22"/>
      <c r="U375" s="22"/>
      <c r="V375" s="22"/>
      <c r="W375" s="22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8"/>
      <c r="L376" s="28"/>
      <c r="M376" s="28"/>
      <c r="N376" s="28"/>
      <c r="O376" s="28"/>
      <c r="P376" s="28"/>
      <c r="Q376" s="28"/>
      <c r="R376" s="28"/>
      <c r="S376" s="22"/>
      <c r="T376" s="22"/>
      <c r="U376" s="22"/>
      <c r="V376" s="22"/>
      <c r="W376" s="22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topLeftCell="A2"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135</v>
      </c>
      <c r="B1" s="2"/>
      <c r="C1" s="2"/>
      <c r="D1" s="2"/>
      <c r="E1" s="2"/>
      <c r="F1" s="2"/>
      <c r="G1" s="2"/>
      <c r="H1" s="2"/>
      <c r="I1" s="2"/>
      <c r="J1" s="2"/>
      <c r="K1" s="10" t="s">
        <v>356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137</v>
      </c>
      <c r="B2" s="4" t="s">
        <v>138</v>
      </c>
      <c r="C2" s="4" t="s">
        <v>139</v>
      </c>
      <c r="D2" s="4" t="s">
        <v>140</v>
      </c>
      <c r="E2" s="4" t="s">
        <v>141</v>
      </c>
      <c r="F2" s="4" t="s">
        <v>142</v>
      </c>
      <c r="G2" s="4" t="s">
        <v>143</v>
      </c>
      <c r="H2" s="4" t="s">
        <v>144</v>
      </c>
      <c r="I2" s="4" t="s">
        <v>145</v>
      </c>
      <c r="J2" s="4" t="s">
        <v>146</v>
      </c>
      <c r="K2" s="12" t="s">
        <v>147</v>
      </c>
      <c r="L2" s="12" t="s">
        <v>148</v>
      </c>
      <c r="M2" s="12" t="s">
        <v>149</v>
      </c>
      <c r="N2" s="12" t="s">
        <v>150</v>
      </c>
      <c r="O2" s="12" t="s">
        <v>151</v>
      </c>
      <c r="P2" s="12" t="s">
        <v>152</v>
      </c>
      <c r="Q2" s="12" t="s">
        <v>153</v>
      </c>
      <c r="R2" s="12" t="s">
        <v>154</v>
      </c>
    </row>
    <row r="3" ht="20.25" spans="1:18">
      <c r="A3" s="5" t="s">
        <v>357</v>
      </c>
      <c r="B3" s="5" t="s">
        <v>358</v>
      </c>
      <c r="C3" s="5">
        <v>2552.006</v>
      </c>
      <c r="D3" s="5">
        <v>3007.207</v>
      </c>
      <c r="E3" s="5">
        <v>1</v>
      </c>
      <c r="F3" s="6">
        <v>0</v>
      </c>
      <c r="G3" s="6">
        <v>0</v>
      </c>
      <c r="H3" s="6">
        <v>1</v>
      </c>
      <c r="I3" s="6">
        <v>0.06</v>
      </c>
      <c r="J3" s="6">
        <v>15.188</v>
      </c>
      <c r="K3" s="13">
        <v>2</v>
      </c>
      <c r="L3" s="13">
        <v>2</v>
      </c>
      <c r="M3" s="13">
        <v>0</v>
      </c>
      <c r="N3" s="13">
        <v>0</v>
      </c>
      <c r="O3" s="13">
        <v>0</v>
      </c>
      <c r="P3" s="13">
        <v>-1.018</v>
      </c>
      <c r="Q3" s="13">
        <v>1</v>
      </c>
      <c r="R3" s="13">
        <v>0</v>
      </c>
    </row>
    <row r="4" ht="20.25" spans="1:18">
      <c r="A4" s="7" t="s">
        <v>359</v>
      </c>
      <c r="B4" s="7" t="s">
        <v>360</v>
      </c>
      <c r="C4" s="7">
        <v>10256.32</v>
      </c>
      <c r="D4" s="7">
        <v>13531.294</v>
      </c>
      <c r="E4" s="7">
        <v>0</v>
      </c>
      <c r="F4" s="7">
        <v>0</v>
      </c>
      <c r="G4" s="7">
        <v>0</v>
      </c>
      <c r="H4" s="7">
        <v>1</v>
      </c>
      <c r="I4" s="6">
        <v>13.066</v>
      </c>
      <c r="J4" s="6">
        <v>34.107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-20.677</v>
      </c>
      <c r="Q4" s="13">
        <v>0</v>
      </c>
      <c r="R4" s="13">
        <v>0</v>
      </c>
    </row>
    <row r="5" ht="20.25" spans="1:18">
      <c r="A5" s="7" t="s">
        <v>361</v>
      </c>
      <c r="B5" s="7" t="s">
        <v>362</v>
      </c>
      <c r="C5" s="7">
        <v>2848.885</v>
      </c>
      <c r="D5" s="7">
        <v>3524.253</v>
      </c>
      <c r="E5" s="7">
        <v>0</v>
      </c>
      <c r="F5" s="7">
        <v>0</v>
      </c>
      <c r="G5" s="7">
        <v>0</v>
      </c>
      <c r="H5" s="7">
        <v>1</v>
      </c>
      <c r="I5" s="6">
        <v>19.409</v>
      </c>
      <c r="J5" s="6">
        <v>34.853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26.216</v>
      </c>
      <c r="Q5" s="13">
        <v>0</v>
      </c>
      <c r="R5" s="13">
        <v>0</v>
      </c>
    </row>
    <row r="6" ht="20.25" spans="1:18">
      <c r="A6" s="7" t="s">
        <v>363</v>
      </c>
      <c r="B6" s="7" t="s">
        <v>364</v>
      </c>
      <c r="C6" s="7">
        <v>2349.749</v>
      </c>
      <c r="D6" s="7">
        <v>3241.127</v>
      </c>
      <c r="E6" s="7">
        <v>0</v>
      </c>
      <c r="F6" s="7">
        <v>0</v>
      </c>
      <c r="G6" s="7">
        <v>0</v>
      </c>
      <c r="H6" s="7">
        <v>1</v>
      </c>
      <c r="I6" s="6">
        <v>30.418</v>
      </c>
      <c r="J6" s="6">
        <v>49.555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0.515</v>
      </c>
      <c r="Q6" s="13">
        <v>0</v>
      </c>
      <c r="R6" s="13">
        <v>0</v>
      </c>
    </row>
    <row r="7" ht="20.25" spans="1:18">
      <c r="A7" s="7" t="s">
        <v>365</v>
      </c>
      <c r="B7" s="7" t="s">
        <v>366</v>
      </c>
      <c r="C7" s="7">
        <v>14839.922</v>
      </c>
      <c r="D7" s="7">
        <v>16735.422</v>
      </c>
      <c r="E7" s="7">
        <v>0</v>
      </c>
      <c r="F7" s="7">
        <v>0</v>
      </c>
      <c r="G7" s="7">
        <v>0</v>
      </c>
      <c r="H7" s="7">
        <v>1</v>
      </c>
      <c r="I7" s="6">
        <v>0.266</v>
      </c>
      <c r="J7" s="6">
        <v>11.562</v>
      </c>
      <c r="K7" s="13">
        <v>3</v>
      </c>
      <c r="L7" s="13">
        <v>0</v>
      </c>
      <c r="M7" s="13">
        <v>0</v>
      </c>
      <c r="N7" s="13">
        <v>0</v>
      </c>
      <c r="O7" s="13">
        <v>0</v>
      </c>
      <c r="P7" s="13">
        <v>-8.738</v>
      </c>
      <c r="Q7" s="13">
        <v>0</v>
      </c>
      <c r="R7" s="13">
        <v>0</v>
      </c>
    </row>
    <row r="8" ht="20.25" spans="1:18">
      <c r="A8" s="7" t="s">
        <v>367</v>
      </c>
      <c r="B8" s="7" t="s">
        <v>368</v>
      </c>
      <c r="C8" s="7">
        <v>4050.564</v>
      </c>
      <c r="D8" s="7">
        <v>4531.13</v>
      </c>
      <c r="E8" s="7">
        <v>0</v>
      </c>
      <c r="F8" s="7">
        <v>0</v>
      </c>
      <c r="G8" s="7">
        <v>0</v>
      </c>
      <c r="H8" s="7">
        <v>1</v>
      </c>
      <c r="I8" s="6">
        <v>7.679</v>
      </c>
      <c r="J8" s="6">
        <v>17.47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-6.269</v>
      </c>
      <c r="Q8" s="13">
        <v>0</v>
      </c>
      <c r="R8" s="13">
        <v>0</v>
      </c>
    </row>
    <row r="9" ht="20.25" spans="1:18">
      <c r="A9" s="7" t="s">
        <v>369</v>
      </c>
      <c r="B9" s="7" t="s">
        <v>370</v>
      </c>
      <c r="C9" s="7">
        <v>3344.756</v>
      </c>
      <c r="D9" s="7">
        <v>3625.671</v>
      </c>
      <c r="E9" s="7">
        <v>0</v>
      </c>
      <c r="F9" s="7">
        <v>0</v>
      </c>
      <c r="G9" s="7">
        <v>0</v>
      </c>
      <c r="H9" s="7">
        <v>1</v>
      </c>
      <c r="I9" s="9">
        <v>5.186</v>
      </c>
      <c r="J9" s="9">
        <v>12.533</v>
      </c>
      <c r="K9" s="13">
        <v>4</v>
      </c>
      <c r="L9" s="13">
        <v>1</v>
      </c>
      <c r="M9" s="13">
        <v>0</v>
      </c>
      <c r="N9" s="13">
        <v>0</v>
      </c>
      <c r="O9" s="13">
        <v>0</v>
      </c>
      <c r="P9" s="13">
        <v>-12.061</v>
      </c>
      <c r="Q9" s="13">
        <v>0</v>
      </c>
      <c r="R9" s="13">
        <v>0</v>
      </c>
    </row>
    <row r="10" ht="20.25" spans="1:18">
      <c r="A10" s="7" t="s">
        <v>371</v>
      </c>
      <c r="B10" s="7" t="s">
        <v>372</v>
      </c>
      <c r="C10" s="7">
        <v>5382.649</v>
      </c>
      <c r="D10" s="7">
        <v>6629.537</v>
      </c>
      <c r="E10" s="7">
        <v>0</v>
      </c>
      <c r="F10" s="7">
        <v>0</v>
      </c>
      <c r="G10" s="7">
        <v>0</v>
      </c>
      <c r="H10" s="7">
        <v>1</v>
      </c>
      <c r="I10" s="9">
        <v>19.162</v>
      </c>
      <c r="J10" s="9">
        <v>34.366</v>
      </c>
      <c r="K10" s="13">
        <v>3</v>
      </c>
      <c r="L10" s="13">
        <v>0</v>
      </c>
      <c r="M10" s="13">
        <v>0</v>
      </c>
      <c r="N10" s="13">
        <v>0</v>
      </c>
      <c r="O10" s="13">
        <v>0</v>
      </c>
      <c r="P10" s="13">
        <v>-18.939</v>
      </c>
      <c r="Q10" s="13">
        <v>0</v>
      </c>
      <c r="R10" s="13">
        <v>0</v>
      </c>
    </row>
    <row r="11" ht="20.25" spans="1:18">
      <c r="A11" s="7" t="s">
        <v>373</v>
      </c>
      <c r="B11" s="7" t="s">
        <v>374</v>
      </c>
      <c r="C11" s="7">
        <v>2143.289</v>
      </c>
      <c r="D11" s="7">
        <v>2340.004</v>
      </c>
      <c r="E11" s="7">
        <v>0</v>
      </c>
      <c r="F11" s="7">
        <v>0</v>
      </c>
      <c r="G11" s="7">
        <v>0</v>
      </c>
      <c r="H11" s="7">
        <v>1</v>
      </c>
      <c r="I11" s="9">
        <v>1.804</v>
      </c>
      <c r="J11" s="9">
        <v>10.059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-2.013</v>
      </c>
      <c r="Q11" s="13">
        <v>0</v>
      </c>
      <c r="R11" s="13">
        <v>0</v>
      </c>
    </row>
    <row r="12" ht="20.25" spans="1:18">
      <c r="A12" s="7" t="s">
        <v>375</v>
      </c>
      <c r="B12" s="7" t="s">
        <v>376</v>
      </c>
      <c r="C12" s="7">
        <v>2499.652</v>
      </c>
      <c r="D12" s="7">
        <v>2680.492</v>
      </c>
      <c r="E12" s="7">
        <v>0</v>
      </c>
      <c r="F12" s="7">
        <v>0</v>
      </c>
      <c r="G12" s="7">
        <v>0</v>
      </c>
      <c r="H12" s="7">
        <v>1</v>
      </c>
      <c r="I12" s="9">
        <v>2.208</v>
      </c>
      <c r="J12" s="9">
        <v>8.805</v>
      </c>
      <c r="K12" s="13">
        <v>4</v>
      </c>
      <c r="L12" s="13">
        <v>2</v>
      </c>
      <c r="M12" s="13">
        <v>0</v>
      </c>
      <c r="N12" s="13">
        <v>0</v>
      </c>
      <c r="O12" s="13">
        <v>0</v>
      </c>
      <c r="P12" s="13">
        <v>-0.319</v>
      </c>
      <c r="Q12" s="13">
        <v>0</v>
      </c>
      <c r="R12" s="13">
        <v>1</v>
      </c>
    </row>
    <row r="13" ht="20.25" spans="1:18">
      <c r="A13" s="7" t="s">
        <v>377</v>
      </c>
      <c r="B13" s="7" t="s">
        <v>378</v>
      </c>
      <c r="C13" s="7">
        <v>6319.146</v>
      </c>
      <c r="D13" s="7">
        <v>7965.488</v>
      </c>
      <c r="E13" s="7">
        <v>0</v>
      </c>
      <c r="F13" s="7">
        <v>0</v>
      </c>
      <c r="G13" s="7">
        <v>0</v>
      </c>
      <c r="H13" s="7">
        <v>1</v>
      </c>
      <c r="I13" s="9">
        <v>19.516</v>
      </c>
      <c r="J13" s="9">
        <v>36.151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-6.295</v>
      </c>
      <c r="Q13" s="13">
        <v>0</v>
      </c>
      <c r="R13" s="13">
        <v>1</v>
      </c>
    </row>
    <row r="14" ht="20.25" spans="1:18">
      <c r="A14" s="7" t="s">
        <v>379</v>
      </c>
      <c r="B14" s="7" t="s">
        <v>380</v>
      </c>
      <c r="C14" s="7">
        <v>3610.339</v>
      </c>
      <c r="D14" s="7">
        <v>4243.037</v>
      </c>
      <c r="E14" s="7">
        <v>0</v>
      </c>
      <c r="F14" s="7">
        <v>0</v>
      </c>
      <c r="G14" s="7">
        <v>0</v>
      </c>
      <c r="H14" s="7">
        <v>1</v>
      </c>
      <c r="I14" s="9">
        <v>10.729</v>
      </c>
      <c r="J14" s="9">
        <v>24.041</v>
      </c>
      <c r="K14" s="13">
        <v>3</v>
      </c>
      <c r="L14" s="13">
        <v>1</v>
      </c>
      <c r="M14" s="13">
        <v>0</v>
      </c>
      <c r="N14" s="13">
        <v>0</v>
      </c>
      <c r="O14" s="13">
        <v>0</v>
      </c>
      <c r="P14" s="13">
        <v>-4.832</v>
      </c>
      <c r="Q14" s="13">
        <v>0</v>
      </c>
      <c r="R14" s="13">
        <v>0</v>
      </c>
    </row>
    <row r="15" ht="20.25" spans="1:18">
      <c r="A15" s="7" t="s">
        <v>381</v>
      </c>
      <c r="B15" s="7" t="s">
        <v>382</v>
      </c>
      <c r="C15" s="7">
        <v>6227.392</v>
      </c>
      <c r="D15" s="7">
        <v>7322.07</v>
      </c>
      <c r="E15" s="7">
        <v>0</v>
      </c>
      <c r="F15" s="7">
        <v>0</v>
      </c>
      <c r="G15" s="7">
        <v>0</v>
      </c>
      <c r="H15" s="7">
        <v>1</v>
      </c>
      <c r="I15" s="9">
        <v>13.645</v>
      </c>
      <c r="J15" s="9">
        <v>26.555</v>
      </c>
      <c r="K15" s="13">
        <v>2</v>
      </c>
      <c r="L15" s="13">
        <v>1</v>
      </c>
      <c r="M15" s="13">
        <v>0</v>
      </c>
      <c r="N15" s="13">
        <v>1</v>
      </c>
      <c r="O15" s="13">
        <v>0</v>
      </c>
      <c r="P15" s="13">
        <v>37.573</v>
      </c>
      <c r="Q15" s="13">
        <v>0</v>
      </c>
      <c r="R15" s="13">
        <v>0</v>
      </c>
    </row>
    <row r="16" ht="20.25" spans="1:18">
      <c r="A16" s="7" t="s">
        <v>383</v>
      </c>
      <c r="B16" s="7" t="s">
        <v>384</v>
      </c>
      <c r="C16" s="7">
        <v>6110.105</v>
      </c>
      <c r="D16" s="7">
        <v>7129.152</v>
      </c>
      <c r="E16" s="7">
        <v>0</v>
      </c>
      <c r="F16" s="7">
        <v>0</v>
      </c>
      <c r="G16" s="7">
        <v>0</v>
      </c>
      <c r="H16" s="7">
        <v>1</v>
      </c>
      <c r="I16" s="9">
        <v>17.238</v>
      </c>
      <c r="J16" s="9">
        <v>29.068</v>
      </c>
      <c r="K16" s="13">
        <v>2</v>
      </c>
      <c r="L16" s="13">
        <v>2</v>
      </c>
      <c r="M16" s="13">
        <v>0</v>
      </c>
      <c r="N16" s="13">
        <v>1</v>
      </c>
      <c r="O16" s="13">
        <v>0</v>
      </c>
      <c r="P16" s="13">
        <v>8.184</v>
      </c>
      <c r="Q16" s="13">
        <v>0</v>
      </c>
      <c r="R16" s="13">
        <v>0</v>
      </c>
    </row>
    <row r="17" ht="20.25" spans="1:18">
      <c r="A17" s="7" t="s">
        <v>385</v>
      </c>
      <c r="B17" s="7" t="s">
        <v>386</v>
      </c>
      <c r="C17" s="7">
        <v>4503.531</v>
      </c>
      <c r="D17" s="7">
        <v>5250.046</v>
      </c>
      <c r="E17" s="7">
        <v>0</v>
      </c>
      <c r="F17" s="7">
        <v>0</v>
      </c>
      <c r="G17" s="7">
        <v>0</v>
      </c>
      <c r="H17" s="7">
        <v>1</v>
      </c>
      <c r="I17" s="9">
        <v>8.758</v>
      </c>
      <c r="J17" s="9">
        <v>21.732</v>
      </c>
      <c r="K17" s="13">
        <v>2</v>
      </c>
      <c r="L17" s="13">
        <v>1</v>
      </c>
      <c r="M17" s="13">
        <v>0</v>
      </c>
      <c r="N17" s="13">
        <v>1</v>
      </c>
      <c r="O17" s="13">
        <v>0</v>
      </c>
      <c r="P17" s="13">
        <v>-2.013</v>
      </c>
      <c r="Q17" s="13">
        <v>0</v>
      </c>
      <c r="R17" s="13">
        <v>0</v>
      </c>
    </row>
    <row r="18" ht="20.25" spans="1:18">
      <c r="A18" s="7" t="s">
        <v>387</v>
      </c>
      <c r="B18" s="7" t="s">
        <v>388</v>
      </c>
      <c r="C18" s="7">
        <v>6222.927</v>
      </c>
      <c r="D18" s="7">
        <v>7309.535</v>
      </c>
      <c r="E18" s="7">
        <v>0</v>
      </c>
      <c r="F18" s="7">
        <v>0</v>
      </c>
      <c r="G18" s="7">
        <v>0</v>
      </c>
      <c r="H18" s="7">
        <v>1</v>
      </c>
      <c r="I18" s="9">
        <v>13.67</v>
      </c>
      <c r="J18" s="9">
        <v>26.504</v>
      </c>
      <c r="K18" s="13">
        <v>3</v>
      </c>
      <c r="L18" s="13">
        <v>1</v>
      </c>
      <c r="M18" s="13">
        <v>0</v>
      </c>
      <c r="N18" s="13">
        <v>1</v>
      </c>
      <c r="O18" s="13">
        <v>0</v>
      </c>
      <c r="P18" s="13">
        <v>17.348</v>
      </c>
      <c r="Q18" s="13">
        <v>0</v>
      </c>
      <c r="R18" s="13">
        <v>0</v>
      </c>
    </row>
    <row r="19" ht="20.25" spans="1:18">
      <c r="A19" s="7" t="s">
        <v>389</v>
      </c>
      <c r="B19" s="7" t="s">
        <v>390</v>
      </c>
      <c r="C19" s="7">
        <v>2700.011</v>
      </c>
      <c r="D19" s="7">
        <v>2921.545</v>
      </c>
      <c r="E19" s="7">
        <v>0</v>
      </c>
      <c r="F19" s="7">
        <v>0</v>
      </c>
      <c r="G19" s="7">
        <v>0</v>
      </c>
      <c r="H19" s="7">
        <v>1</v>
      </c>
      <c r="I19" s="9">
        <v>3.643</v>
      </c>
      <c r="J19" s="9">
        <v>10.95</v>
      </c>
      <c r="K19" s="13">
        <v>4</v>
      </c>
      <c r="L19" s="13">
        <v>1</v>
      </c>
      <c r="M19" s="13">
        <v>0</v>
      </c>
      <c r="N19" s="13">
        <v>0</v>
      </c>
      <c r="O19" s="13">
        <v>0</v>
      </c>
      <c r="P19" s="13">
        <v>-11.421</v>
      </c>
      <c r="Q19" s="13">
        <v>0</v>
      </c>
      <c r="R19" s="13">
        <v>0</v>
      </c>
    </row>
    <row r="20" ht="20.25" spans="1:18">
      <c r="A20" s="7" t="s">
        <v>391</v>
      </c>
      <c r="B20" s="7" t="s">
        <v>392</v>
      </c>
      <c r="C20" s="7">
        <v>8230.655</v>
      </c>
      <c r="D20" s="7">
        <v>9385.254</v>
      </c>
      <c r="E20" s="7">
        <v>0</v>
      </c>
      <c r="F20" s="7">
        <v>0</v>
      </c>
      <c r="G20" s="7">
        <v>0</v>
      </c>
      <c r="H20" s="7">
        <v>1</v>
      </c>
      <c r="I20" s="9">
        <v>5.199</v>
      </c>
      <c r="J20" s="9">
        <v>16.862</v>
      </c>
      <c r="K20" s="13">
        <v>4</v>
      </c>
      <c r="L20" s="13">
        <v>2</v>
      </c>
      <c r="M20" s="13">
        <v>-1</v>
      </c>
      <c r="N20" s="13">
        <v>1</v>
      </c>
      <c r="O20" s="13">
        <v>0</v>
      </c>
      <c r="P20" s="13">
        <v>5.217</v>
      </c>
      <c r="Q20" s="13">
        <v>0</v>
      </c>
      <c r="R20" s="13">
        <v>0</v>
      </c>
    </row>
    <row r="21" ht="20.25" spans="1:18">
      <c r="A21" s="7" t="s">
        <v>393</v>
      </c>
      <c r="B21" s="7" t="s">
        <v>394</v>
      </c>
      <c r="C21" s="7">
        <v>3983.949</v>
      </c>
      <c r="D21" s="7">
        <v>4767.858</v>
      </c>
      <c r="E21" s="7">
        <v>0</v>
      </c>
      <c r="F21" s="7">
        <v>0</v>
      </c>
      <c r="G21" s="7">
        <v>0</v>
      </c>
      <c r="H21" s="7">
        <v>1</v>
      </c>
      <c r="I21" s="9">
        <v>17.937</v>
      </c>
      <c r="J21" s="9">
        <v>31.429</v>
      </c>
      <c r="K21" s="13">
        <v>3</v>
      </c>
      <c r="L21" s="13">
        <v>0</v>
      </c>
      <c r="M21" s="13">
        <v>0</v>
      </c>
      <c r="N21" s="13">
        <v>0</v>
      </c>
      <c r="O21" s="13">
        <v>0</v>
      </c>
      <c r="P21" s="13">
        <v>16.344</v>
      </c>
      <c r="Q21" s="13">
        <v>0</v>
      </c>
      <c r="R21" s="13">
        <v>0</v>
      </c>
    </row>
    <row r="22" ht="20.25" spans="1:18">
      <c r="A22" s="7" t="s">
        <v>395</v>
      </c>
      <c r="B22" s="7" t="s">
        <v>396</v>
      </c>
      <c r="C22" s="7">
        <v>6103.089</v>
      </c>
      <c r="D22" s="7">
        <v>7138.305</v>
      </c>
      <c r="E22" s="7">
        <v>0</v>
      </c>
      <c r="F22" s="7">
        <v>0</v>
      </c>
      <c r="G22" s="7">
        <v>0</v>
      </c>
      <c r="H22" s="7">
        <v>1</v>
      </c>
      <c r="I22" s="9">
        <v>17.17</v>
      </c>
      <c r="J22" s="9">
        <v>29.182</v>
      </c>
      <c r="K22" s="13">
        <v>4</v>
      </c>
      <c r="L22" s="13">
        <v>2</v>
      </c>
      <c r="M22" s="13">
        <v>0</v>
      </c>
      <c r="N22" s="13">
        <v>0</v>
      </c>
      <c r="O22" s="13">
        <v>0</v>
      </c>
      <c r="P22" s="13">
        <v>4.862</v>
      </c>
      <c r="Q22" s="13">
        <v>0</v>
      </c>
      <c r="R22" s="13">
        <v>0</v>
      </c>
    </row>
    <row r="23" ht="20.25" spans="1:18">
      <c r="A23" s="7" t="s">
        <v>397</v>
      </c>
      <c r="B23" s="7" t="s">
        <v>398</v>
      </c>
      <c r="C23" s="7">
        <v>4469.751</v>
      </c>
      <c r="D23" s="7">
        <v>5211.516</v>
      </c>
      <c r="E23" s="7">
        <v>0</v>
      </c>
      <c r="F23" s="7">
        <v>0</v>
      </c>
      <c r="G23" s="7">
        <v>0</v>
      </c>
      <c r="H23" s="7">
        <v>1</v>
      </c>
      <c r="I23" s="9">
        <v>9.349</v>
      </c>
      <c r="J23" s="9">
        <v>22.252</v>
      </c>
      <c r="K23" s="13">
        <v>4</v>
      </c>
      <c r="L23" s="13">
        <v>2</v>
      </c>
      <c r="M23" s="13">
        <v>0</v>
      </c>
      <c r="N23" s="13">
        <v>0</v>
      </c>
      <c r="O23" s="13">
        <v>0</v>
      </c>
      <c r="P23" s="13">
        <v>4.506</v>
      </c>
      <c r="Q23" s="13">
        <v>0</v>
      </c>
      <c r="R23" s="13">
        <v>0</v>
      </c>
    </row>
    <row r="24" ht="20.25" spans="1:18">
      <c r="A24" s="7" t="s">
        <v>399</v>
      </c>
      <c r="B24" s="7" t="s">
        <v>400</v>
      </c>
      <c r="C24" s="7">
        <v>7672</v>
      </c>
      <c r="D24" s="7">
        <v>8375.976</v>
      </c>
      <c r="E24" s="7">
        <v>0</v>
      </c>
      <c r="F24" s="7">
        <v>0</v>
      </c>
      <c r="G24" s="7">
        <v>0</v>
      </c>
      <c r="H24" s="7">
        <v>1</v>
      </c>
      <c r="I24" s="9">
        <v>3.011</v>
      </c>
      <c r="J24" s="9">
        <v>11.163</v>
      </c>
      <c r="K24" s="13">
        <v>4</v>
      </c>
      <c r="L24" s="13">
        <v>1</v>
      </c>
      <c r="M24" s="13">
        <v>0</v>
      </c>
      <c r="N24" s="13">
        <v>0</v>
      </c>
      <c r="O24" s="13">
        <v>0</v>
      </c>
      <c r="P24" s="13">
        <v>-5.074</v>
      </c>
      <c r="Q24" s="13">
        <v>0</v>
      </c>
      <c r="R24" s="13">
        <v>0</v>
      </c>
    </row>
    <row r="25" ht="20.25" spans="1:18">
      <c r="A25" s="7" t="s">
        <v>401</v>
      </c>
      <c r="B25" s="7" t="s">
        <v>402</v>
      </c>
      <c r="C25" s="7">
        <v>13463.826</v>
      </c>
      <c r="D25" s="7">
        <v>15139.909</v>
      </c>
      <c r="E25" s="7">
        <v>0</v>
      </c>
      <c r="F25" s="7">
        <v>0</v>
      </c>
      <c r="G25" s="7">
        <v>0</v>
      </c>
      <c r="H25" s="7">
        <v>1</v>
      </c>
      <c r="I25" s="9">
        <v>2.762</v>
      </c>
      <c r="J25" s="9">
        <v>13.527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-2.323</v>
      </c>
      <c r="Q25" s="13">
        <v>0</v>
      </c>
      <c r="R25" s="13">
        <v>0</v>
      </c>
    </row>
    <row r="26" ht="20.25" spans="1:18">
      <c r="A26" s="7" t="s">
        <v>403</v>
      </c>
      <c r="B26" s="7" t="s">
        <v>404</v>
      </c>
      <c r="C26" s="7">
        <v>19784.309</v>
      </c>
      <c r="D26" s="7">
        <v>21256.381</v>
      </c>
      <c r="E26" s="7">
        <v>0</v>
      </c>
      <c r="F26" s="7">
        <v>0</v>
      </c>
      <c r="G26" s="7">
        <v>0</v>
      </c>
      <c r="H26" s="7">
        <v>1</v>
      </c>
      <c r="I26" s="9">
        <v>1.225</v>
      </c>
      <c r="J26" s="9">
        <v>8.065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-22.788</v>
      </c>
      <c r="Q26" s="13">
        <v>0</v>
      </c>
      <c r="R26" s="13">
        <v>0</v>
      </c>
    </row>
    <row r="27" ht="20.25" spans="1:18">
      <c r="A27" s="7" t="s">
        <v>405</v>
      </c>
      <c r="B27" s="7" t="s">
        <v>406</v>
      </c>
      <c r="C27" s="7">
        <v>2053.605</v>
      </c>
      <c r="D27" s="7">
        <v>2462.968</v>
      </c>
      <c r="E27" s="7">
        <v>0</v>
      </c>
      <c r="F27" s="7">
        <v>0</v>
      </c>
      <c r="G27" s="7">
        <v>0</v>
      </c>
      <c r="H27" s="7">
        <v>1</v>
      </c>
      <c r="I27" s="9">
        <v>12.723</v>
      </c>
      <c r="J27" s="9">
        <v>27.229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2.934</v>
      </c>
      <c r="Q27" s="13">
        <v>0</v>
      </c>
      <c r="R27" s="13">
        <v>0</v>
      </c>
    </row>
    <row r="28" ht="20.25" spans="1:18">
      <c r="A28" s="7" t="s">
        <v>407</v>
      </c>
      <c r="B28" s="7" t="s">
        <v>408</v>
      </c>
      <c r="C28" s="7">
        <v>8708</v>
      </c>
      <c r="D28" s="7">
        <v>9748.106</v>
      </c>
      <c r="E28" s="7">
        <v>0</v>
      </c>
      <c r="F28" s="7">
        <v>0</v>
      </c>
      <c r="G28" s="7">
        <v>0</v>
      </c>
      <c r="H28" s="7">
        <v>1</v>
      </c>
      <c r="I28" s="9">
        <v>0.793</v>
      </c>
      <c r="J28" s="9">
        <v>11.378</v>
      </c>
      <c r="K28" s="14">
        <v>4</v>
      </c>
      <c r="L28" s="13">
        <v>2</v>
      </c>
      <c r="M28" s="13">
        <v>0</v>
      </c>
      <c r="N28" s="13">
        <v>0</v>
      </c>
      <c r="O28" s="13">
        <v>0</v>
      </c>
      <c r="P28" s="13">
        <v>-11.201</v>
      </c>
      <c r="Q28" s="13">
        <v>0</v>
      </c>
      <c r="R28" s="13">
        <v>0</v>
      </c>
    </row>
    <row r="29" ht="20.25" spans="1:18">
      <c r="A29" s="7" t="s">
        <v>409</v>
      </c>
      <c r="B29" s="7" t="s">
        <v>410</v>
      </c>
      <c r="C29" s="7">
        <v>6048.529</v>
      </c>
      <c r="D29" s="7">
        <v>7002.62</v>
      </c>
      <c r="E29" s="7">
        <v>0</v>
      </c>
      <c r="F29" s="7">
        <v>0</v>
      </c>
      <c r="G29" s="7">
        <v>0</v>
      </c>
      <c r="H29" s="7">
        <v>1</v>
      </c>
      <c r="I29" s="9">
        <v>14.393</v>
      </c>
      <c r="J29" s="9">
        <v>26.057</v>
      </c>
      <c r="K29" s="14">
        <v>4</v>
      </c>
      <c r="L29" s="13">
        <v>2</v>
      </c>
      <c r="M29" s="13">
        <v>0</v>
      </c>
      <c r="N29" s="13">
        <v>0</v>
      </c>
      <c r="O29" s="13">
        <v>0</v>
      </c>
      <c r="P29" s="13">
        <v>-14.237</v>
      </c>
      <c r="Q29" s="13">
        <v>0</v>
      </c>
      <c r="R29" s="13">
        <v>0</v>
      </c>
    </row>
    <row r="30" ht="20.25" spans="1:18">
      <c r="A30" s="7" t="s">
        <v>411</v>
      </c>
      <c r="B30" s="7" t="s">
        <v>412</v>
      </c>
      <c r="C30" s="7">
        <v>7646.832</v>
      </c>
      <c r="D30" s="7">
        <v>8107.706</v>
      </c>
      <c r="E30" s="7">
        <v>0</v>
      </c>
      <c r="F30" s="7">
        <v>0</v>
      </c>
      <c r="G30" s="7">
        <v>0</v>
      </c>
      <c r="H30" s="7">
        <v>1</v>
      </c>
      <c r="I30" s="9">
        <v>1.318</v>
      </c>
      <c r="J30" s="9">
        <v>6.928</v>
      </c>
      <c r="K30" s="14">
        <v>3</v>
      </c>
      <c r="L30" s="13">
        <v>0</v>
      </c>
      <c r="M30" s="13">
        <v>0</v>
      </c>
      <c r="N30" s="13">
        <v>1</v>
      </c>
      <c r="O30" s="13">
        <v>0</v>
      </c>
      <c r="P30" s="13">
        <v>11.776</v>
      </c>
      <c r="Q30" s="13">
        <v>0</v>
      </c>
      <c r="R30" s="13">
        <v>0</v>
      </c>
    </row>
    <row r="31" ht="20.25" spans="1:18">
      <c r="A31" s="7" t="s">
        <v>413</v>
      </c>
      <c r="B31" s="7" t="s">
        <v>414</v>
      </c>
      <c r="C31" s="7">
        <v>5708.47</v>
      </c>
      <c r="D31" s="7">
        <v>6753.439</v>
      </c>
      <c r="E31" s="7">
        <v>0</v>
      </c>
      <c r="F31" s="7">
        <v>0</v>
      </c>
      <c r="G31" s="7">
        <v>0</v>
      </c>
      <c r="H31" s="7">
        <v>1</v>
      </c>
      <c r="I31" s="9">
        <v>18.78</v>
      </c>
      <c r="J31" s="9">
        <v>31.347</v>
      </c>
      <c r="K31" s="14">
        <v>3</v>
      </c>
      <c r="L31" s="13">
        <v>1</v>
      </c>
      <c r="M31" s="13">
        <v>0</v>
      </c>
      <c r="N31" s="13">
        <v>1</v>
      </c>
      <c r="O31" s="13">
        <v>0</v>
      </c>
      <c r="P31" s="13">
        <v>-4.531</v>
      </c>
      <c r="Q31" s="13">
        <v>0</v>
      </c>
      <c r="R31" s="13">
        <v>0</v>
      </c>
    </row>
    <row r="32" ht="20.25" spans="1:18">
      <c r="A32" s="7" t="s">
        <v>415</v>
      </c>
      <c r="B32" s="7" t="s">
        <v>416</v>
      </c>
      <c r="C32" s="7">
        <v>5607.614</v>
      </c>
      <c r="D32" s="7">
        <v>6630.073</v>
      </c>
      <c r="E32" s="7">
        <v>0</v>
      </c>
      <c r="F32" s="7">
        <v>0</v>
      </c>
      <c r="G32" s="7">
        <v>0</v>
      </c>
      <c r="H32" s="7">
        <v>1</v>
      </c>
      <c r="I32" s="9">
        <v>24.054</v>
      </c>
      <c r="J32" s="9">
        <v>35.766</v>
      </c>
      <c r="K32" s="14">
        <v>4</v>
      </c>
      <c r="L32" s="13">
        <v>2</v>
      </c>
      <c r="M32" s="13">
        <v>-1</v>
      </c>
      <c r="N32" s="13">
        <v>1</v>
      </c>
      <c r="O32" s="13">
        <v>0</v>
      </c>
      <c r="P32" s="13">
        <v>33.361</v>
      </c>
      <c r="Q32" s="13">
        <v>0</v>
      </c>
      <c r="R32" s="13">
        <v>0</v>
      </c>
    </row>
    <row r="33" ht="20.25" spans="1:18">
      <c r="A33" s="7" t="s">
        <v>417</v>
      </c>
      <c r="B33" s="7" t="s">
        <v>418</v>
      </c>
      <c r="C33" s="7">
        <v>6687.308</v>
      </c>
      <c r="D33" s="7">
        <v>8062.317</v>
      </c>
      <c r="E33" s="7">
        <v>0</v>
      </c>
      <c r="F33" s="7">
        <v>0</v>
      </c>
      <c r="G33" s="7">
        <v>0</v>
      </c>
      <c r="H33" s="7">
        <v>1</v>
      </c>
      <c r="I33" s="9">
        <v>17.932</v>
      </c>
      <c r="J33" s="9">
        <v>31.929</v>
      </c>
      <c r="K33" s="14">
        <v>4</v>
      </c>
      <c r="L33" s="13">
        <v>2</v>
      </c>
      <c r="M33" s="13">
        <v>0</v>
      </c>
      <c r="N33" s="13">
        <v>1</v>
      </c>
      <c r="O33" s="13">
        <v>0</v>
      </c>
      <c r="P33" s="13">
        <v>-19.385</v>
      </c>
      <c r="Q33" s="13">
        <v>0</v>
      </c>
      <c r="R33" s="13">
        <v>0</v>
      </c>
    </row>
    <row r="34" ht="20.25" spans="1:18">
      <c r="A34" s="7" t="s">
        <v>419</v>
      </c>
      <c r="B34" s="7" t="s">
        <v>420</v>
      </c>
      <c r="C34" s="7">
        <v>4914.964</v>
      </c>
      <c r="D34" s="7">
        <v>5915.473</v>
      </c>
      <c r="E34" s="7">
        <v>0</v>
      </c>
      <c r="F34" s="7">
        <v>0</v>
      </c>
      <c r="G34" s="7">
        <v>0</v>
      </c>
      <c r="H34" s="7">
        <v>1</v>
      </c>
      <c r="I34" s="9">
        <v>3.073</v>
      </c>
      <c r="J34" s="9">
        <v>19.466</v>
      </c>
      <c r="K34" s="14">
        <v>3</v>
      </c>
      <c r="L34" s="13">
        <v>1</v>
      </c>
      <c r="M34" s="13">
        <v>0</v>
      </c>
      <c r="N34" s="13">
        <v>0</v>
      </c>
      <c r="O34" s="13">
        <v>0</v>
      </c>
      <c r="P34" s="13">
        <v>-4.081</v>
      </c>
      <c r="Q34" s="13">
        <v>0</v>
      </c>
      <c r="R34" s="13">
        <v>0</v>
      </c>
    </row>
    <row r="35" ht="20.25" spans="1:18">
      <c r="A35" s="7" t="s">
        <v>421</v>
      </c>
      <c r="B35" s="7" t="s">
        <v>422</v>
      </c>
      <c r="C35" s="7">
        <v>5665.419</v>
      </c>
      <c r="D35" s="7">
        <v>6121.141</v>
      </c>
      <c r="E35" s="7">
        <v>0</v>
      </c>
      <c r="F35" s="7">
        <v>0</v>
      </c>
      <c r="G35" s="7">
        <v>0</v>
      </c>
      <c r="H35" s="7">
        <v>1</v>
      </c>
      <c r="I35" s="9">
        <v>0.663</v>
      </c>
      <c r="J35" s="9">
        <v>8.059</v>
      </c>
      <c r="K35" s="14">
        <v>4</v>
      </c>
      <c r="L35" s="13">
        <v>1</v>
      </c>
      <c r="M35" s="13">
        <v>0</v>
      </c>
      <c r="N35" s="13">
        <v>0</v>
      </c>
      <c r="O35" s="13">
        <v>0</v>
      </c>
      <c r="P35" s="13">
        <v>-12.323</v>
      </c>
      <c r="Q35" s="13">
        <v>0</v>
      </c>
      <c r="R35" s="13">
        <v>-1</v>
      </c>
    </row>
    <row r="36" ht="20.25" spans="1:18">
      <c r="A36" s="7" t="s">
        <v>423</v>
      </c>
      <c r="B36" s="7" t="s">
        <v>424</v>
      </c>
      <c r="C36" s="7">
        <v>5072</v>
      </c>
      <c r="D36" s="7">
        <v>5403.735</v>
      </c>
      <c r="E36" s="7">
        <v>0</v>
      </c>
      <c r="F36" s="7">
        <v>0</v>
      </c>
      <c r="G36" s="7">
        <v>0</v>
      </c>
      <c r="H36" s="7">
        <v>1</v>
      </c>
      <c r="I36" s="9">
        <v>0.447</v>
      </c>
      <c r="J36" s="9">
        <v>6.559</v>
      </c>
      <c r="K36" s="14">
        <v>4</v>
      </c>
      <c r="L36" s="13">
        <v>1</v>
      </c>
      <c r="M36" s="13">
        <v>0</v>
      </c>
      <c r="N36" s="13">
        <v>0</v>
      </c>
      <c r="O36" s="13">
        <v>0</v>
      </c>
      <c r="P36" s="13">
        <v>-2.64</v>
      </c>
      <c r="Q36" s="13">
        <v>0</v>
      </c>
      <c r="R36" s="13">
        <v>1</v>
      </c>
    </row>
    <row r="37" ht="20.25" spans="1:18">
      <c r="A37" s="7" t="s">
        <v>425</v>
      </c>
      <c r="B37" s="7" t="s">
        <v>426</v>
      </c>
      <c r="C37" s="7">
        <v>4589.677</v>
      </c>
      <c r="D37" s="7">
        <v>5626.727</v>
      </c>
      <c r="E37" s="7">
        <v>0</v>
      </c>
      <c r="F37" s="7">
        <v>0</v>
      </c>
      <c r="G37" s="7">
        <v>0</v>
      </c>
      <c r="H37" s="7">
        <v>1</v>
      </c>
      <c r="I37" s="9">
        <v>16.985</v>
      </c>
      <c r="J37" s="9">
        <v>32.286</v>
      </c>
      <c r="K37" s="14">
        <v>4</v>
      </c>
      <c r="L37" s="13">
        <v>1</v>
      </c>
      <c r="M37" s="13">
        <v>0</v>
      </c>
      <c r="N37" s="13">
        <v>1</v>
      </c>
      <c r="O37" s="13">
        <v>0</v>
      </c>
      <c r="P37" s="13">
        <v>-12.178</v>
      </c>
      <c r="Q37" s="13">
        <v>0</v>
      </c>
      <c r="R37" s="13">
        <v>0</v>
      </c>
    </row>
    <row r="38" ht="20.25" spans="1:18">
      <c r="A38" s="7" t="s">
        <v>427</v>
      </c>
      <c r="B38" s="7" t="s">
        <v>428</v>
      </c>
      <c r="C38" s="7">
        <v>1643.067</v>
      </c>
      <c r="D38" s="7">
        <v>1829.846</v>
      </c>
      <c r="E38" s="7">
        <v>0</v>
      </c>
      <c r="F38" s="7">
        <v>0</v>
      </c>
      <c r="G38" s="7">
        <v>0</v>
      </c>
      <c r="H38" s="7">
        <v>1</v>
      </c>
      <c r="I38" s="9">
        <v>3.692</v>
      </c>
      <c r="J38" s="9">
        <v>13.523</v>
      </c>
      <c r="K38" s="14">
        <v>2</v>
      </c>
      <c r="L38" s="13">
        <v>0</v>
      </c>
      <c r="M38" s="13">
        <v>0</v>
      </c>
      <c r="N38" s="13">
        <v>0</v>
      </c>
      <c r="O38" s="13">
        <v>0</v>
      </c>
      <c r="P38" s="13">
        <v>0.048</v>
      </c>
      <c r="Q38" s="13">
        <v>-1</v>
      </c>
      <c r="R38" s="13">
        <v>0</v>
      </c>
    </row>
    <row r="39" ht="20.25" spans="1:18">
      <c r="A39" s="7" t="s">
        <v>429</v>
      </c>
      <c r="B39" s="7" t="s">
        <v>430</v>
      </c>
      <c r="C39" s="7">
        <v>936.78</v>
      </c>
      <c r="D39" s="7">
        <v>1460.502</v>
      </c>
      <c r="E39" s="7">
        <v>0</v>
      </c>
      <c r="F39" s="7">
        <v>0</v>
      </c>
      <c r="G39" s="7">
        <v>0</v>
      </c>
      <c r="H39" s="7">
        <v>1</v>
      </c>
      <c r="I39" s="9">
        <v>24.67</v>
      </c>
      <c r="J39" s="9">
        <v>51.682</v>
      </c>
      <c r="K39" s="14">
        <v>2</v>
      </c>
      <c r="L39" s="13">
        <v>0</v>
      </c>
      <c r="M39" s="13">
        <v>0</v>
      </c>
      <c r="N39" s="13">
        <v>0</v>
      </c>
      <c r="O39" s="13">
        <v>0</v>
      </c>
      <c r="P39" s="13">
        <v>-23.836</v>
      </c>
      <c r="Q39" s="13">
        <v>0</v>
      </c>
      <c r="R39" s="13">
        <v>-1</v>
      </c>
    </row>
    <row r="40" ht="20.25" spans="1:18">
      <c r="A40" s="7" t="s">
        <v>431</v>
      </c>
      <c r="B40" s="7" t="s">
        <v>432</v>
      </c>
      <c r="C40" s="7">
        <v>2846.206</v>
      </c>
      <c r="D40" s="7">
        <v>3776.349</v>
      </c>
      <c r="E40" s="7">
        <v>0</v>
      </c>
      <c r="F40" s="7">
        <v>0</v>
      </c>
      <c r="G40" s="7">
        <v>0</v>
      </c>
      <c r="H40" s="7">
        <v>1</v>
      </c>
      <c r="I40" s="9">
        <v>30.95</v>
      </c>
      <c r="J40" s="9">
        <v>47.957</v>
      </c>
      <c r="K40" s="14">
        <v>4</v>
      </c>
      <c r="L40" s="13">
        <v>1</v>
      </c>
      <c r="M40" s="13">
        <v>0</v>
      </c>
      <c r="N40" s="13">
        <v>0</v>
      </c>
      <c r="O40" s="13">
        <v>0</v>
      </c>
      <c r="P40" s="13">
        <v>-4.703</v>
      </c>
      <c r="Q40" s="13">
        <v>0</v>
      </c>
      <c r="R40" s="13">
        <v>1</v>
      </c>
    </row>
    <row r="41" ht="20.25" spans="1:18">
      <c r="A41" s="7" t="s">
        <v>433</v>
      </c>
      <c r="B41" s="7" t="s">
        <v>434</v>
      </c>
      <c r="C41" s="7">
        <v>420.946</v>
      </c>
      <c r="D41" s="7">
        <v>547.1</v>
      </c>
      <c r="E41" s="7">
        <v>0</v>
      </c>
      <c r="F41" s="7">
        <v>0</v>
      </c>
      <c r="G41" s="7">
        <v>0</v>
      </c>
      <c r="H41" s="7">
        <v>1</v>
      </c>
      <c r="I41" s="9">
        <v>26.098</v>
      </c>
      <c r="J41" s="9">
        <v>43.138</v>
      </c>
      <c r="K41" s="14">
        <v>4</v>
      </c>
      <c r="L41" s="13">
        <v>0</v>
      </c>
      <c r="M41" s="13">
        <v>0</v>
      </c>
      <c r="N41" s="13">
        <v>0</v>
      </c>
      <c r="O41" s="13">
        <v>0</v>
      </c>
      <c r="P41" s="13">
        <v>2.075</v>
      </c>
      <c r="Q41" s="13">
        <v>0</v>
      </c>
      <c r="R41" s="13">
        <v>1</v>
      </c>
    </row>
    <row r="42" ht="20.25" spans="1:18">
      <c r="A42" s="8" t="s">
        <v>435</v>
      </c>
      <c r="B42" s="8" t="s">
        <v>436</v>
      </c>
      <c r="C42" s="8">
        <v>5184.45</v>
      </c>
      <c r="D42" s="8">
        <v>5708.036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4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-4.374</v>
      </c>
      <c r="Q42" s="13">
        <v>0</v>
      </c>
      <c r="R42" s="13">
        <v>0</v>
      </c>
    </row>
    <row r="43" ht="20.25" spans="1:18">
      <c r="A43" s="8" t="s">
        <v>437</v>
      </c>
      <c r="B43" s="8" t="s">
        <v>438</v>
      </c>
      <c r="C43" s="8">
        <v>270.699</v>
      </c>
      <c r="D43" s="8">
        <v>307.384</v>
      </c>
      <c r="E43" s="8">
        <v>0</v>
      </c>
      <c r="F43" s="8">
        <v>0</v>
      </c>
      <c r="G43" s="8">
        <v>1</v>
      </c>
      <c r="H43" s="9">
        <v>0</v>
      </c>
      <c r="I43" s="9">
        <v>0</v>
      </c>
      <c r="J43" s="9">
        <v>0</v>
      </c>
      <c r="K43" s="14">
        <v>3</v>
      </c>
      <c r="L43" s="13">
        <v>0</v>
      </c>
      <c r="M43" s="13">
        <v>1</v>
      </c>
      <c r="N43" s="13">
        <v>0</v>
      </c>
      <c r="O43" s="13">
        <v>0</v>
      </c>
      <c r="P43" s="13">
        <v>0.026</v>
      </c>
      <c r="Q43" s="13">
        <v>0</v>
      </c>
      <c r="R43" s="13">
        <v>0</v>
      </c>
    </row>
    <row r="44" ht="20.25" spans="1:18">
      <c r="A44" s="8" t="s">
        <v>439</v>
      </c>
      <c r="B44" s="8" t="s">
        <v>440</v>
      </c>
      <c r="C44" s="8">
        <v>11345.285</v>
      </c>
      <c r="D44" s="8">
        <v>12705.639</v>
      </c>
      <c r="E44" s="8">
        <v>0</v>
      </c>
      <c r="F44" s="8">
        <v>0</v>
      </c>
      <c r="G44" s="8">
        <v>1</v>
      </c>
      <c r="H44" s="9">
        <v>0</v>
      </c>
      <c r="I44" s="9">
        <v>0</v>
      </c>
      <c r="J44" s="9">
        <v>0</v>
      </c>
      <c r="K44" s="14">
        <v>0</v>
      </c>
      <c r="L44" s="13">
        <v>0</v>
      </c>
      <c r="M44" s="13">
        <v>1</v>
      </c>
      <c r="N44" s="13">
        <v>-1</v>
      </c>
      <c r="O44" s="13">
        <v>0</v>
      </c>
      <c r="P44" s="13">
        <v>-38.36</v>
      </c>
      <c r="Q44" s="13">
        <v>0</v>
      </c>
      <c r="R44" s="13">
        <v>0</v>
      </c>
    </row>
    <row r="45" ht="20.25" spans="1:18">
      <c r="A45" s="8" t="s">
        <v>441</v>
      </c>
      <c r="B45" s="8" t="s">
        <v>442</v>
      </c>
      <c r="C45" s="8">
        <v>2627.982</v>
      </c>
      <c r="D45" s="8">
        <v>3237.309</v>
      </c>
      <c r="E45" s="8">
        <v>0</v>
      </c>
      <c r="F45" s="8">
        <v>0</v>
      </c>
      <c r="G45" s="8">
        <v>1</v>
      </c>
      <c r="H45" s="9">
        <v>0</v>
      </c>
      <c r="I45" s="9">
        <v>0</v>
      </c>
      <c r="J45" s="9">
        <v>0</v>
      </c>
      <c r="K45" s="14">
        <v>2</v>
      </c>
      <c r="L45" s="13">
        <v>0</v>
      </c>
      <c r="M45" s="13">
        <v>1</v>
      </c>
      <c r="N45" s="13">
        <v>-1</v>
      </c>
      <c r="O45" s="13">
        <v>0</v>
      </c>
      <c r="P45" s="13">
        <v>7.748</v>
      </c>
      <c r="Q45" s="13">
        <v>0</v>
      </c>
      <c r="R45" s="13">
        <v>0</v>
      </c>
    </row>
    <row r="46" ht="20.25" spans="1:18">
      <c r="A46" s="8" t="s">
        <v>443</v>
      </c>
      <c r="B46" s="8" t="s">
        <v>444</v>
      </c>
      <c r="C46" s="8">
        <v>2544.073</v>
      </c>
      <c r="D46" s="8">
        <v>3003.527</v>
      </c>
      <c r="E46" s="8">
        <v>0</v>
      </c>
      <c r="F46" s="8">
        <v>0</v>
      </c>
      <c r="G46" s="8">
        <v>1</v>
      </c>
      <c r="H46" s="9">
        <v>0</v>
      </c>
      <c r="I46" s="9">
        <v>0</v>
      </c>
      <c r="J46" s="9">
        <v>0</v>
      </c>
      <c r="K46" s="14">
        <v>4</v>
      </c>
      <c r="L46" s="13">
        <v>0</v>
      </c>
      <c r="M46" s="13">
        <v>0</v>
      </c>
      <c r="N46" s="13">
        <v>1</v>
      </c>
      <c r="O46" s="13">
        <v>0</v>
      </c>
      <c r="P46" s="13">
        <v>3.728</v>
      </c>
      <c r="Q46" s="13">
        <v>0</v>
      </c>
      <c r="R46" s="13">
        <v>0</v>
      </c>
    </row>
    <row r="47" ht="20.25" spans="1:18">
      <c r="A47" s="8" t="s">
        <v>445</v>
      </c>
      <c r="B47" s="8" t="s">
        <v>446</v>
      </c>
      <c r="C47" s="8">
        <v>967.581</v>
      </c>
      <c r="D47" s="8">
        <v>1188.864</v>
      </c>
      <c r="E47" s="8">
        <v>0</v>
      </c>
      <c r="F47" s="8">
        <v>0</v>
      </c>
      <c r="G47" s="8">
        <v>1</v>
      </c>
      <c r="H47" s="9">
        <v>0</v>
      </c>
      <c r="I47" s="9">
        <v>0</v>
      </c>
      <c r="J47" s="9">
        <v>0</v>
      </c>
      <c r="K47" s="14">
        <v>4</v>
      </c>
      <c r="L47" s="13">
        <v>0</v>
      </c>
      <c r="M47" s="13">
        <v>0</v>
      </c>
      <c r="N47" s="13">
        <v>0</v>
      </c>
      <c r="O47" s="13">
        <v>0</v>
      </c>
      <c r="P47" s="13">
        <v>3.163</v>
      </c>
      <c r="Q47" s="13">
        <v>0</v>
      </c>
      <c r="R47" s="13">
        <v>1</v>
      </c>
    </row>
    <row r="48" ht="20.25" spans="1:18">
      <c r="A48" s="8" t="s">
        <v>447</v>
      </c>
      <c r="B48" s="8" t="s">
        <v>448</v>
      </c>
      <c r="C48" s="8">
        <v>110.856</v>
      </c>
      <c r="D48" s="8">
        <v>116.034</v>
      </c>
      <c r="E48" s="8">
        <v>0</v>
      </c>
      <c r="F48" s="8">
        <v>0</v>
      </c>
      <c r="G48" s="8">
        <v>1</v>
      </c>
      <c r="H48" s="9">
        <v>0</v>
      </c>
      <c r="I48" s="9">
        <v>0</v>
      </c>
      <c r="J48" s="9">
        <v>0</v>
      </c>
      <c r="K48" s="14">
        <v>0</v>
      </c>
      <c r="L48" s="13">
        <v>0</v>
      </c>
      <c r="M48" s="13">
        <v>1</v>
      </c>
      <c r="N48" s="13">
        <v>-1</v>
      </c>
      <c r="O48" s="13">
        <v>0</v>
      </c>
      <c r="P48" s="13">
        <v>-0.002</v>
      </c>
      <c r="Q48" s="13">
        <v>0</v>
      </c>
      <c r="R48" s="13">
        <v>0</v>
      </c>
    </row>
    <row r="49" ht="20.25" spans="1:18">
      <c r="A49" s="8" t="s">
        <v>449</v>
      </c>
      <c r="B49" s="8" t="s">
        <v>450</v>
      </c>
      <c r="C49" s="8">
        <v>46381.656</v>
      </c>
      <c r="D49" s="8">
        <v>61984.547</v>
      </c>
      <c r="E49" s="8">
        <v>0</v>
      </c>
      <c r="F49" s="8">
        <v>0</v>
      </c>
      <c r="G49" s="8">
        <v>1</v>
      </c>
      <c r="H49" s="9">
        <v>0</v>
      </c>
      <c r="I49" s="9">
        <v>0</v>
      </c>
      <c r="J49" s="9">
        <v>0</v>
      </c>
      <c r="K49" s="14">
        <v>1</v>
      </c>
      <c r="L49" s="13">
        <v>2</v>
      </c>
      <c r="M49" s="13">
        <v>0</v>
      </c>
      <c r="N49" s="13">
        <v>0</v>
      </c>
      <c r="O49" s="13">
        <v>0</v>
      </c>
      <c r="P49" s="13">
        <v>41.502</v>
      </c>
      <c r="Q49" s="13">
        <v>0</v>
      </c>
      <c r="R49" s="13">
        <v>0</v>
      </c>
    </row>
    <row r="50" ht="20.25" spans="1:18">
      <c r="A50" s="6" t="s">
        <v>451</v>
      </c>
      <c r="B50" s="6" t="s">
        <v>452</v>
      </c>
      <c r="C50" s="6">
        <v>20504.996</v>
      </c>
      <c r="D50" s="6">
        <v>23832.373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13.554</v>
      </c>
      <c r="K50" s="14">
        <v>3</v>
      </c>
      <c r="L50" s="13">
        <v>1</v>
      </c>
      <c r="M50" s="13">
        <v>0</v>
      </c>
      <c r="N50" s="13">
        <v>0</v>
      </c>
      <c r="O50" s="13">
        <v>0</v>
      </c>
      <c r="P50" s="13">
        <v>-12.685</v>
      </c>
      <c r="Q50" s="13">
        <v>0</v>
      </c>
      <c r="R50" s="13">
        <v>1</v>
      </c>
    </row>
    <row r="51" ht="20.25" spans="1:18">
      <c r="A51" s="6" t="s">
        <v>453</v>
      </c>
      <c r="B51" s="6" t="s">
        <v>454</v>
      </c>
      <c r="C51" s="6">
        <v>11858.798</v>
      </c>
      <c r="D51" s="6">
        <v>26825.91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42.008</v>
      </c>
      <c r="K51" s="14">
        <v>2</v>
      </c>
      <c r="L51" s="13">
        <v>2</v>
      </c>
      <c r="M51" s="13">
        <v>0</v>
      </c>
      <c r="N51" s="13">
        <v>-1</v>
      </c>
      <c r="O51" s="13">
        <v>0</v>
      </c>
      <c r="P51" s="13">
        <v>-97.416</v>
      </c>
      <c r="Q51" s="13">
        <v>0</v>
      </c>
      <c r="R51" s="13">
        <v>0</v>
      </c>
    </row>
    <row r="52" ht="20.25" spans="1:18">
      <c r="A52" s="6" t="s">
        <v>455</v>
      </c>
      <c r="B52" s="6" t="s">
        <v>456</v>
      </c>
      <c r="C52" s="6">
        <v>21528.01</v>
      </c>
      <c r="D52" s="6">
        <v>25410.082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13.905</v>
      </c>
      <c r="K52" s="14">
        <v>4</v>
      </c>
      <c r="L52" s="13">
        <v>1</v>
      </c>
      <c r="M52" s="13">
        <v>0</v>
      </c>
      <c r="N52" s="13">
        <v>0</v>
      </c>
      <c r="O52" s="13">
        <v>0</v>
      </c>
      <c r="P52" s="13">
        <v>-22.637</v>
      </c>
      <c r="Q52" s="13">
        <v>0</v>
      </c>
      <c r="R52" s="13">
        <v>0</v>
      </c>
    </row>
    <row r="53" ht="20.25" spans="1:18">
      <c r="A53" s="6" t="s">
        <v>457</v>
      </c>
      <c r="B53" s="6" t="s">
        <v>458</v>
      </c>
      <c r="C53" s="6">
        <v>922.737</v>
      </c>
      <c r="D53" s="6">
        <v>1158.415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17.16</v>
      </c>
      <c r="K53" s="14">
        <v>2</v>
      </c>
      <c r="L53" s="13">
        <v>1</v>
      </c>
      <c r="M53" s="13">
        <v>0</v>
      </c>
      <c r="N53" s="13">
        <v>-1</v>
      </c>
      <c r="O53" s="13">
        <v>0</v>
      </c>
      <c r="P53" s="13">
        <v>-2.262</v>
      </c>
      <c r="Q53" s="13">
        <v>0</v>
      </c>
      <c r="R53" s="13">
        <v>0</v>
      </c>
    </row>
    <row r="54" ht="20.25" spans="1:18">
      <c r="A54" s="6" t="s">
        <v>459</v>
      </c>
      <c r="B54" s="6" t="s">
        <v>460</v>
      </c>
      <c r="C54" s="6">
        <v>86902.039</v>
      </c>
      <c r="D54" s="6">
        <v>109182.453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13.392</v>
      </c>
      <c r="K54" s="14">
        <v>3</v>
      </c>
      <c r="L54" s="13">
        <v>2</v>
      </c>
      <c r="M54" s="13">
        <v>0</v>
      </c>
      <c r="N54" s="13">
        <v>0</v>
      </c>
      <c r="O54" s="13">
        <v>0</v>
      </c>
      <c r="P54" s="13">
        <v>-86.093</v>
      </c>
      <c r="Q54" s="13">
        <v>0</v>
      </c>
      <c r="R54" s="13">
        <v>-1</v>
      </c>
    </row>
    <row r="55" ht="20.25" spans="1:18">
      <c r="A55" s="6" t="s">
        <v>461</v>
      </c>
      <c r="B55" s="6" t="s">
        <v>462</v>
      </c>
      <c r="C55" s="6">
        <v>3190.218</v>
      </c>
      <c r="D55" s="6">
        <v>3351.582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3.415</v>
      </c>
      <c r="K55" s="14">
        <v>1</v>
      </c>
      <c r="L55" s="13">
        <v>1</v>
      </c>
      <c r="M55" s="13">
        <v>0</v>
      </c>
      <c r="N55" s="13">
        <v>0</v>
      </c>
      <c r="O55" s="13">
        <v>0</v>
      </c>
      <c r="P55" s="13">
        <v>1.089</v>
      </c>
      <c r="Q55" s="13">
        <v>0</v>
      </c>
      <c r="R55" s="13">
        <v>0</v>
      </c>
    </row>
    <row r="56" ht="20.25" spans="1:18">
      <c r="A56" s="6" t="s">
        <v>463</v>
      </c>
      <c r="B56" s="6" t="s">
        <v>464</v>
      </c>
      <c r="C56" s="6">
        <v>113192.57</v>
      </c>
      <c r="D56" s="6">
        <v>149091.375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17.558</v>
      </c>
      <c r="K56" s="14">
        <v>0</v>
      </c>
      <c r="L56" s="13">
        <v>1</v>
      </c>
      <c r="M56" s="13">
        <v>0</v>
      </c>
      <c r="N56" s="13">
        <v>0</v>
      </c>
      <c r="O56" s="13">
        <v>0</v>
      </c>
      <c r="P56" s="13">
        <v>49.619</v>
      </c>
      <c r="Q56" s="13">
        <v>0</v>
      </c>
      <c r="R56" s="13">
        <v>0</v>
      </c>
    </row>
    <row r="57" ht="20.25" spans="1:18">
      <c r="A57" s="6" t="s">
        <v>465</v>
      </c>
      <c r="B57" s="6" t="s">
        <v>466</v>
      </c>
      <c r="C57" s="6">
        <v>3938.812</v>
      </c>
      <c r="D57" s="6">
        <v>4323.434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4.629</v>
      </c>
      <c r="K57" s="14">
        <v>2</v>
      </c>
      <c r="L57" s="13">
        <v>0</v>
      </c>
      <c r="M57" s="13">
        <v>0</v>
      </c>
      <c r="N57" s="13">
        <v>0</v>
      </c>
      <c r="O57" s="13">
        <v>0</v>
      </c>
      <c r="P57" s="13">
        <v>-0.432</v>
      </c>
      <c r="Q57" s="13">
        <v>1</v>
      </c>
      <c r="R57" s="13">
        <v>0</v>
      </c>
    </row>
    <row r="58" ht="20.25" spans="1:18">
      <c r="A58" s="6" t="s">
        <v>467</v>
      </c>
      <c r="B58" s="6" t="s">
        <v>468</v>
      </c>
      <c r="C58" s="6">
        <v>16067.9</v>
      </c>
      <c r="D58" s="6">
        <v>17911.033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2.085</v>
      </c>
      <c r="K58" s="14">
        <v>0</v>
      </c>
      <c r="L58" s="13">
        <v>2</v>
      </c>
      <c r="M58" s="13">
        <v>0</v>
      </c>
      <c r="N58" s="13">
        <v>0</v>
      </c>
      <c r="O58" s="13">
        <v>0</v>
      </c>
      <c r="P58" s="13">
        <v>-28.768</v>
      </c>
      <c r="Q58" s="13">
        <v>0</v>
      </c>
      <c r="R58" s="13">
        <v>0</v>
      </c>
    </row>
    <row r="59" ht="20.25" spans="1:18">
      <c r="A59" s="6" t="s">
        <v>469</v>
      </c>
      <c r="B59" s="6" t="s">
        <v>470</v>
      </c>
      <c r="C59" s="6">
        <v>3023.436</v>
      </c>
      <c r="D59" s="6">
        <v>3195.181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3.835</v>
      </c>
      <c r="K59" s="14">
        <v>1</v>
      </c>
      <c r="L59" s="13">
        <v>1</v>
      </c>
      <c r="M59" s="13">
        <v>0</v>
      </c>
      <c r="N59" s="13">
        <v>1</v>
      </c>
      <c r="O59" s="13">
        <v>0</v>
      </c>
      <c r="P59" s="13">
        <v>-0.112</v>
      </c>
      <c r="Q59" s="13">
        <v>0</v>
      </c>
      <c r="R59" s="13">
        <v>0</v>
      </c>
    </row>
    <row r="60" ht="20.25" spans="1:18">
      <c r="A60" s="6" t="s">
        <v>471</v>
      </c>
      <c r="B60" s="6" t="s">
        <v>472</v>
      </c>
      <c r="C60" s="6">
        <v>292879.156</v>
      </c>
      <c r="D60" s="6">
        <v>433204.875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23.298</v>
      </c>
      <c r="K60" s="14">
        <v>2</v>
      </c>
      <c r="L60" s="13">
        <v>1</v>
      </c>
      <c r="M60" s="13">
        <v>0</v>
      </c>
      <c r="N60" s="13">
        <v>-1</v>
      </c>
      <c r="O60" s="13">
        <v>0</v>
      </c>
      <c r="P60" s="13">
        <v>-135.717</v>
      </c>
      <c r="Q60" s="13">
        <v>0</v>
      </c>
      <c r="R60" s="13">
        <v>0</v>
      </c>
    </row>
    <row r="61" ht="20.25" spans="1:18">
      <c r="A61" s="6" t="s">
        <v>473</v>
      </c>
      <c r="B61" s="6" t="s">
        <v>474</v>
      </c>
      <c r="C61" s="6">
        <v>12515.231</v>
      </c>
      <c r="D61" s="6">
        <v>14621.893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11.584</v>
      </c>
      <c r="K61" s="14">
        <v>1</v>
      </c>
      <c r="L61" s="13">
        <v>2</v>
      </c>
      <c r="M61" s="13">
        <v>0</v>
      </c>
      <c r="N61" s="13">
        <v>0</v>
      </c>
      <c r="O61" s="13">
        <v>0</v>
      </c>
      <c r="P61" s="13">
        <v>-2.831</v>
      </c>
      <c r="Q61" s="13">
        <v>0</v>
      </c>
      <c r="R61" s="13">
        <v>0</v>
      </c>
    </row>
    <row r="62" ht="20.25" spans="1:18">
      <c r="A62" s="6" t="s">
        <v>475</v>
      </c>
      <c r="B62" s="6" t="s">
        <v>476</v>
      </c>
      <c r="C62" s="6">
        <v>3035.973</v>
      </c>
      <c r="D62" s="6">
        <v>3518.802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9.671</v>
      </c>
      <c r="K62" s="14">
        <v>4</v>
      </c>
      <c r="L62" s="13">
        <v>2</v>
      </c>
      <c r="M62" s="13">
        <v>0</v>
      </c>
      <c r="N62" s="13">
        <v>0</v>
      </c>
      <c r="O62" s="13">
        <v>0</v>
      </c>
      <c r="P62" s="13">
        <v>-2.878</v>
      </c>
      <c r="Q62" s="13">
        <v>0</v>
      </c>
      <c r="R62" s="13">
        <v>0</v>
      </c>
    </row>
    <row r="63" ht="20.25" spans="1:18">
      <c r="A63" s="6" t="s">
        <v>477</v>
      </c>
      <c r="B63" s="6" t="s">
        <v>478</v>
      </c>
      <c r="C63" s="6">
        <v>22387.156</v>
      </c>
      <c r="D63" s="6">
        <v>25918.58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6.193</v>
      </c>
      <c r="K63" s="14">
        <v>1</v>
      </c>
      <c r="L63" s="13">
        <v>1</v>
      </c>
      <c r="M63" s="13">
        <v>1</v>
      </c>
      <c r="N63" s="13">
        <v>-1</v>
      </c>
      <c r="O63" s="13">
        <v>0</v>
      </c>
      <c r="P63" s="13">
        <v>-29.007</v>
      </c>
      <c r="Q63" s="13">
        <v>0</v>
      </c>
      <c r="R63" s="13">
        <v>0</v>
      </c>
    </row>
    <row r="64" ht="20.25" spans="1:18">
      <c r="A64" s="9" t="s">
        <v>479</v>
      </c>
      <c r="B64" s="9" t="s">
        <v>480</v>
      </c>
      <c r="C64" s="9">
        <v>1250.836</v>
      </c>
      <c r="D64" s="9">
        <v>1308.924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4.334</v>
      </c>
      <c r="K64" s="14">
        <v>3</v>
      </c>
      <c r="L64" s="13">
        <v>0</v>
      </c>
      <c r="M64" s="13">
        <v>0</v>
      </c>
      <c r="N64" s="13">
        <v>0</v>
      </c>
      <c r="O64" s="13">
        <v>0</v>
      </c>
      <c r="P64" s="13">
        <v>-0.201</v>
      </c>
      <c r="Q64" s="13">
        <v>0</v>
      </c>
      <c r="R64" s="13">
        <v>1</v>
      </c>
    </row>
    <row r="65" ht="20.25" spans="1:18">
      <c r="A65" s="9" t="s">
        <v>481</v>
      </c>
      <c r="B65" s="9" t="s">
        <v>482</v>
      </c>
      <c r="C65" s="9">
        <v>739.806</v>
      </c>
      <c r="D65" s="9">
        <v>824.574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8.326</v>
      </c>
      <c r="K65" s="14">
        <v>4</v>
      </c>
      <c r="L65" s="13">
        <v>2</v>
      </c>
      <c r="M65" s="13">
        <v>-1</v>
      </c>
      <c r="N65" s="13">
        <v>1</v>
      </c>
      <c r="O65" s="13">
        <v>0</v>
      </c>
      <c r="P65" s="13">
        <v>-0.851</v>
      </c>
      <c r="Q65" s="13">
        <v>0</v>
      </c>
      <c r="R65" s="13">
        <v>0</v>
      </c>
    </row>
    <row r="66" ht="20.25" spans="1:18">
      <c r="A66" s="9" t="s">
        <v>483</v>
      </c>
      <c r="B66" s="9" t="s">
        <v>484</v>
      </c>
      <c r="C66" s="9">
        <v>1584.376</v>
      </c>
      <c r="D66" s="9">
        <v>1897.885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8.418</v>
      </c>
      <c r="K66" s="14">
        <v>2</v>
      </c>
      <c r="L66" s="13">
        <v>1</v>
      </c>
      <c r="M66" s="13">
        <v>0</v>
      </c>
      <c r="N66" s="13">
        <v>0</v>
      </c>
      <c r="O66" s="13">
        <v>0</v>
      </c>
      <c r="P66" s="13">
        <v>-1.145</v>
      </c>
      <c r="Q66" s="13">
        <v>0</v>
      </c>
      <c r="R66" s="13">
        <v>0</v>
      </c>
    </row>
    <row r="67" ht="20.25" spans="1:18">
      <c r="A67" s="9" t="s">
        <v>485</v>
      </c>
      <c r="B67" s="9" t="s">
        <v>486</v>
      </c>
      <c r="C67" s="9">
        <v>3271.231</v>
      </c>
      <c r="D67" s="9">
        <v>3635.717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4.878</v>
      </c>
      <c r="K67" s="14">
        <v>3</v>
      </c>
      <c r="L67" s="13">
        <v>2</v>
      </c>
      <c r="M67" s="13">
        <v>0</v>
      </c>
      <c r="N67" s="13">
        <v>0</v>
      </c>
      <c r="O67" s="13">
        <v>0</v>
      </c>
      <c r="P67" s="13">
        <v>-3.148</v>
      </c>
      <c r="Q67" s="13">
        <v>0</v>
      </c>
      <c r="R67" s="13">
        <v>-1</v>
      </c>
    </row>
    <row r="68" ht="20.25" spans="1:18">
      <c r="A68" s="9" t="s">
        <v>487</v>
      </c>
      <c r="B68" s="9" t="s">
        <v>488</v>
      </c>
      <c r="C68" s="9">
        <v>1011.6</v>
      </c>
      <c r="D68" s="9">
        <v>1339.657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13.205</v>
      </c>
      <c r="K68" s="14">
        <v>1</v>
      </c>
      <c r="L68" s="13">
        <v>1</v>
      </c>
      <c r="M68" s="13">
        <v>0</v>
      </c>
      <c r="N68" s="13">
        <v>0</v>
      </c>
      <c r="O68" s="13">
        <v>0</v>
      </c>
      <c r="P68" s="13">
        <v>0.165</v>
      </c>
      <c r="Q68" s="13">
        <v>0</v>
      </c>
      <c r="R68" s="13">
        <v>0</v>
      </c>
    </row>
    <row r="69" ht="20.25" spans="1:18">
      <c r="A69" s="9" t="s">
        <v>489</v>
      </c>
      <c r="B69" s="9" t="s">
        <v>490</v>
      </c>
      <c r="C69" s="9">
        <v>750.809</v>
      </c>
      <c r="D69" s="9">
        <v>823.948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7.136</v>
      </c>
      <c r="K69" s="14">
        <v>1</v>
      </c>
      <c r="L69" s="13">
        <v>0</v>
      </c>
      <c r="M69" s="13">
        <v>0</v>
      </c>
      <c r="N69" s="13">
        <v>0</v>
      </c>
      <c r="O69" s="13">
        <v>0</v>
      </c>
      <c r="P69" s="13">
        <v>1.649</v>
      </c>
      <c r="Q69" s="13">
        <v>0</v>
      </c>
      <c r="R69" s="13">
        <v>0</v>
      </c>
    </row>
    <row r="70" ht="20.25" spans="1:18">
      <c r="A70" s="9" t="s">
        <v>491</v>
      </c>
      <c r="B70" s="9" t="s">
        <v>492</v>
      </c>
      <c r="C70" s="9">
        <v>3480.367</v>
      </c>
      <c r="D70" s="9">
        <v>3593.357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2.647</v>
      </c>
      <c r="K70" s="14">
        <v>4</v>
      </c>
      <c r="L70" s="13">
        <v>0</v>
      </c>
      <c r="M70" s="13">
        <v>0</v>
      </c>
      <c r="N70" s="13">
        <v>0</v>
      </c>
      <c r="O70" s="13">
        <v>0</v>
      </c>
      <c r="P70" s="13">
        <v>-0.921</v>
      </c>
      <c r="Q70" s="13">
        <v>0</v>
      </c>
      <c r="R70" s="13">
        <v>0</v>
      </c>
    </row>
    <row r="71" ht="20.25" spans="1:18">
      <c r="A71" s="9" t="s">
        <v>493</v>
      </c>
      <c r="B71" s="9" t="s">
        <v>494</v>
      </c>
      <c r="C71" s="9">
        <v>8842.401</v>
      </c>
      <c r="D71" s="9">
        <v>10118.941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12.138</v>
      </c>
      <c r="K71" s="14">
        <v>4</v>
      </c>
      <c r="L71" s="13">
        <v>0</v>
      </c>
      <c r="M71" s="13">
        <v>0</v>
      </c>
      <c r="N71" s="13">
        <v>0</v>
      </c>
      <c r="O71" s="13">
        <v>0</v>
      </c>
      <c r="P71" s="13">
        <v>-14.182</v>
      </c>
      <c r="Q71" s="13">
        <v>0</v>
      </c>
      <c r="R71" s="13">
        <v>0</v>
      </c>
    </row>
    <row r="72" ht="20.25" spans="1:18">
      <c r="A72" s="9" t="s">
        <v>495</v>
      </c>
      <c r="B72" s="9" t="s">
        <v>496</v>
      </c>
      <c r="C72" s="9">
        <v>8667.545</v>
      </c>
      <c r="D72" s="9">
        <v>10245.745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4.437</v>
      </c>
      <c r="K72" s="14">
        <v>2</v>
      </c>
      <c r="L72" s="13">
        <v>0</v>
      </c>
      <c r="M72" s="13">
        <v>0</v>
      </c>
      <c r="N72" s="13">
        <v>0</v>
      </c>
      <c r="O72" s="13">
        <v>0</v>
      </c>
      <c r="P72" s="13">
        <v>-12.553</v>
      </c>
      <c r="Q72" s="13">
        <v>0</v>
      </c>
      <c r="R72" s="13">
        <v>0</v>
      </c>
    </row>
    <row r="73" ht="20.25" spans="1:18">
      <c r="A73" s="9" t="s">
        <v>497</v>
      </c>
      <c r="B73" s="9" t="s">
        <v>498</v>
      </c>
      <c r="C73" s="9">
        <v>1017.073</v>
      </c>
      <c r="D73" s="9">
        <v>1215.588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7.032</v>
      </c>
      <c r="K73" s="14">
        <v>1</v>
      </c>
      <c r="L73" s="13">
        <v>1</v>
      </c>
      <c r="M73" s="13">
        <v>0</v>
      </c>
      <c r="N73" s="13">
        <v>0</v>
      </c>
      <c r="O73" s="13">
        <v>0</v>
      </c>
      <c r="P73" s="13">
        <v>-2.904</v>
      </c>
      <c r="Q73" s="13">
        <v>0</v>
      </c>
      <c r="R73" s="13">
        <v>-1</v>
      </c>
    </row>
    <row r="74" ht="20.25" spans="1:18">
      <c r="A74" s="9" t="s">
        <v>499</v>
      </c>
      <c r="B74" s="9" t="s">
        <v>500</v>
      </c>
      <c r="C74" s="9">
        <v>2395.6</v>
      </c>
      <c r="D74" s="9">
        <v>3103.491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13.14</v>
      </c>
      <c r="K74" s="14">
        <v>2</v>
      </c>
      <c r="L74" s="13">
        <v>0</v>
      </c>
      <c r="M74" s="13">
        <v>1</v>
      </c>
      <c r="N74" s="13">
        <v>-1</v>
      </c>
      <c r="O74" s="13">
        <v>0</v>
      </c>
      <c r="P74" s="13">
        <v>1.476</v>
      </c>
      <c r="Q74" s="13">
        <v>0</v>
      </c>
      <c r="R74" s="13">
        <v>0</v>
      </c>
    </row>
    <row r="75" ht="20.25" spans="1:18">
      <c r="A75" s="9" t="s">
        <v>501</v>
      </c>
      <c r="B75" s="9" t="s">
        <v>502</v>
      </c>
      <c r="C75" s="9">
        <v>2242.509</v>
      </c>
      <c r="D75" s="9">
        <v>2821.127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19.91</v>
      </c>
      <c r="K75" s="14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-32.71</v>
      </c>
      <c r="Q75" s="13">
        <v>0</v>
      </c>
      <c r="R75" s="13">
        <v>0</v>
      </c>
    </row>
    <row r="76" ht="20.25" spans="1:18">
      <c r="A76" s="9" t="s">
        <v>503</v>
      </c>
      <c r="B76" s="9" t="s">
        <v>504</v>
      </c>
      <c r="C76" s="9">
        <v>2221.262</v>
      </c>
      <c r="D76" s="9">
        <v>2500.704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9.741</v>
      </c>
      <c r="K76" s="14">
        <v>4</v>
      </c>
      <c r="L76" s="13">
        <v>2</v>
      </c>
      <c r="M76" s="13">
        <v>0</v>
      </c>
      <c r="N76" s="13">
        <v>0</v>
      </c>
      <c r="O76" s="13">
        <v>0</v>
      </c>
      <c r="P76" s="13">
        <v>-8.168</v>
      </c>
      <c r="Q76" s="13">
        <v>0</v>
      </c>
      <c r="R76" s="13">
        <v>0</v>
      </c>
    </row>
    <row r="77" ht="20.25" spans="1:18">
      <c r="A77" s="9" t="s">
        <v>505</v>
      </c>
      <c r="B77" s="9" t="s">
        <v>506</v>
      </c>
      <c r="C77" s="9">
        <v>1122.052</v>
      </c>
      <c r="D77" s="9">
        <v>1294.594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9.439</v>
      </c>
      <c r="K77" s="14">
        <v>2</v>
      </c>
      <c r="L77" s="13">
        <v>1</v>
      </c>
      <c r="M77" s="13">
        <v>0</v>
      </c>
      <c r="N77" s="13">
        <v>0</v>
      </c>
      <c r="O77" s="13">
        <v>0</v>
      </c>
      <c r="P77" s="13">
        <v>-3.409</v>
      </c>
      <c r="Q77" s="13">
        <v>0</v>
      </c>
      <c r="R77" s="13">
        <v>-1</v>
      </c>
    </row>
    <row r="78" ht="20.25" spans="1:18">
      <c r="A78" s="9" t="s">
        <v>507</v>
      </c>
      <c r="B78" s="9" t="s">
        <v>508</v>
      </c>
      <c r="C78" s="9">
        <v>5356.627</v>
      </c>
      <c r="D78" s="9">
        <v>5899.304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8.777</v>
      </c>
      <c r="K78" s="14">
        <v>4</v>
      </c>
      <c r="L78" s="13">
        <v>0</v>
      </c>
      <c r="M78" s="13">
        <v>0</v>
      </c>
      <c r="N78" s="13">
        <v>-1</v>
      </c>
      <c r="O78" s="13">
        <v>0</v>
      </c>
      <c r="P78" s="13">
        <v>-8.739</v>
      </c>
      <c r="Q78" s="13">
        <v>0</v>
      </c>
      <c r="R78" s="13">
        <v>0</v>
      </c>
    </row>
    <row r="79" ht="20.25" spans="1:18">
      <c r="A79" s="9" t="s">
        <v>509</v>
      </c>
      <c r="B79" s="9" t="s">
        <v>510</v>
      </c>
      <c r="C79" s="9">
        <v>2127.963</v>
      </c>
      <c r="D79" s="9">
        <v>2634.473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13.813</v>
      </c>
      <c r="K79" s="14">
        <v>3</v>
      </c>
      <c r="L79" s="13">
        <v>2</v>
      </c>
      <c r="M79" s="13">
        <v>0</v>
      </c>
      <c r="N79" s="13">
        <v>0</v>
      </c>
      <c r="O79" s="13">
        <v>0</v>
      </c>
      <c r="P79" s="13">
        <v>-11.244</v>
      </c>
      <c r="Q79" s="13">
        <v>0</v>
      </c>
      <c r="R79" s="13">
        <v>0</v>
      </c>
    </row>
    <row r="80" ht="20.25" spans="1:18">
      <c r="A80" s="9" t="s">
        <v>511</v>
      </c>
      <c r="B80" s="9" t="s">
        <v>512</v>
      </c>
      <c r="C80" s="9">
        <v>2972.018</v>
      </c>
      <c r="D80" s="9">
        <v>3698.927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2.557</v>
      </c>
      <c r="K80" s="14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9" t="s">
        <v>513</v>
      </c>
      <c r="B81" s="9" t="s">
        <v>514</v>
      </c>
      <c r="C81" s="9">
        <v>6692.349</v>
      </c>
      <c r="D81" s="9">
        <v>8340.13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18.17</v>
      </c>
      <c r="K81" s="14">
        <v>3</v>
      </c>
      <c r="L81" s="13">
        <v>0</v>
      </c>
      <c r="M81" s="13">
        <v>0</v>
      </c>
      <c r="N81" s="13">
        <v>0</v>
      </c>
      <c r="O81" s="13">
        <v>0</v>
      </c>
      <c r="P81" s="13">
        <v>-6.627</v>
      </c>
      <c r="Q81" s="13">
        <v>0</v>
      </c>
      <c r="R81" s="13">
        <v>-1</v>
      </c>
    </row>
    <row r="82" ht="20.25" spans="1:18">
      <c r="A82" s="9" t="s">
        <v>515</v>
      </c>
      <c r="B82" s="9" t="s">
        <v>516</v>
      </c>
      <c r="C82" s="9">
        <v>4387.065</v>
      </c>
      <c r="D82" s="9">
        <v>4801.214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5.914</v>
      </c>
      <c r="K82" s="14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-0.129</v>
      </c>
      <c r="Q82" s="13">
        <v>0</v>
      </c>
      <c r="R82" s="13">
        <v>0</v>
      </c>
    </row>
    <row r="83" ht="20.25" spans="1:18">
      <c r="A83" s="9" t="s">
        <v>517</v>
      </c>
      <c r="B83" s="9" t="s">
        <v>518</v>
      </c>
      <c r="C83" s="9">
        <v>2923.59</v>
      </c>
      <c r="D83" s="9">
        <v>3158.317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0.962</v>
      </c>
      <c r="K83" s="14">
        <v>1</v>
      </c>
      <c r="L83" s="13">
        <v>0</v>
      </c>
      <c r="M83" s="13">
        <v>0</v>
      </c>
      <c r="N83" s="13">
        <v>0</v>
      </c>
      <c r="O83" s="13">
        <v>0</v>
      </c>
      <c r="P83" s="13">
        <v>0.192</v>
      </c>
      <c r="Q83" s="13">
        <v>0</v>
      </c>
      <c r="R83" s="13">
        <v>0</v>
      </c>
    </row>
    <row r="84" ht="20.25" spans="1:18">
      <c r="A84" s="9" t="s">
        <v>519</v>
      </c>
      <c r="B84" s="9" t="s">
        <v>520</v>
      </c>
      <c r="C84" s="9">
        <v>6849.74</v>
      </c>
      <c r="D84" s="9">
        <v>8261.941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16.334</v>
      </c>
      <c r="K84" s="14">
        <v>3</v>
      </c>
      <c r="L84" s="13">
        <v>1</v>
      </c>
      <c r="M84" s="13">
        <v>0</v>
      </c>
      <c r="N84" s="13">
        <v>0</v>
      </c>
      <c r="O84" s="13">
        <v>0</v>
      </c>
      <c r="P84" s="13">
        <v>-5.068</v>
      </c>
      <c r="Q84" s="13">
        <v>0</v>
      </c>
      <c r="R84" s="13">
        <v>-1</v>
      </c>
    </row>
    <row r="85" ht="20.25" spans="1:18">
      <c r="A85" s="9" t="s">
        <v>521</v>
      </c>
      <c r="B85" s="9" t="s">
        <v>522</v>
      </c>
      <c r="C85" s="9">
        <v>107.635</v>
      </c>
      <c r="D85" s="9">
        <v>108.676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0.449</v>
      </c>
      <c r="K85" s="14">
        <v>0</v>
      </c>
      <c r="L85" s="13">
        <v>0</v>
      </c>
      <c r="M85" s="13">
        <v>0</v>
      </c>
      <c r="N85" s="13">
        <v>0</v>
      </c>
      <c r="O85" s="13">
        <v>0</v>
      </c>
      <c r="P85" s="13">
        <v>-0.003</v>
      </c>
      <c r="Q85" s="13">
        <v>0</v>
      </c>
      <c r="R85" s="13">
        <v>0</v>
      </c>
    </row>
    <row r="86" ht="20.25" spans="1:18">
      <c r="A86" s="9" t="s">
        <v>523</v>
      </c>
      <c r="B86" s="9" t="s">
        <v>524</v>
      </c>
      <c r="C86" s="9">
        <v>105.617</v>
      </c>
      <c r="D86" s="9">
        <v>106.339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0.253</v>
      </c>
      <c r="K86" s="14">
        <v>1</v>
      </c>
      <c r="L86" s="13">
        <v>0</v>
      </c>
      <c r="M86" s="13">
        <v>0</v>
      </c>
      <c r="N86" s="13">
        <v>0</v>
      </c>
      <c r="O86" s="13">
        <v>0</v>
      </c>
      <c r="P86" s="13">
        <v>-0.004</v>
      </c>
      <c r="Q86" s="13">
        <v>0</v>
      </c>
      <c r="R86" s="13">
        <v>0</v>
      </c>
    </row>
    <row r="87" ht="20.25" spans="1:18">
      <c r="A87" s="9" t="s">
        <v>525</v>
      </c>
      <c r="B87" s="9" t="s">
        <v>526</v>
      </c>
      <c r="C87" s="9">
        <v>102.369</v>
      </c>
      <c r="D87" s="9">
        <v>102.642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0.062</v>
      </c>
      <c r="K87" s="14">
        <v>3</v>
      </c>
      <c r="L87" s="13">
        <v>0</v>
      </c>
      <c r="M87" s="13">
        <v>0</v>
      </c>
      <c r="N87" s="13">
        <v>0</v>
      </c>
      <c r="O87" s="13">
        <v>0</v>
      </c>
      <c r="P87" s="13">
        <v>-0.005</v>
      </c>
      <c r="Q87" s="13">
        <v>0</v>
      </c>
      <c r="R87" s="13">
        <v>-1</v>
      </c>
    </row>
    <row r="88" ht="20.25" spans="1:18">
      <c r="A88" s="9" t="s">
        <v>527</v>
      </c>
      <c r="B88" s="9" t="s">
        <v>528</v>
      </c>
      <c r="C88" s="9">
        <v>75561.914</v>
      </c>
      <c r="D88" s="9">
        <v>95657.102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14.869</v>
      </c>
      <c r="K88" s="14">
        <v>2</v>
      </c>
      <c r="L88" s="13">
        <v>2</v>
      </c>
      <c r="M88" s="13">
        <v>0</v>
      </c>
      <c r="N88" s="13">
        <v>0</v>
      </c>
      <c r="O88" s="13">
        <v>0</v>
      </c>
      <c r="P88" s="13">
        <v>-114.478</v>
      </c>
      <c r="Q88" s="13">
        <v>0</v>
      </c>
      <c r="R88" s="13">
        <v>-1</v>
      </c>
    </row>
    <row r="89" ht="20.25" spans="1:18">
      <c r="A89" s="9" t="s">
        <v>529</v>
      </c>
      <c r="B89" s="9" t="s">
        <v>530</v>
      </c>
      <c r="C89" s="9">
        <v>12043.12</v>
      </c>
      <c r="D89" s="9">
        <v>13641.688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10.226</v>
      </c>
      <c r="K89" s="14">
        <v>1</v>
      </c>
      <c r="L89" s="13">
        <v>1</v>
      </c>
      <c r="M89" s="13">
        <v>0</v>
      </c>
      <c r="N89" s="13">
        <v>-1</v>
      </c>
      <c r="O89" s="13">
        <v>0</v>
      </c>
      <c r="P89" s="13">
        <v>11.58</v>
      </c>
      <c r="Q89" s="13">
        <v>0</v>
      </c>
      <c r="R89" s="13">
        <v>0</v>
      </c>
    </row>
    <row r="90" ht="20.25" spans="1:18">
      <c r="A90" s="9" t="s">
        <v>531</v>
      </c>
      <c r="B90" s="9" t="s">
        <v>532</v>
      </c>
      <c r="C90" s="9">
        <v>84901.711</v>
      </c>
      <c r="D90" s="9">
        <v>170560.359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46.81</v>
      </c>
      <c r="K90" s="14">
        <v>1</v>
      </c>
      <c r="L90" s="13">
        <v>1</v>
      </c>
      <c r="M90" s="13">
        <v>0</v>
      </c>
      <c r="N90" s="13">
        <v>0</v>
      </c>
      <c r="O90" s="13">
        <v>0</v>
      </c>
      <c r="P90" s="13">
        <v>838.47</v>
      </c>
      <c r="Q90" s="13">
        <v>0</v>
      </c>
      <c r="R90" s="13">
        <v>0</v>
      </c>
    </row>
    <row r="91" ht="20.25" spans="1:18">
      <c r="A91" s="9" t="s">
        <v>533</v>
      </c>
      <c r="B91" s="9" t="s">
        <v>534</v>
      </c>
      <c r="C91" s="9">
        <v>8155.073</v>
      </c>
      <c r="D91" s="9">
        <v>9359.992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6.102</v>
      </c>
      <c r="K91" s="14">
        <v>1</v>
      </c>
      <c r="L91" s="13">
        <v>0</v>
      </c>
      <c r="M91" s="13">
        <v>0</v>
      </c>
      <c r="N91" s="13">
        <v>0</v>
      </c>
      <c r="O91" s="13">
        <v>0</v>
      </c>
      <c r="P91" s="13">
        <v>-5.12</v>
      </c>
      <c r="Q91" s="13">
        <v>0</v>
      </c>
      <c r="R91" s="13">
        <v>0</v>
      </c>
    </row>
    <row r="92" ht="20.25" spans="1:18">
      <c r="A92" s="9" t="s">
        <v>535</v>
      </c>
      <c r="B92" s="9" t="s">
        <v>536</v>
      </c>
      <c r="C92" s="9">
        <v>370.185</v>
      </c>
      <c r="D92" s="9">
        <v>573.238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7.117</v>
      </c>
      <c r="K92" s="14">
        <v>0</v>
      </c>
      <c r="L92" s="13">
        <v>0</v>
      </c>
      <c r="M92" s="13">
        <v>0</v>
      </c>
      <c r="N92" s="13">
        <v>-1</v>
      </c>
      <c r="O92" s="13">
        <v>0</v>
      </c>
      <c r="P92" s="13">
        <v>-0.891</v>
      </c>
      <c r="Q92" s="13">
        <v>0</v>
      </c>
      <c r="R92" s="13">
        <v>0</v>
      </c>
    </row>
    <row r="93" ht="20.25" spans="1:18">
      <c r="A93" s="9" t="s">
        <v>537</v>
      </c>
      <c r="B93" s="9" t="s">
        <v>538</v>
      </c>
      <c r="C93" s="9">
        <v>430.423</v>
      </c>
      <c r="D93" s="9">
        <v>734.056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19.215</v>
      </c>
      <c r="K93" s="14">
        <v>2</v>
      </c>
      <c r="L93" s="13">
        <v>0</v>
      </c>
      <c r="M93" s="13">
        <v>0</v>
      </c>
      <c r="N93" s="13">
        <v>0</v>
      </c>
      <c r="O93" s="13">
        <v>0</v>
      </c>
      <c r="P93" s="13">
        <v>-2.139</v>
      </c>
      <c r="Q93" s="13">
        <v>0</v>
      </c>
      <c r="R93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2026-03-16T15:55:01Z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B56C122B0A0E454AACB4E8EF141091FE_13</vt:lpwstr>
  </property>
  <property fmtid="{D5CDD505-2E9C-101B-9397-08002B2CF9AE}" pid="3" name="KSOProductBuildVer">
    <vt:lpwstr>2052-12.1.0.15712</vt:lpwstr>
  </property>
</Properties>
</file>