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<sst xmlns="http://schemas.openxmlformats.org/spreadsheetml/2006/main" count="513" uniqueCount="463">
  <si>
    <t>强转弱</t>
  </si>
  <si>
    <t>弱转强</t>
  </si>
  <si>
    <t>代码</t>
  </si>
  <si>
    <t>简称</t>
  </si>
  <si>
    <t>总市值</t>
  </si>
  <si>
    <t>红利指数</t>
  </si>
  <si>
    <t>124300.62亿</t>
  </si>
  <si>
    <t>全指金融</t>
  </si>
  <si>
    <t>180174.52亿</t>
  </si>
  <si>
    <t>酿酒</t>
  </si>
  <si>
    <t>31855.24亿</t>
  </si>
  <si>
    <t>保险重仓</t>
  </si>
  <si>
    <t>148432.39亿</t>
  </si>
  <si>
    <t>贵州板块</t>
  </si>
  <si>
    <t>21069.92亿</t>
  </si>
  <si>
    <t>证金汇金持股</t>
  </si>
  <si>
    <t>125195.49亿</t>
  </si>
  <si>
    <t>医疗保健</t>
  </si>
  <si>
    <t>18850.90亿</t>
  </si>
  <si>
    <t>央视50</t>
  </si>
  <si>
    <t>120820.80亿</t>
  </si>
  <si>
    <t>智谱AI</t>
  </si>
  <si>
    <t>9767.63亿</t>
  </si>
  <si>
    <t>跨境支付CIPS</t>
  </si>
  <si>
    <t>95626.96亿</t>
  </si>
  <si>
    <t>交通设施</t>
  </si>
  <si>
    <t>9697.04亿</t>
  </si>
  <si>
    <t>定增股</t>
  </si>
  <si>
    <t>57431.59亿</t>
  </si>
  <si>
    <t>电信运营</t>
  </si>
  <si>
    <t>8844.64亿</t>
  </si>
  <si>
    <t>云计算</t>
  </si>
  <si>
    <t>56148.63亿</t>
  </si>
  <si>
    <t>山西板块</t>
  </si>
  <si>
    <t>7935.76亿</t>
  </si>
  <si>
    <t>全指可选</t>
  </si>
  <si>
    <t>53756.50亿</t>
  </si>
  <si>
    <t>传媒娱乐</t>
  </si>
  <si>
    <t>7034.90亿</t>
  </si>
  <si>
    <t>区块链</t>
  </si>
  <si>
    <t>49454.36亿</t>
  </si>
  <si>
    <t>拟增持</t>
  </si>
  <si>
    <t>5613.70亿</t>
  </si>
  <si>
    <t>算力租赁</t>
  </si>
  <si>
    <t>46609.70亿</t>
  </si>
  <si>
    <t>船舶</t>
  </si>
  <si>
    <t>4592.44亿</t>
  </si>
  <si>
    <t>医药</t>
  </si>
  <si>
    <t>42862.33亿</t>
  </si>
  <si>
    <t>知识付费</t>
  </si>
  <si>
    <t>2524.93亿</t>
  </si>
  <si>
    <t>全指能源</t>
  </si>
  <si>
    <t>39835.09亿</t>
  </si>
  <si>
    <t>日用化工</t>
  </si>
  <si>
    <t>1597.96亿</t>
  </si>
  <si>
    <t>百度概念</t>
  </si>
  <si>
    <t>35917.93亿</t>
  </si>
  <si>
    <t>公共交通</t>
  </si>
  <si>
    <t>369.77亿</t>
  </si>
  <si>
    <t>华为鸿蒙</t>
  </si>
  <si>
    <t>33514.23亿</t>
  </si>
  <si>
    <t>次新预增</t>
  </si>
  <si>
    <t>292.10亿</t>
  </si>
  <si>
    <t>电力</t>
  </si>
  <si>
    <t>32657.10亿</t>
  </si>
  <si>
    <t>国证基建</t>
  </si>
  <si>
    <t>--</t>
  </si>
  <si>
    <t>软件服务</t>
  </si>
  <si>
    <t>32230.60亿</t>
  </si>
  <si>
    <t>中证煤炭</t>
  </si>
  <si>
    <t>雄安新区</t>
  </si>
  <si>
    <t>31881.42亿</t>
  </si>
  <si>
    <t>并购重组股</t>
  </si>
  <si>
    <t>28467.20亿</t>
  </si>
  <si>
    <t>边缘计算</t>
  </si>
  <si>
    <t>28395.41亿</t>
  </si>
  <si>
    <t>多模态AI</t>
  </si>
  <si>
    <t>23997.21亿</t>
  </si>
  <si>
    <t>ChatGPT概念</t>
  </si>
  <si>
    <t>21068.45亿</t>
  </si>
  <si>
    <t>建筑</t>
  </si>
  <si>
    <t>17191.72亿</t>
  </si>
  <si>
    <t>基因概念</t>
  </si>
  <si>
    <t>16774.72亿</t>
  </si>
  <si>
    <t>食品饮料</t>
  </si>
  <si>
    <t>16731.97亿</t>
  </si>
  <si>
    <t>操作系统</t>
  </si>
  <si>
    <t>16682.41亿</t>
  </si>
  <si>
    <t>中小银行</t>
  </si>
  <si>
    <t>15760.43亿</t>
  </si>
  <si>
    <t>肝炎概念</t>
  </si>
  <si>
    <t>14300.76亿</t>
  </si>
  <si>
    <t>数字货币</t>
  </si>
  <si>
    <t>14174.29亿</t>
  </si>
  <si>
    <t>河北板块</t>
  </si>
  <si>
    <t>12777.23亿</t>
  </si>
  <si>
    <t>重庆板块</t>
  </si>
  <si>
    <t>11886.97亿</t>
  </si>
  <si>
    <t>星闪概念</t>
  </si>
  <si>
    <t>11038.81亿</t>
  </si>
  <si>
    <t>商业连锁</t>
  </si>
  <si>
    <t>10056.62亿</t>
  </si>
  <si>
    <t>近端次新</t>
  </si>
  <si>
    <t>9581.30亿</t>
  </si>
  <si>
    <t>网红经济</t>
  </si>
  <si>
    <t>9063.95亿</t>
  </si>
  <si>
    <t>北证50</t>
  </si>
  <si>
    <t>8509.01亿</t>
  </si>
  <si>
    <t>短剧游戏</t>
  </si>
  <si>
    <t>8172.98亿</t>
  </si>
  <si>
    <t>维生素</t>
  </si>
  <si>
    <t>7652.48亿</t>
  </si>
  <si>
    <t>科创板次新</t>
  </si>
  <si>
    <t>7612.24亿</t>
  </si>
  <si>
    <t>财税数字化</t>
  </si>
  <si>
    <t>7496.33亿</t>
  </si>
  <si>
    <t>纺织服饰</t>
  </si>
  <si>
    <t>6445.49亿</t>
  </si>
  <si>
    <t>远程办公</t>
  </si>
  <si>
    <t>6251.36亿</t>
  </si>
  <si>
    <t>血氧仪</t>
  </si>
  <si>
    <t>6234.31亿</t>
  </si>
  <si>
    <t>数据确权</t>
  </si>
  <si>
    <t>6207.33亿</t>
  </si>
  <si>
    <t>风险提示</t>
  </si>
  <si>
    <t>5818.73亿</t>
  </si>
  <si>
    <t>小红书概念</t>
  </si>
  <si>
    <t>5528.93亿</t>
  </si>
  <si>
    <t>多元金融</t>
  </si>
  <si>
    <t>5257.82亿</t>
  </si>
  <si>
    <t>运输设备</t>
  </si>
  <si>
    <t>5108.51亿</t>
  </si>
  <si>
    <t>次新超跌</t>
  </si>
  <si>
    <t>4557.12亿</t>
  </si>
  <si>
    <t>知识产权</t>
  </si>
  <si>
    <t>4282.24亿</t>
  </si>
  <si>
    <t>电子身份证</t>
  </si>
  <si>
    <t>3741.53亿</t>
  </si>
  <si>
    <t>电子纸</t>
  </si>
  <si>
    <t>3525.35亿</t>
  </si>
  <si>
    <t>鸡肉</t>
  </si>
  <si>
    <t>3130.97亿</t>
  </si>
  <si>
    <t>文教休闲</t>
  </si>
  <si>
    <t>2951.46亿</t>
  </si>
  <si>
    <t>粮食概念</t>
  </si>
  <si>
    <t>2856.69亿</t>
  </si>
  <si>
    <t>代糖概念</t>
  </si>
  <si>
    <t>2306.22亿</t>
  </si>
  <si>
    <t>水务</t>
  </si>
  <si>
    <t>1431.97亿</t>
  </si>
  <si>
    <t>种业</t>
  </si>
  <si>
    <t>822.00亿</t>
  </si>
  <si>
    <t>深证Ｂ指</t>
  </si>
  <si>
    <t>575.95亿</t>
  </si>
  <si>
    <t>绿色电力</t>
  </si>
  <si>
    <t>投资时钟</t>
  </si>
  <si>
    <t>大盘价值</t>
  </si>
  <si>
    <t>在线消费</t>
  </si>
  <si>
    <t>深证价值</t>
  </si>
  <si>
    <t>深证红利</t>
  </si>
  <si>
    <t>国证红利</t>
  </si>
  <si>
    <t>区块链50</t>
  </si>
  <si>
    <t>中小300</t>
  </si>
  <si>
    <t>中小100</t>
  </si>
  <si>
    <t>活跃可转债</t>
  </si>
  <si>
    <t>科创生物</t>
  </si>
  <si>
    <t>农业主题</t>
  </si>
  <si>
    <t>基金指数</t>
  </si>
  <si>
    <t>高铁产业</t>
  </si>
  <si>
    <t>深主板50</t>
  </si>
  <si>
    <t>金融科技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</si>
  <si>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</si>
  <si>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</si>
  <si>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</si>
  <si>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</si>
  <si>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</si>
  <si>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</si>
  <si>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</si>
  <si>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</si>
  <si>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</si>
  <si>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</si>
  <si>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</si>
  <si>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</si>
  <si>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</si>
  <si>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</si>
  <si>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</si>
  <si>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</si>
  <si>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</si>
  <si>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</si>
  <si>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</si>
  <si>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</si>
  <si>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300通信</t>
  </si>
  <si>
    <t>800通信</t>
  </si>
  <si>
    <t>全指通信</t>
  </si>
  <si>
    <t>综企指数</t>
  </si>
  <si>
    <t>成长40</t>
  </si>
  <si>
    <t>国证通信</t>
  </si>
  <si>
    <t>深证电信</t>
  </si>
  <si>
    <t>深成材料</t>
  </si>
  <si>
    <t>深成电信</t>
  </si>
  <si>
    <t>深证创投</t>
  </si>
  <si>
    <t>深证上游</t>
  </si>
  <si>
    <t>一带一路</t>
  </si>
  <si>
    <t>商业指数</t>
  </si>
  <si>
    <t>上证消费</t>
  </si>
  <si>
    <t>消费服务</t>
  </si>
  <si>
    <t>300消费</t>
  </si>
  <si>
    <t>金融指数</t>
  </si>
  <si>
    <t>大数据50</t>
  </si>
  <si>
    <t>深证金融</t>
  </si>
  <si>
    <t>深消费50</t>
  </si>
  <si>
    <t>深医药EW</t>
  </si>
  <si>
    <t>CSSW传媒</t>
  </si>
  <si>
    <t>养老产业</t>
  </si>
  <si>
    <t>信息安全</t>
  </si>
  <si>
    <t>企债指数</t>
  </si>
  <si>
    <t>沪公司债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</si>
  <si>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</si>
  <si>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</si>
  <si>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</si>
  <si>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</si>
  <si>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</si>
  <si>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</si>
  <si>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</si>
  <si>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大盘低波</t>
  </si>
  <si>
    <t>专利领先</t>
  </si>
  <si>
    <t>深成能源</t>
  </si>
  <si>
    <t>保险主题</t>
  </si>
  <si>
    <t>卫星通信</t>
  </si>
  <si>
    <t>Ｂ股指数</t>
  </si>
  <si>
    <t>地产指数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</si>
  <si>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</si>
  <si>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</si>
  <si>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</si>
  <si>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</si>
  <si>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</si>
  <si>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</si>
  <si>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</si>
  <si>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医药生物</t>
  </si>
  <si>
    <t>细分医药</t>
  </si>
  <si>
    <t>细分食品</t>
  </si>
  <si>
    <t>800医药</t>
  </si>
  <si>
    <t>500医药</t>
  </si>
  <si>
    <t>CS精准医</t>
  </si>
  <si>
    <t>300医药</t>
  </si>
  <si>
    <t>中证消费</t>
  </si>
  <si>
    <t>中证医药</t>
  </si>
  <si>
    <t>内地地产</t>
  </si>
  <si>
    <t>300地产</t>
  </si>
  <si>
    <t>医药100</t>
  </si>
  <si>
    <t>全指消费</t>
  </si>
  <si>
    <t>全指医药</t>
  </si>
  <si>
    <t>成份Ｂ指</t>
  </si>
  <si>
    <t>运输指数</t>
  </si>
  <si>
    <t>IT指数</t>
  </si>
  <si>
    <t>科研指数</t>
  </si>
  <si>
    <t>创业软件</t>
  </si>
  <si>
    <t>创新药械</t>
  </si>
  <si>
    <t>创医药</t>
  </si>
  <si>
    <t>公共健康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</si>
  <si>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</si>
  <si>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</si>
  <si>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</si>
  <si>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</si>
  <si>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</si>
  <si>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</si>
  <si>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</si>
  <si>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</si>
  <si>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数据要素</t>
  </si>
  <si>
    <t>生物医药</t>
  </si>
  <si>
    <t>深证消费</t>
  </si>
  <si>
    <t>深证医药</t>
  </si>
  <si>
    <t>深医药50</t>
  </si>
  <si>
    <t>深A医药</t>
  </si>
  <si>
    <t>深互联网</t>
  </si>
  <si>
    <t>深互联EW</t>
  </si>
  <si>
    <t>深成消费</t>
  </si>
  <si>
    <t>深成医药</t>
  </si>
  <si>
    <t>深成金融</t>
  </si>
  <si>
    <t>深证下游</t>
  </si>
  <si>
    <t>互联金融</t>
  </si>
  <si>
    <t>300 医药</t>
  </si>
  <si>
    <t>800地产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</si>
  <si>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</si>
  <si>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</si>
  <si>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</si>
  <si>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</si>
  <si>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</si>
  <si>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</si>
  <si>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</si>
  <si>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</si>
  <si>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ZN00</t>
  </si>
  <si>
    <t>沪锌连续</t>
  </si>
  <si>
    <t>J00</t>
  </si>
  <si>
    <t>焦炭连续</t>
  </si>
  <si>
    <t>LH00</t>
  </si>
  <si>
    <t>生猪连续</t>
  </si>
  <si>
    <t>MA00</t>
  </si>
  <si>
    <t>甲醇连续</t>
  </si>
  <si>
    <t>SI00</t>
  </si>
  <si>
    <t>工业硅连续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</si>
  <si>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</si>
  <si>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</si>
  <si>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</si>
  <si>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</si>
  <si>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</si>
  <si>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</si>
  <si>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</si>
  <si>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</si>
  <si>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BC00</t>
  </si>
  <si>
    <t>国际铜连续</t>
  </si>
  <si>
    <t>LC00</t>
  </si>
  <si>
    <t>碳酸锂连续</t>
  </si>
  <si>
    <t>PS00</t>
  </si>
  <si>
    <t>多晶硅连续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</si>
  <si>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</si>
  <si>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</si>
  <si>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</si>
  <si>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</si>
  <si>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</si>
  <si>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</si>
  <si>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</si>
  <si>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</si>
  <si>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OP00</t>
  </si>
  <si>
    <t>胶版印刷纸连续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</si>
  <si>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</si>
  <si>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</si>
  <si>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</si>
  <si>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</si>
  <si>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</si>
  <si>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</si>
  <si>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</si>
  <si>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</si>
  <si>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</si>
  <si>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</si>
  <si>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</si>
  <si>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</si>
  <si>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</si>
  <si>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</si>
  <si>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</si>
  <si>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</si>
  <si>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P00</t>
  </si>
  <si>
    <t>棕榈连续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</si>
  <si>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</si>
  <si>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</si>
  <si>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</si>
  <si>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</si>
  <si>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</si>
  <si>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</si>
  <si>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</si>
  <si>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</si>
  <si>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</si>
  <si>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</si>
  <si>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OI00</t>
  </si>
  <si>
    <t>菜油连续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</si>
  <si>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</si>
  <si>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</si>
  <si>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</si>
  <si>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</si>
  <si>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</si>
  <si>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</si>
  <si>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</si>
  <si>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</si>
  <si>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</si>
  <si>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</si>
  <si>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</si>
  <si>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</si>
  <si>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</si>
  <si>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</si>
  <si>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</si>
  <si>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</si>
  <si>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SC0000</t>
  </si>
  <si>
    <t>原油连续</t>
  </si>
  <si>
    <t>AD00</t>
  </si>
  <si>
    <t>铝合金连续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</si>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</sst>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"000015"</f>
        <v>000015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"880380"</f>
        <v>880380</v>
      </c>
      <c r="B4" s="36" t="s">
        <v>9</v>
      </c>
      <c r="C4" s="36" t="s">
        <v>10</v>
      </c>
      <c r="D4" s="36" t="str">
        <f>"880805"</f>
        <v>880805</v>
      </c>
      <c r="E4" s="36" t="s">
        <v>11</v>
      </c>
      <c r="F4" s="36" t="s">
        <v>12</v>
      </c>
    </row>
    <row r="5" ht="13.5" spans="1:6">
      <c r="A5" s="36" t="str">
        <f>"880229"</f>
        <v>880229</v>
      </c>
      <c r="B5" s="36" t="s">
        <v>13</v>
      </c>
      <c r="C5" s="36" t="s">
        <v>14</v>
      </c>
      <c r="D5" s="36" t="str">
        <f>"880857"</f>
        <v>880857</v>
      </c>
      <c r="E5" s="36" t="s">
        <v>15</v>
      </c>
      <c r="F5" s="36" t="s">
        <v>16</v>
      </c>
    </row>
    <row r="6" ht="13.5" spans="1:6">
      <c r="A6" s="36" t="str">
        <f>"880398"</f>
        <v>880398</v>
      </c>
      <c r="B6" s="36" t="s">
        <v>17</v>
      </c>
      <c r="C6" s="36" t="s">
        <v>18</v>
      </c>
      <c r="D6" s="36" t="str">
        <f>"399550"</f>
        <v>399550</v>
      </c>
      <c r="E6" s="36" t="s">
        <v>19</v>
      </c>
      <c r="F6" s="36" t="s">
        <v>20</v>
      </c>
    </row>
    <row r="7" ht="13.5" spans="1:6">
      <c r="A7" s="36" t="str">
        <f>"880579"</f>
        <v>880579</v>
      </c>
      <c r="B7" s="36" t="s">
        <v>21</v>
      </c>
      <c r="C7" s="36" t="s">
        <v>22</v>
      </c>
      <c r="D7" s="36" t="str">
        <f>"880609"</f>
        <v>880609</v>
      </c>
      <c r="E7" s="36" t="s">
        <v>23</v>
      </c>
      <c r="F7" s="36" t="s">
        <v>24</v>
      </c>
    </row>
    <row r="8" ht="13.5" spans="1:6">
      <c r="A8" s="36" t="str">
        <f>"880465"</f>
        <v>880465</v>
      </c>
      <c r="B8" s="36" t="s">
        <v>25</v>
      </c>
      <c r="C8" s="36" t="s">
        <v>26</v>
      </c>
      <c r="D8" s="36" t="str">
        <f>"880856"</f>
        <v>880856</v>
      </c>
      <c r="E8" s="36" t="s">
        <v>27</v>
      </c>
      <c r="F8" s="36" t="s">
        <v>28</v>
      </c>
    </row>
    <row r="9" ht="13.5" spans="1:6">
      <c r="A9" s="36" t="str">
        <f>"880452"</f>
        <v>880452</v>
      </c>
      <c r="B9" s="36" t="s">
        <v>29</v>
      </c>
      <c r="C9" s="36" t="s">
        <v>30</v>
      </c>
      <c r="D9" s="36" t="str">
        <f>"880545"</f>
        <v>880545</v>
      </c>
      <c r="E9" s="36" t="s">
        <v>31</v>
      </c>
      <c r="F9" s="36" t="s">
        <v>32</v>
      </c>
    </row>
    <row r="10" ht="13.5" spans="1:6">
      <c r="A10" s="36" t="str">
        <f>"880217"</f>
        <v>880217</v>
      </c>
      <c r="B10" s="36" t="s">
        <v>33</v>
      </c>
      <c r="C10" s="36" t="s">
        <v>34</v>
      </c>
      <c r="D10" s="36" t="str">
        <f>"000989"</f>
        <v>000989</v>
      </c>
      <c r="E10" s="36" t="s">
        <v>35</v>
      </c>
      <c r="F10" s="36" t="s">
        <v>36</v>
      </c>
    </row>
    <row r="11" ht="13.5" spans="1:6">
      <c r="A11" s="36" t="str">
        <f>"880418"</f>
        <v>880418</v>
      </c>
      <c r="B11" s="36" t="s">
        <v>37</v>
      </c>
      <c r="C11" s="36" t="s">
        <v>38</v>
      </c>
      <c r="D11" s="36" t="str">
        <f>"880946"</f>
        <v>880946</v>
      </c>
      <c r="E11" s="36" t="s">
        <v>39</v>
      </c>
      <c r="F11" s="36" t="s">
        <v>40</v>
      </c>
    </row>
    <row r="12" ht="13.5" spans="1:6">
      <c r="A12" s="36" t="str">
        <f>"880814"</f>
        <v>880814</v>
      </c>
      <c r="B12" s="36" t="s">
        <v>41</v>
      </c>
      <c r="C12" s="36" t="s">
        <v>42</v>
      </c>
      <c r="D12" s="36" t="str">
        <f>"880669"</f>
        <v>880669</v>
      </c>
      <c r="E12" s="36" t="s">
        <v>43</v>
      </c>
      <c r="F12" s="36" t="s">
        <v>44</v>
      </c>
    </row>
    <row r="13" ht="13.5" spans="1:6">
      <c r="A13" s="36" t="str">
        <f>"880431"</f>
        <v>880431</v>
      </c>
      <c r="B13" s="36" t="s">
        <v>45</v>
      </c>
      <c r="C13" s="36" t="s">
        <v>46</v>
      </c>
      <c r="D13" s="36" t="str">
        <f>"880400"</f>
        <v>880400</v>
      </c>
      <c r="E13" s="36" t="s">
        <v>47</v>
      </c>
      <c r="F13" s="36" t="s">
        <v>48</v>
      </c>
    </row>
    <row r="14" ht="13.5" spans="1:6">
      <c r="A14" s="36" t="str">
        <f>"880668"</f>
        <v>880668</v>
      </c>
      <c r="B14" s="36" t="s">
        <v>49</v>
      </c>
      <c r="C14" s="36" t="s">
        <v>50</v>
      </c>
      <c r="D14" s="36" t="str">
        <f>"000986"</f>
        <v>000986</v>
      </c>
      <c r="E14" s="36" t="s">
        <v>51</v>
      </c>
      <c r="F14" s="36" t="s">
        <v>52</v>
      </c>
    </row>
    <row r="15" ht="13.5" spans="1:6">
      <c r="A15" s="36" t="str">
        <f>"880355"</f>
        <v>880355</v>
      </c>
      <c r="B15" s="36" t="s">
        <v>53</v>
      </c>
      <c r="C15" s="36" t="s">
        <v>54</v>
      </c>
      <c r="D15" s="36" t="str">
        <f>"880962"</f>
        <v>880962</v>
      </c>
      <c r="E15" s="36" t="s">
        <v>55</v>
      </c>
      <c r="F15" s="36" t="s">
        <v>56</v>
      </c>
    </row>
    <row r="16" ht="13.5" spans="1:6">
      <c r="A16" s="36" t="str">
        <f>"880453"</f>
        <v>880453</v>
      </c>
      <c r="B16" s="36" t="s">
        <v>57</v>
      </c>
      <c r="C16" s="36" t="s">
        <v>58</v>
      </c>
      <c r="D16" s="36" t="str">
        <f>"880722"</f>
        <v>880722</v>
      </c>
      <c r="E16" s="36" t="s">
        <v>59</v>
      </c>
      <c r="F16" s="36" t="s">
        <v>60</v>
      </c>
    </row>
    <row r="17" ht="13.5" spans="1:6">
      <c r="A17" s="36" t="str">
        <f>"880778"</f>
        <v>880778</v>
      </c>
      <c r="B17" s="36" t="s">
        <v>61</v>
      </c>
      <c r="C17" s="36" t="s">
        <v>62</v>
      </c>
      <c r="D17" s="36" t="str">
        <f>"880305"</f>
        <v>880305</v>
      </c>
      <c r="E17" s="36" t="s">
        <v>63</v>
      </c>
      <c r="F17" s="36" t="s">
        <v>64</v>
      </c>
    </row>
    <row r="18" ht="13.5" spans="1:6">
      <c r="A18" s="36" t="str">
        <f>"399359"</f>
        <v>399359</v>
      </c>
      <c r="B18" s="36" t="s">
        <v>65</v>
      </c>
      <c r="C18" s="36" t="s">
        <v>66</v>
      </c>
      <c r="D18" s="36" t="str">
        <f>"880493"</f>
        <v>880493</v>
      </c>
      <c r="E18" s="36" t="s">
        <v>67</v>
      </c>
      <c r="F18" s="36" t="s">
        <v>68</v>
      </c>
    </row>
    <row r="19" ht="13.5" spans="1:6">
      <c r="A19" s="36" t="str">
        <f>"399998"</f>
        <v>399998</v>
      </c>
      <c r="B19" s="36" t="s">
        <v>69</v>
      </c>
      <c r="C19" s="36" t="s">
        <v>66</v>
      </c>
      <c r="D19" s="36" t="str">
        <f>"880911"</f>
        <v>880911</v>
      </c>
      <c r="E19" s="36" t="s">
        <v>70</v>
      </c>
      <c r="F19" s="36" t="s">
        <v>71</v>
      </c>
    </row>
    <row r="20" ht="13.5" spans="1:6">
      <c r="A20" s="37"/>
      <c r="B20" s="37"/>
      <c r="C20" s="37"/>
      <c r="D20" s="36" t="str">
        <f>"880576"</f>
        <v>880576</v>
      </c>
      <c r="E20" s="36" t="s">
        <v>72</v>
      </c>
      <c r="F20" s="36" t="s">
        <v>73</v>
      </c>
    </row>
    <row r="21" ht="13.5" spans="1:6">
      <c r="A21" s="37"/>
      <c r="B21" s="37"/>
      <c r="C21" s="37"/>
      <c r="D21" s="36" t="str">
        <f>"880739"</f>
        <v>880739</v>
      </c>
      <c r="E21" s="36" t="s">
        <v>74</v>
      </c>
      <c r="F21" s="36" t="s">
        <v>75</v>
      </c>
    </row>
    <row r="22" ht="13.5" spans="1:6">
      <c r="A22" s="37"/>
      <c r="B22" s="37"/>
      <c r="C22" s="37"/>
      <c r="D22" s="36" t="str">
        <f>"880693"</f>
        <v>880693</v>
      </c>
      <c r="E22" s="36" t="s">
        <v>76</v>
      </c>
      <c r="F22" s="36" t="s">
        <v>77</v>
      </c>
    </row>
    <row r="23" ht="16.5" spans="1:6">
      <c r="A23" s="25"/>
      <c r="B23" s="25"/>
      <c r="C23" s="25"/>
      <c r="D23" s="36" t="str">
        <f>"880654"</f>
        <v>880654</v>
      </c>
      <c r="E23" s="36" t="s">
        <v>78</v>
      </c>
      <c r="F23" s="36" t="s">
        <v>79</v>
      </c>
    </row>
    <row r="24" ht="16.5" spans="1:6">
      <c r="A24" s="25"/>
      <c r="B24" s="25"/>
      <c r="C24" s="25"/>
      <c r="D24" s="36" t="str">
        <f>"880476"</f>
        <v>880476</v>
      </c>
      <c r="E24" s="36" t="s">
        <v>80</v>
      </c>
      <c r="F24" s="36" t="s">
        <v>81</v>
      </c>
    </row>
    <row r="25" ht="16.5" spans="1:6">
      <c r="A25" s="25"/>
      <c r="B25" s="25"/>
      <c r="C25" s="25"/>
      <c r="D25" s="36" t="str">
        <f>"880913"</f>
        <v>880913</v>
      </c>
      <c r="E25" s="36" t="s">
        <v>82</v>
      </c>
      <c r="F25" s="36" t="s">
        <v>83</v>
      </c>
    </row>
    <row r="26" ht="16.5" spans="1:6">
      <c r="A26" s="25"/>
      <c r="B26" s="25"/>
      <c r="C26" s="25"/>
      <c r="D26" s="36" t="str">
        <f>"880372"</f>
        <v>880372</v>
      </c>
      <c r="E26" s="36" t="s">
        <v>84</v>
      </c>
      <c r="F26" s="36" t="s">
        <v>85</v>
      </c>
    </row>
    <row r="27" ht="16.5" spans="1:6">
      <c r="A27" s="25"/>
      <c r="B27" s="25"/>
      <c r="C27" s="25"/>
      <c r="D27" s="36" t="str">
        <f>"880711"</f>
        <v>880711</v>
      </c>
      <c r="E27" s="36" t="s">
        <v>86</v>
      </c>
      <c r="F27" s="36" t="s">
        <v>87</v>
      </c>
    </row>
    <row r="28" ht="16.5" spans="1:6">
      <c r="A28" s="25"/>
      <c r="B28" s="25"/>
      <c r="C28" s="25"/>
      <c r="D28" s="36" t="str">
        <f>"880875"</f>
        <v>880875</v>
      </c>
      <c r="E28" s="36" t="s">
        <v>88</v>
      </c>
      <c r="F28" s="36" t="s">
        <v>89</v>
      </c>
    </row>
    <row r="29" ht="16.5" spans="1:6">
      <c r="A29" s="25"/>
      <c r="B29" s="25"/>
      <c r="C29" s="25"/>
      <c r="D29" s="36" t="str">
        <f>"880623"</f>
        <v>880623</v>
      </c>
      <c r="E29" s="36" t="s">
        <v>90</v>
      </c>
      <c r="F29" s="36" t="s">
        <v>91</v>
      </c>
    </row>
    <row r="30" ht="16.5" spans="1:6">
      <c r="A30" s="25"/>
      <c r="B30" s="25"/>
      <c r="C30" s="25"/>
      <c r="D30" s="36" t="str">
        <f>"880967"</f>
        <v>880967</v>
      </c>
      <c r="E30" s="36" t="s">
        <v>92</v>
      </c>
      <c r="F30" s="36" t="s">
        <v>93</v>
      </c>
    </row>
    <row r="31" ht="16.5" spans="1:6">
      <c r="A31" s="25"/>
      <c r="B31" s="25"/>
      <c r="C31" s="25"/>
      <c r="D31" s="36" t="str">
        <f>"880211"</f>
        <v>880211</v>
      </c>
      <c r="E31" s="36" t="s">
        <v>94</v>
      </c>
      <c r="F31" s="36" t="s">
        <v>95</v>
      </c>
    </row>
    <row r="32" ht="16.5" spans="1:6">
      <c r="A32" s="25"/>
      <c r="B32" s="25"/>
      <c r="C32" s="25"/>
      <c r="D32" s="36" t="str">
        <f>"880225"</f>
        <v>880225</v>
      </c>
      <c r="E32" s="36" t="s">
        <v>96</v>
      </c>
      <c r="F32" s="36" t="s">
        <v>97</v>
      </c>
    </row>
    <row r="33" ht="16.5" spans="1:6">
      <c r="A33" s="25"/>
      <c r="B33" s="25"/>
      <c r="C33" s="25"/>
      <c r="D33" s="36" t="str">
        <f>"880683"</f>
        <v>880683</v>
      </c>
      <c r="E33" s="36" t="s">
        <v>98</v>
      </c>
      <c r="F33" s="36" t="s">
        <v>99</v>
      </c>
    </row>
    <row r="34" ht="16.5" spans="1:6">
      <c r="A34" s="25"/>
      <c r="B34" s="25"/>
      <c r="C34" s="25"/>
      <c r="D34" s="36" t="str">
        <f>"880406"</f>
        <v>880406</v>
      </c>
      <c r="E34" s="36" t="s">
        <v>100</v>
      </c>
      <c r="F34" s="36" t="s">
        <v>101</v>
      </c>
    </row>
    <row r="35" ht="16.5" spans="1:6">
      <c r="A35" s="25"/>
      <c r="B35" s="25"/>
      <c r="C35" s="25"/>
      <c r="D35" s="36" t="str">
        <f>"880885"</f>
        <v>880885</v>
      </c>
      <c r="E35" s="36" t="s">
        <v>102</v>
      </c>
      <c r="F35" s="36" t="s">
        <v>103</v>
      </c>
    </row>
    <row r="36" ht="16.5" spans="1:6">
      <c r="A36" s="25"/>
      <c r="B36" s="25"/>
      <c r="C36" s="25"/>
      <c r="D36" s="36" t="str">
        <f>"880791"</f>
        <v>880791</v>
      </c>
      <c r="E36" s="36" t="s">
        <v>104</v>
      </c>
      <c r="F36" s="36" t="s">
        <v>105</v>
      </c>
    </row>
    <row r="37" ht="16.5" spans="1:6">
      <c r="A37" s="25"/>
      <c r="B37" s="25"/>
      <c r="C37" s="25"/>
      <c r="D37" s="36" t="str">
        <f>"899050"</f>
        <v>899050</v>
      </c>
      <c r="E37" s="36" t="s">
        <v>106</v>
      </c>
      <c r="F37" s="36" t="s">
        <v>107</v>
      </c>
    </row>
    <row r="38" ht="16.5" spans="1:6">
      <c r="A38" s="25"/>
      <c r="B38" s="25"/>
      <c r="C38" s="25"/>
      <c r="D38" s="36" t="str">
        <f>"880692"</f>
        <v>880692</v>
      </c>
      <c r="E38" s="36" t="s">
        <v>108</v>
      </c>
      <c r="F38" s="36" t="s">
        <v>109</v>
      </c>
    </row>
    <row r="39" ht="16.5" spans="1:6">
      <c r="A39" s="25"/>
      <c r="B39" s="25"/>
      <c r="C39" s="25"/>
      <c r="D39" s="36" t="str">
        <f>"880929"</f>
        <v>880929</v>
      </c>
      <c r="E39" s="36" t="s">
        <v>110</v>
      </c>
      <c r="F39" s="36" t="s">
        <v>111</v>
      </c>
    </row>
    <row r="40" ht="16.5" spans="1:6">
      <c r="A40" s="25"/>
      <c r="B40" s="25"/>
      <c r="C40" s="25"/>
      <c r="D40" s="36" t="str">
        <f>"880554"</f>
        <v>880554</v>
      </c>
      <c r="E40" s="36" t="s">
        <v>112</v>
      </c>
      <c r="F40" s="36" t="s">
        <v>113</v>
      </c>
    </row>
    <row r="41" ht="16.5" spans="1:6">
      <c r="A41" s="25"/>
      <c r="B41" s="25"/>
      <c r="C41" s="25"/>
      <c r="D41" s="36" t="str">
        <f>"880555"</f>
        <v>880555</v>
      </c>
      <c r="E41" s="36" t="s">
        <v>114</v>
      </c>
      <c r="F41" s="36" t="s">
        <v>115</v>
      </c>
    </row>
    <row r="42" ht="16.5" spans="1:6">
      <c r="A42" s="25"/>
      <c r="B42" s="25"/>
      <c r="C42" s="25"/>
      <c r="D42" s="36" t="str">
        <f>"880367"</f>
        <v>880367</v>
      </c>
      <c r="E42" s="36" t="s">
        <v>116</v>
      </c>
      <c r="F42" s="36" t="s">
        <v>117</v>
      </c>
    </row>
    <row r="43" ht="16.5" spans="1:6">
      <c r="A43" s="25"/>
      <c r="B43" s="25"/>
      <c r="C43" s="25"/>
      <c r="D43" s="36" t="str">
        <f>"880794"</f>
        <v>880794</v>
      </c>
      <c r="E43" s="36" t="s">
        <v>118</v>
      </c>
      <c r="F43" s="36" t="s">
        <v>119</v>
      </c>
    </row>
    <row r="44" ht="16.5" spans="1:6">
      <c r="A44" s="25"/>
      <c r="B44" s="25"/>
      <c r="C44" s="25"/>
      <c r="D44" s="36" t="str">
        <f>"880650"</f>
        <v>880650</v>
      </c>
      <c r="E44" s="36" t="s">
        <v>120</v>
      </c>
      <c r="F44" s="36" t="s">
        <v>121</v>
      </c>
    </row>
    <row r="45" ht="16.5" spans="1:6">
      <c r="A45" s="25"/>
      <c r="B45" s="25"/>
      <c r="C45" s="25"/>
      <c r="D45" s="36" t="str">
        <f>"880647"</f>
        <v>880647</v>
      </c>
      <c r="E45" s="36" t="s">
        <v>122</v>
      </c>
      <c r="F45" s="36" t="s">
        <v>123</v>
      </c>
    </row>
    <row r="46" ht="16.5" spans="1:6">
      <c r="A46" s="25"/>
      <c r="B46" s="25"/>
      <c r="C46" s="25"/>
      <c r="D46" s="36" t="str">
        <f>"880896"</f>
        <v>880896</v>
      </c>
      <c r="E46" s="36" t="s">
        <v>124</v>
      </c>
      <c r="F46" s="36" t="s">
        <v>125</v>
      </c>
    </row>
    <row r="47" ht="16.5" spans="1:6">
      <c r="A47" s="25"/>
      <c r="B47" s="25"/>
      <c r="C47" s="25"/>
      <c r="D47" s="36" t="str">
        <f>"880718"</f>
        <v>880718</v>
      </c>
      <c r="E47" s="36" t="s">
        <v>126</v>
      </c>
      <c r="F47" s="36" t="s">
        <v>127</v>
      </c>
    </row>
    <row r="48" ht="16.5" spans="1:6">
      <c r="A48" s="25"/>
      <c r="B48" s="25"/>
      <c r="C48" s="25"/>
      <c r="D48" s="36" t="str">
        <f>"880474"</f>
        <v>880474</v>
      </c>
      <c r="E48" s="36" t="s">
        <v>128</v>
      </c>
      <c r="F48" s="36" t="s">
        <v>129</v>
      </c>
    </row>
    <row r="49" ht="16.5" spans="1:6">
      <c r="A49" s="25"/>
      <c r="B49" s="25"/>
      <c r="C49" s="25"/>
      <c r="D49" s="36" t="str">
        <f>"880432"</f>
        <v>880432</v>
      </c>
      <c r="E49" s="36" t="s">
        <v>130</v>
      </c>
      <c r="F49" s="36" t="s">
        <v>131</v>
      </c>
    </row>
    <row r="50" ht="16.5" spans="1:6">
      <c r="A50" s="25"/>
      <c r="B50" s="25"/>
      <c r="C50" s="25"/>
      <c r="D50" s="36" t="str">
        <f>"880887"</f>
        <v>880887</v>
      </c>
      <c r="E50" s="36" t="s">
        <v>132</v>
      </c>
      <c r="F50" s="36" t="s">
        <v>133</v>
      </c>
    </row>
    <row r="51" ht="16.5" spans="1:6">
      <c r="A51" s="25"/>
      <c r="B51" s="25"/>
      <c r="C51" s="25"/>
      <c r="D51" s="36" t="str">
        <f>"880959"</f>
        <v>880959</v>
      </c>
      <c r="E51" s="36" t="s">
        <v>134</v>
      </c>
      <c r="F51" s="36" t="s">
        <v>135</v>
      </c>
    </row>
    <row r="52" ht="16.5" spans="1:6">
      <c r="A52" s="25"/>
      <c r="B52" s="25"/>
      <c r="C52" s="25"/>
      <c r="D52" s="36" t="str">
        <f>"880613"</f>
        <v>880613</v>
      </c>
      <c r="E52" s="36" t="s">
        <v>136</v>
      </c>
      <c r="F52" s="36" t="s">
        <v>137</v>
      </c>
    </row>
    <row r="53" ht="16.5" spans="1:6">
      <c r="A53" s="25"/>
      <c r="B53" s="25"/>
      <c r="C53" s="25"/>
      <c r="D53" s="36" t="str">
        <f>"880767"</f>
        <v>880767</v>
      </c>
      <c r="E53" s="36" t="s">
        <v>138</v>
      </c>
      <c r="F53" s="36" t="s">
        <v>139</v>
      </c>
    </row>
    <row r="54" ht="16.5" spans="1:6">
      <c r="A54" s="25"/>
      <c r="B54" s="25"/>
      <c r="C54" s="25"/>
      <c r="D54" s="36" t="str">
        <f>"880764"</f>
        <v>880764</v>
      </c>
      <c r="E54" s="36" t="s">
        <v>140</v>
      </c>
      <c r="F54" s="36" t="s">
        <v>141</v>
      </c>
    </row>
    <row r="55" ht="16.5" spans="1:6">
      <c r="A55" s="25"/>
      <c r="B55" s="25"/>
      <c r="C55" s="25"/>
      <c r="D55" s="36" t="str">
        <f>"880422"</f>
        <v>880422</v>
      </c>
      <c r="E55" s="36" t="s">
        <v>142</v>
      </c>
      <c r="F55" s="36" t="s">
        <v>143</v>
      </c>
    </row>
    <row r="56" ht="16.5" spans="1:6">
      <c r="A56" s="25"/>
      <c r="B56" s="25"/>
      <c r="C56" s="25"/>
      <c r="D56" s="36" t="str">
        <f>"880626"</f>
        <v>880626</v>
      </c>
      <c r="E56" s="36" t="s">
        <v>144</v>
      </c>
      <c r="F56" s="36" t="s">
        <v>145</v>
      </c>
    </row>
    <row r="57" ht="16.5" spans="1:6">
      <c r="A57" s="25"/>
      <c r="B57" s="25"/>
      <c r="C57" s="25"/>
      <c r="D57" s="36" t="str">
        <f>"880741"</f>
        <v>880741</v>
      </c>
      <c r="E57" s="36" t="s">
        <v>146</v>
      </c>
      <c r="F57" s="36" t="s">
        <v>147</v>
      </c>
    </row>
    <row r="58" ht="16.5" spans="1:6">
      <c r="A58" s="25"/>
      <c r="B58" s="25"/>
      <c r="C58" s="25"/>
      <c r="D58" s="36" t="str">
        <f>"880454"</f>
        <v>880454</v>
      </c>
      <c r="E58" s="36" t="s">
        <v>148</v>
      </c>
      <c r="F58" s="36" t="s">
        <v>149</v>
      </c>
    </row>
    <row r="59" ht="16.5" spans="1:6">
      <c r="A59" s="25"/>
      <c r="B59" s="25"/>
      <c r="C59" s="25"/>
      <c r="D59" s="36" t="str">
        <f>"880710"</f>
        <v>880710</v>
      </c>
      <c r="E59" s="36" t="s">
        <v>150</v>
      </c>
      <c r="F59" s="36" t="s">
        <v>151</v>
      </c>
    </row>
    <row r="60" ht="16.5" spans="1:6">
      <c r="A60" s="25"/>
      <c r="B60" s="25"/>
      <c r="C60" s="25"/>
      <c r="D60" s="36" t="str">
        <f>"399108"</f>
        <v>399108</v>
      </c>
      <c r="E60" s="36" t="s">
        <v>152</v>
      </c>
      <c r="F60" s="36" t="s">
        <v>153</v>
      </c>
    </row>
    <row r="61" ht="16.5" spans="1:6">
      <c r="A61" s="25"/>
      <c r="B61" s="25"/>
      <c r="C61" s="25"/>
      <c r="D61" s="36" t="str">
        <f>"399438"</f>
        <v>399438</v>
      </c>
      <c r="E61" s="36" t="s">
        <v>154</v>
      </c>
      <c r="F61" s="36" t="s">
        <v>66</v>
      </c>
    </row>
    <row r="62" ht="16.5" spans="1:6">
      <c r="A62" s="25"/>
      <c r="B62" s="25"/>
      <c r="C62" s="25"/>
      <c r="D62" s="36" t="str">
        <f>"399391"</f>
        <v>399391</v>
      </c>
      <c r="E62" s="36" t="s">
        <v>155</v>
      </c>
      <c r="F62" s="36" t="s">
        <v>66</v>
      </c>
    </row>
    <row r="63" ht="16.5" spans="1:6">
      <c r="A63" s="25"/>
      <c r="B63" s="25"/>
      <c r="C63" s="25"/>
      <c r="D63" s="36" t="str">
        <f>"399373"</f>
        <v>399373</v>
      </c>
      <c r="E63" s="36" t="s">
        <v>156</v>
      </c>
      <c r="F63" s="36" t="s">
        <v>66</v>
      </c>
    </row>
    <row r="64" ht="16.5" spans="1:6">
      <c r="A64" s="25"/>
      <c r="B64" s="25"/>
      <c r="C64" s="25"/>
      <c r="D64" s="36" t="str">
        <f>"399361"</f>
        <v>399361</v>
      </c>
      <c r="E64" s="36" t="s">
        <v>157</v>
      </c>
      <c r="F64" s="36" t="s">
        <v>66</v>
      </c>
    </row>
    <row r="65" ht="16.5" spans="1:6">
      <c r="A65" s="25"/>
      <c r="B65" s="25"/>
      <c r="C65" s="25"/>
      <c r="D65" s="36" t="str">
        <f>"399348"</f>
        <v>399348</v>
      </c>
      <c r="E65" s="36" t="s">
        <v>158</v>
      </c>
      <c r="F65" s="36" t="s">
        <v>66</v>
      </c>
    </row>
    <row r="66" ht="16.5" spans="1:6">
      <c r="A66" s="25"/>
      <c r="B66" s="25"/>
      <c r="C66" s="25"/>
      <c r="D66" s="36" t="str">
        <f>"399324"</f>
        <v>399324</v>
      </c>
      <c r="E66" s="36" t="s">
        <v>159</v>
      </c>
      <c r="F66" s="36" t="s">
        <v>66</v>
      </c>
    </row>
    <row r="67" ht="16.5" spans="1:6">
      <c r="A67" s="25"/>
      <c r="B67" s="25"/>
      <c r="C67" s="25"/>
      <c r="D67" s="36" t="str">
        <f>"399321"</f>
        <v>399321</v>
      </c>
      <c r="E67" s="36" t="s">
        <v>160</v>
      </c>
      <c r="F67" s="36" t="s">
        <v>66</v>
      </c>
    </row>
    <row r="68" ht="16.5" spans="1:6">
      <c r="A68" s="25"/>
      <c r="B68" s="25"/>
      <c r="C68" s="25"/>
      <c r="D68" s="36" t="str">
        <f>"399286"</f>
        <v>399286</v>
      </c>
      <c r="E68" s="36" t="s">
        <v>161</v>
      </c>
      <c r="F68" s="36" t="s">
        <v>66</v>
      </c>
    </row>
    <row r="69" ht="16.5" spans="1:6">
      <c r="A69" s="25"/>
      <c r="B69" s="25"/>
      <c r="C69" s="25"/>
      <c r="D69" s="36" t="str">
        <f>"399008"</f>
        <v>399008</v>
      </c>
      <c r="E69" s="36" t="s">
        <v>162</v>
      </c>
      <c r="F69" s="36" t="s">
        <v>66</v>
      </c>
    </row>
    <row r="70" ht="16.5" spans="1:6">
      <c r="A70" s="25"/>
      <c r="B70" s="25"/>
      <c r="C70" s="25"/>
      <c r="D70" s="36" t="str">
        <f>"399005"</f>
        <v>399005</v>
      </c>
      <c r="E70" s="36" t="s">
        <v>163</v>
      </c>
      <c r="F70" s="36" t="s">
        <v>66</v>
      </c>
    </row>
    <row r="71" ht="16.5" spans="1:6">
      <c r="A71" s="25"/>
      <c r="B71" s="25"/>
      <c r="C71" s="25"/>
      <c r="D71" s="36" t="str">
        <f>"880677"</f>
        <v>880677</v>
      </c>
      <c r="E71" s="36" t="s">
        <v>164</v>
      </c>
      <c r="F71" s="36" t="s">
        <v>66</v>
      </c>
    </row>
    <row r="72" ht="16.5" spans="1:6">
      <c r="A72" s="25"/>
      <c r="B72" s="25"/>
      <c r="C72" s="25"/>
      <c r="D72" s="36" t="str">
        <f>"000683"</f>
        <v>000683</v>
      </c>
      <c r="E72" s="36" t="s">
        <v>165</v>
      </c>
      <c r="F72" s="36" t="s">
        <v>66</v>
      </c>
    </row>
    <row r="73" ht="16.5" spans="1:6">
      <c r="A73" s="25"/>
      <c r="B73" s="25"/>
      <c r="C73" s="25"/>
      <c r="D73" s="36" t="str">
        <f>"000122"</f>
        <v>000122</v>
      </c>
      <c r="E73" s="36" t="s">
        <v>166</v>
      </c>
      <c r="F73" s="36" t="s">
        <v>66</v>
      </c>
    </row>
    <row r="74" ht="16.5" spans="1:6">
      <c r="A74" s="25"/>
      <c r="B74" s="25"/>
      <c r="C74" s="25"/>
      <c r="D74" s="36" t="str">
        <f>"000011"</f>
        <v>000011</v>
      </c>
      <c r="E74" s="36" t="s">
        <v>167</v>
      </c>
      <c r="F74" s="36" t="s">
        <v>66</v>
      </c>
    </row>
    <row r="75" ht="16.5" spans="1:6">
      <c r="A75" s="25"/>
      <c r="B75" s="25"/>
      <c r="C75" s="25"/>
      <c r="D75" s="36" t="str">
        <f>"399807"</f>
        <v>399807</v>
      </c>
      <c r="E75" s="36" t="s">
        <v>168</v>
      </c>
      <c r="F75" s="36" t="s">
        <v>66</v>
      </c>
    </row>
    <row r="76" ht="16.5" spans="1:6">
      <c r="A76" s="25"/>
      <c r="B76" s="25"/>
      <c r="C76" s="25"/>
      <c r="D76" s="36" t="str">
        <f>"399750"</f>
        <v>399750</v>
      </c>
      <c r="E76" s="36" t="s">
        <v>169</v>
      </c>
      <c r="F76" s="36" t="s">
        <v>66</v>
      </c>
    </row>
    <row r="77" ht="16.5" spans="1:6">
      <c r="A77" s="25"/>
      <c r="B77" s="25"/>
      <c r="C77" s="25"/>
      <c r="D77" s="36" t="str">
        <f>"399699"</f>
        <v>399699</v>
      </c>
      <c r="E77" s="36" t="s">
        <v>170</v>
      </c>
      <c r="F77" s="36" t="s">
        <v>66</v>
      </c>
    </row>
    <row r="78" ht="16.5" spans="1:6">
      <c r="A78" s="25"/>
      <c r="B78" s="25"/>
      <c r="C78" s="25"/>
      <c r="D78" s="37"/>
      <c r="E78" s="37"/>
      <c r="F78" s="37"/>
    </row>
    <row r="79" ht="16.5" spans="1:6">
      <c r="A79" s="25"/>
      <c r="B79" s="25"/>
      <c r="C79" s="25"/>
      <c r="D79" s="37"/>
      <c r="E79" s="37"/>
      <c r="F79" s="37"/>
    </row>
    <row r="80" ht="16.5" spans="1:6">
      <c r="A80" s="25"/>
      <c r="B80" s="25"/>
      <c r="C80" s="25"/>
      <c r="D80" s="37"/>
      <c r="E80" s="37"/>
      <c r="F80" s="37"/>
    </row>
    <row r="81" ht="16.5" spans="1:6">
      <c r="A81" s="25"/>
      <c r="B81" s="25"/>
      <c r="C81" s="25"/>
      <c r="D81" s="37"/>
      <c r="E81" s="37"/>
      <c r="F81" s="37"/>
    </row>
    <row r="82" ht="16.5" spans="1:6">
      <c r="A82" s="25"/>
      <c r="B82" s="25"/>
      <c r="C82" s="25"/>
      <c r="D82" s="37"/>
      <c r="E82" s="37"/>
      <c r="F82" s="37"/>
    </row>
    <row r="83" ht="16.5" spans="1:6">
      <c r="A83" s="25"/>
      <c r="B83" s="25"/>
      <c r="C83" s="25"/>
      <c r="D83" s="37"/>
      <c r="E83" s="37"/>
      <c r="F83" s="37"/>
    </row>
    <row r="84" ht="16.5" spans="1:6">
      <c r="A84" s="25"/>
      <c r="B84" s="25"/>
      <c r="C84" s="25"/>
      <c r="D84" s="37"/>
      <c r="E84" s="37"/>
      <c r="F84" s="37"/>
    </row>
    <row r="85" ht="16.5" spans="1:6">
      <c r="A85" s="25"/>
      <c r="B85" s="25"/>
      <c r="C85" s="25"/>
      <c r="D85" s="37"/>
      <c r="E85" s="37"/>
      <c r="F85" s="37"/>
    </row>
    <row r="86" ht="16.5" spans="1:6">
      <c r="A86" s="25"/>
      <c r="B86" s="25"/>
      <c r="C86" s="25"/>
      <c r="D86" s="37"/>
      <c r="E86" s="37"/>
      <c r="F86" s="37"/>
    </row>
    <row r="87" ht="16.5" spans="1:6">
      <c r="A87" s="25"/>
      <c r="B87" s="25"/>
      <c r="C87" s="25"/>
      <c r="D87" s="37"/>
      <c r="E87" s="37"/>
      <c r="F87" s="37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11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171</v>
      </c>
      <c r="B1" s="2"/>
      <c r="C1" s="2"/>
      <c r="D1" s="2"/>
      <c r="E1" s="2"/>
      <c r="F1" s="2"/>
      <c r="G1" s="2"/>
      <c r="H1" s="2"/>
      <c r="I1" s="2"/>
      <c r="J1" s="2"/>
      <c r="K1" s="1" t="s">
        <v>172</v>
      </c>
      <c r="L1" s="1"/>
      <c r="M1" s="1"/>
      <c r="N1" s="1"/>
      <c r="O1" s="1"/>
      <c r="P1" s="1"/>
      <c r="Q1" s="1"/>
      <c r="R1" s="1"/>
    </row>
    <row r="2" ht="22.5" spans="1:18">
      <c r="A2" s="3" t="s">
        <v>173</v>
      </c>
      <c r="B2" s="4" t="s">
        <v>174</v>
      </c>
      <c r="C2" s="4" t="s">
        <v>175</v>
      </c>
      <c r="D2" s="4" t="s">
        <v>176</v>
      </c>
      <c r="E2" s="4" t="s">
        <v>177</v>
      </c>
      <c r="F2" s="4" t="s">
        <v>178</v>
      </c>
      <c r="G2" s="4" t="s">
        <v>179</v>
      </c>
      <c r="H2" s="4" t="s">
        <v>180</v>
      </c>
      <c r="I2" s="4" t="s">
        <v>181</v>
      </c>
      <c r="J2" s="4" t="s">
        <v>182</v>
      </c>
      <c r="K2" s="13" t="s">
        <v>183</v>
      </c>
      <c r="L2" s="13" t="s">
        <v>184</v>
      </c>
      <c r="M2" s="13" t="s">
        <v>185</v>
      </c>
      <c r="N2" s="13" t="s">
        <v>186</v>
      </c>
      <c r="O2" s="13" t="s">
        <v>187</v>
      </c>
      <c r="P2" s="13" t="s">
        <v>188</v>
      </c>
      <c r="Q2" s="13" t="s">
        <v>189</v>
      </c>
      <c r="R2" s="13" t="s">
        <v>190</v>
      </c>
    </row>
    <row r="3" ht="16.5" spans="1:23">
      <c r="A3" s="18">
        <v>916</v>
      </c>
      <c r="B3" s="18" t="s">
        <v>191</v>
      </c>
      <c r="C3" s="18">
        <v>4024.897</v>
      </c>
      <c r="D3" s="18">
        <v>5676.179</v>
      </c>
      <c r="E3" s="18">
        <v>1</v>
      </c>
      <c r="F3" s="19">
        <v>0</v>
      </c>
      <c r="G3" s="19">
        <v>0</v>
      </c>
      <c r="H3" s="19">
        <v>1</v>
      </c>
      <c r="I3" s="19">
        <v>1.83</v>
      </c>
      <c r="J3" s="19">
        <v>30.389</v>
      </c>
      <c r="K3" s="23">
        <v>3</v>
      </c>
      <c r="L3" s="23">
        <v>0</v>
      </c>
      <c r="M3" s="23">
        <v>0</v>
      </c>
      <c r="N3" s="23">
        <v>-1</v>
      </c>
      <c r="O3" s="23">
        <v>0</v>
      </c>
      <c r="P3" s="23">
        <v>3.96</v>
      </c>
      <c r="Q3" s="23">
        <v>0</v>
      </c>
      <c r="R3" s="23">
        <v>-1</v>
      </c>
      <c r="S3" s="24"/>
      <c r="T3" s="24"/>
      <c r="U3" s="24"/>
      <c r="V3" s="24"/>
      <c r="W3" s="24"/>
    </row>
    <row r="4" ht="16.5" spans="1:23">
      <c r="A4" s="18">
        <v>936</v>
      </c>
      <c r="B4" s="18" t="s">
        <v>192</v>
      </c>
      <c r="C4" s="18">
        <v>7344.475</v>
      </c>
      <c r="D4" s="18">
        <v>9653.218</v>
      </c>
      <c r="E4" s="18">
        <v>1</v>
      </c>
      <c r="F4" s="19">
        <v>0</v>
      </c>
      <c r="G4" s="19">
        <v>0</v>
      </c>
      <c r="H4" s="19">
        <v>1</v>
      </c>
      <c r="I4" s="19">
        <v>0.712</v>
      </c>
      <c r="J4" s="19">
        <v>24.458</v>
      </c>
      <c r="K4" s="23">
        <v>3</v>
      </c>
      <c r="L4" s="23">
        <v>0</v>
      </c>
      <c r="M4" s="23">
        <v>0</v>
      </c>
      <c r="N4" s="23">
        <v>-1</v>
      </c>
      <c r="O4" s="23">
        <v>0</v>
      </c>
      <c r="P4" s="23">
        <v>4.162</v>
      </c>
      <c r="Q4" s="23">
        <v>0</v>
      </c>
      <c r="R4" s="23">
        <v>-1</v>
      </c>
      <c r="S4" s="24"/>
      <c r="T4" s="24"/>
      <c r="U4" s="24"/>
      <c r="V4" s="24"/>
      <c r="W4" s="24"/>
    </row>
    <row r="5" ht="16.5" spans="1:23">
      <c r="A5" s="18">
        <v>994</v>
      </c>
      <c r="B5" s="18" t="s">
        <v>193</v>
      </c>
      <c r="C5" s="18">
        <v>8492.22</v>
      </c>
      <c r="D5" s="18">
        <v>10896.602</v>
      </c>
      <c r="E5" s="18">
        <v>1</v>
      </c>
      <c r="F5" s="19">
        <v>0</v>
      </c>
      <c r="G5" s="19">
        <v>0</v>
      </c>
      <c r="H5" s="19">
        <v>1</v>
      </c>
      <c r="I5" s="19">
        <v>0.014</v>
      </c>
      <c r="J5" s="19">
        <v>22.077</v>
      </c>
      <c r="K5" s="23">
        <v>0</v>
      </c>
      <c r="L5" s="23">
        <v>2</v>
      </c>
      <c r="M5" s="23">
        <v>0</v>
      </c>
      <c r="N5" s="23">
        <v>-1</v>
      </c>
      <c r="O5" s="23">
        <v>0</v>
      </c>
      <c r="P5" s="23">
        <v>-0.112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8">
        <v>399249</v>
      </c>
      <c r="B6" s="18" t="s">
        <v>194</v>
      </c>
      <c r="C6" s="18">
        <v>2365.72</v>
      </c>
      <c r="D6" s="18">
        <v>3203.439</v>
      </c>
      <c r="E6" s="18">
        <v>1</v>
      </c>
      <c r="F6" s="19">
        <v>0</v>
      </c>
      <c r="G6" s="19">
        <v>0</v>
      </c>
      <c r="H6" s="19">
        <v>1</v>
      </c>
      <c r="I6" s="19">
        <v>0.588</v>
      </c>
      <c r="J6" s="19">
        <v>26.585</v>
      </c>
      <c r="K6" s="23">
        <v>2</v>
      </c>
      <c r="L6" s="23">
        <v>1</v>
      </c>
      <c r="M6" s="23">
        <v>0</v>
      </c>
      <c r="N6" s="23">
        <v>-1</v>
      </c>
      <c r="O6" s="23">
        <v>0</v>
      </c>
      <c r="P6" s="23">
        <v>2.782</v>
      </c>
      <c r="Q6" s="23">
        <v>0</v>
      </c>
      <c r="R6" s="23">
        <v>-1</v>
      </c>
      <c r="S6" s="24"/>
      <c r="T6" s="24"/>
      <c r="U6" s="24"/>
      <c r="V6" s="24"/>
      <c r="W6" s="24"/>
    </row>
    <row r="7" ht="16.5" spans="1:23">
      <c r="A7" s="18">
        <v>399326</v>
      </c>
      <c r="B7" s="18" t="s">
        <v>195</v>
      </c>
      <c r="C7" s="18">
        <v>4835.822</v>
      </c>
      <c r="D7" s="18">
        <v>6216.13</v>
      </c>
      <c r="E7" s="18">
        <v>1</v>
      </c>
      <c r="F7" s="19">
        <v>0</v>
      </c>
      <c r="G7" s="19">
        <v>0</v>
      </c>
      <c r="H7" s="19">
        <v>1</v>
      </c>
      <c r="I7" s="19">
        <v>0.53</v>
      </c>
      <c r="J7" s="19">
        <v>22.618</v>
      </c>
      <c r="K7" s="23">
        <v>2</v>
      </c>
      <c r="L7" s="23">
        <v>1</v>
      </c>
      <c r="M7" s="23">
        <v>0</v>
      </c>
      <c r="N7" s="23">
        <v>0</v>
      </c>
      <c r="O7" s="23">
        <v>0</v>
      </c>
      <c r="P7" s="23">
        <v>3.564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8">
        <v>399389</v>
      </c>
      <c r="B8" s="18" t="s">
        <v>196</v>
      </c>
      <c r="C8" s="18">
        <v>5844.025</v>
      </c>
      <c r="D8" s="18">
        <v>7846.018</v>
      </c>
      <c r="E8" s="18">
        <v>1</v>
      </c>
      <c r="F8" s="19">
        <v>0</v>
      </c>
      <c r="G8" s="19">
        <v>0</v>
      </c>
      <c r="H8" s="19">
        <v>1</v>
      </c>
      <c r="I8" s="19">
        <v>1.991</v>
      </c>
      <c r="J8" s="19">
        <v>26.999</v>
      </c>
      <c r="K8" s="23">
        <v>0</v>
      </c>
      <c r="L8" s="23">
        <v>0</v>
      </c>
      <c r="M8" s="23">
        <v>0</v>
      </c>
      <c r="N8" s="23">
        <v>-1</v>
      </c>
      <c r="O8" s="23">
        <v>0</v>
      </c>
      <c r="P8" s="23">
        <v>3.197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18">
        <v>399621</v>
      </c>
      <c r="B9" s="18" t="s">
        <v>197</v>
      </c>
      <c r="C9" s="18">
        <v>7699.529</v>
      </c>
      <c r="D9" s="18">
        <v>11812.996</v>
      </c>
      <c r="E9" s="18">
        <v>1</v>
      </c>
      <c r="F9" s="19">
        <v>0</v>
      </c>
      <c r="G9" s="19">
        <v>0</v>
      </c>
      <c r="H9" s="19">
        <v>1</v>
      </c>
      <c r="I9" s="19">
        <v>3.517</v>
      </c>
      <c r="J9" s="19">
        <v>37.114</v>
      </c>
      <c r="K9" s="23">
        <v>2</v>
      </c>
      <c r="L9" s="23">
        <v>2</v>
      </c>
      <c r="M9" s="23">
        <v>0</v>
      </c>
      <c r="N9" s="23">
        <v>0</v>
      </c>
      <c r="O9" s="23">
        <v>0</v>
      </c>
      <c r="P9" s="23">
        <v>4.664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18">
        <v>399681</v>
      </c>
      <c r="B10" s="18" t="s">
        <v>198</v>
      </c>
      <c r="C10" s="18">
        <v>975.784</v>
      </c>
      <c r="D10" s="18">
        <v>1223.824</v>
      </c>
      <c r="E10" s="18">
        <v>1</v>
      </c>
      <c r="F10" s="19">
        <v>0</v>
      </c>
      <c r="G10" s="19">
        <v>0</v>
      </c>
      <c r="H10" s="19">
        <v>1</v>
      </c>
      <c r="I10" s="19">
        <v>0.286</v>
      </c>
      <c r="J10" s="19">
        <v>20.496</v>
      </c>
      <c r="K10" s="23">
        <v>3</v>
      </c>
      <c r="L10" s="23">
        <v>0</v>
      </c>
      <c r="M10" s="23">
        <v>0</v>
      </c>
      <c r="N10" s="23">
        <v>0</v>
      </c>
      <c r="O10" s="23">
        <v>0</v>
      </c>
      <c r="P10" s="23">
        <v>5.271</v>
      </c>
      <c r="Q10" s="23">
        <v>0</v>
      </c>
      <c r="R10" s="23">
        <v>-1</v>
      </c>
      <c r="S10" s="24"/>
      <c r="T10" s="24"/>
      <c r="U10" s="24"/>
      <c r="V10" s="24"/>
      <c r="W10" s="24"/>
    </row>
    <row r="11" ht="16.5" spans="1:23">
      <c r="A11" s="18">
        <v>399688</v>
      </c>
      <c r="B11" s="18" t="s">
        <v>199</v>
      </c>
      <c r="C11" s="18">
        <v>3920.849</v>
      </c>
      <c r="D11" s="18">
        <v>6289.518</v>
      </c>
      <c r="E11" s="18">
        <v>1</v>
      </c>
      <c r="F11" s="19">
        <v>0</v>
      </c>
      <c r="G11" s="19">
        <v>0</v>
      </c>
      <c r="H11" s="19">
        <v>1</v>
      </c>
      <c r="I11" s="19">
        <v>4.629</v>
      </c>
      <c r="J11" s="19">
        <v>40.546</v>
      </c>
      <c r="K11" s="23">
        <v>2</v>
      </c>
      <c r="L11" s="23">
        <v>2</v>
      </c>
      <c r="M11" s="23">
        <v>0</v>
      </c>
      <c r="N11" s="23">
        <v>0</v>
      </c>
      <c r="O11" s="23">
        <v>0</v>
      </c>
      <c r="P11" s="23">
        <v>7.563</v>
      </c>
      <c r="Q11" s="23">
        <v>0</v>
      </c>
      <c r="R11" s="23">
        <v>-1</v>
      </c>
      <c r="S11" s="24"/>
      <c r="T11" s="24"/>
      <c r="U11" s="24"/>
      <c r="V11" s="24"/>
      <c r="W11" s="24"/>
    </row>
    <row r="12" ht="16.5" spans="1:23">
      <c r="A12" s="18">
        <v>399696</v>
      </c>
      <c r="B12" s="18" t="s">
        <v>200</v>
      </c>
      <c r="C12" s="18">
        <v>3287.097</v>
      </c>
      <c r="D12" s="18">
        <v>4204.746</v>
      </c>
      <c r="E12" s="18">
        <v>1</v>
      </c>
      <c r="F12" s="19">
        <v>0</v>
      </c>
      <c r="G12" s="19">
        <v>0</v>
      </c>
      <c r="H12" s="19">
        <v>1</v>
      </c>
      <c r="I12" s="19">
        <v>0.13</v>
      </c>
      <c r="J12" s="19">
        <v>21.926</v>
      </c>
      <c r="K12" s="23">
        <v>2</v>
      </c>
      <c r="L12" s="23">
        <v>0</v>
      </c>
      <c r="M12" s="23">
        <v>0</v>
      </c>
      <c r="N12" s="23">
        <v>-1</v>
      </c>
      <c r="O12" s="23">
        <v>0</v>
      </c>
      <c r="P12" s="23">
        <v>9.451</v>
      </c>
      <c r="Q12" s="23">
        <v>0</v>
      </c>
      <c r="R12" s="23">
        <v>-1</v>
      </c>
      <c r="S12" s="24"/>
      <c r="T12" s="24"/>
      <c r="U12" s="24"/>
      <c r="V12" s="24"/>
      <c r="W12" s="24"/>
    </row>
    <row r="13" ht="16.5" spans="1:23">
      <c r="A13" s="18">
        <v>399704</v>
      </c>
      <c r="B13" s="18" t="s">
        <v>201</v>
      </c>
      <c r="C13" s="18">
        <v>4840.605</v>
      </c>
      <c r="D13" s="18">
        <v>6326.263</v>
      </c>
      <c r="E13" s="18">
        <v>1</v>
      </c>
      <c r="F13" s="19">
        <v>0</v>
      </c>
      <c r="G13" s="19">
        <v>0</v>
      </c>
      <c r="H13" s="19">
        <v>1</v>
      </c>
      <c r="I13" s="19">
        <v>0.408</v>
      </c>
      <c r="J13" s="19">
        <v>23.796</v>
      </c>
      <c r="K13" s="23">
        <v>2</v>
      </c>
      <c r="L13" s="23">
        <v>2</v>
      </c>
      <c r="M13" s="23">
        <v>0</v>
      </c>
      <c r="N13" s="23">
        <v>-1</v>
      </c>
      <c r="O13" s="23">
        <v>0</v>
      </c>
      <c r="P13" s="23">
        <v>1.302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18">
        <v>399991</v>
      </c>
      <c r="B14" s="18" t="s">
        <v>202</v>
      </c>
      <c r="C14" s="18">
        <v>2349.305</v>
      </c>
      <c r="D14" s="18">
        <v>2862.295</v>
      </c>
      <c r="E14" s="18">
        <v>1</v>
      </c>
      <c r="F14" s="19">
        <v>0</v>
      </c>
      <c r="G14" s="19">
        <v>0</v>
      </c>
      <c r="H14" s="19">
        <v>1</v>
      </c>
      <c r="I14" s="19">
        <v>0.427</v>
      </c>
      <c r="J14" s="19">
        <v>18.273</v>
      </c>
      <c r="K14" s="23">
        <v>0</v>
      </c>
      <c r="L14" s="23">
        <v>2</v>
      </c>
      <c r="M14" s="23">
        <v>1</v>
      </c>
      <c r="N14" s="23">
        <v>-1</v>
      </c>
      <c r="O14" s="23">
        <v>0</v>
      </c>
      <c r="P14" s="23">
        <v>0.029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0">
        <v>5</v>
      </c>
      <c r="B15" s="20" t="s">
        <v>203</v>
      </c>
      <c r="C15" s="20">
        <v>2819.636</v>
      </c>
      <c r="D15" s="20">
        <v>3018.215</v>
      </c>
      <c r="E15" s="20">
        <v>0</v>
      </c>
      <c r="F15" s="20">
        <v>1</v>
      </c>
      <c r="G15" s="19">
        <v>0</v>
      </c>
      <c r="H15" s="19">
        <v>0</v>
      </c>
      <c r="I15" s="19">
        <v>0</v>
      </c>
      <c r="J15" s="19">
        <v>0.6</v>
      </c>
      <c r="K15" s="23">
        <v>0</v>
      </c>
      <c r="L15" s="23">
        <v>0</v>
      </c>
      <c r="M15" s="23">
        <v>1</v>
      </c>
      <c r="N15" s="23">
        <v>-1</v>
      </c>
      <c r="O15" s="23">
        <v>0</v>
      </c>
      <c r="P15" s="23">
        <v>0.003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0">
        <v>36</v>
      </c>
      <c r="B16" s="20" t="s">
        <v>204</v>
      </c>
      <c r="C16" s="20">
        <v>10919.997</v>
      </c>
      <c r="D16" s="20">
        <v>11926.571</v>
      </c>
      <c r="E16" s="20">
        <v>0</v>
      </c>
      <c r="F16" s="20">
        <v>1</v>
      </c>
      <c r="G16" s="19">
        <v>0</v>
      </c>
      <c r="H16" s="19">
        <v>0</v>
      </c>
      <c r="I16" s="19">
        <v>0</v>
      </c>
      <c r="J16" s="19">
        <v>0.281</v>
      </c>
      <c r="K16" s="23">
        <v>2</v>
      </c>
      <c r="L16" s="23">
        <v>0</v>
      </c>
      <c r="M16" s="23">
        <v>0</v>
      </c>
      <c r="N16" s="23">
        <v>-1</v>
      </c>
      <c r="O16" s="23">
        <v>0</v>
      </c>
      <c r="P16" s="23">
        <v>3.202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0">
        <v>806</v>
      </c>
      <c r="B17" s="20" t="s">
        <v>205</v>
      </c>
      <c r="C17" s="20">
        <v>8392.351</v>
      </c>
      <c r="D17" s="20">
        <v>9201.878</v>
      </c>
      <c r="E17" s="20">
        <v>0</v>
      </c>
      <c r="F17" s="20">
        <v>1</v>
      </c>
      <c r="G17" s="19">
        <v>0</v>
      </c>
      <c r="H17" s="19">
        <v>0</v>
      </c>
      <c r="I17" s="19">
        <v>0</v>
      </c>
      <c r="J17" s="19">
        <v>0.252</v>
      </c>
      <c r="K17" s="23">
        <v>2</v>
      </c>
      <c r="L17" s="23">
        <v>0</v>
      </c>
      <c r="M17" s="23">
        <v>0</v>
      </c>
      <c r="N17" s="23">
        <v>0</v>
      </c>
      <c r="O17" s="23">
        <v>0</v>
      </c>
      <c r="P17" s="23">
        <v>3.372</v>
      </c>
      <c r="Q17" s="23">
        <v>0</v>
      </c>
      <c r="R17" s="23">
        <v>-1</v>
      </c>
      <c r="S17" s="24"/>
      <c r="T17" s="24"/>
      <c r="U17" s="24"/>
      <c r="V17" s="24"/>
      <c r="W17" s="24"/>
    </row>
    <row r="18" ht="16.5" spans="1:23">
      <c r="A18" s="20">
        <v>912</v>
      </c>
      <c r="B18" s="20" t="s">
        <v>206</v>
      </c>
      <c r="C18" s="20">
        <v>21355.922</v>
      </c>
      <c r="D18" s="20">
        <v>23514.859</v>
      </c>
      <c r="E18" s="20">
        <v>0</v>
      </c>
      <c r="F18" s="20">
        <v>1</v>
      </c>
      <c r="G18" s="19">
        <v>0</v>
      </c>
      <c r="H18" s="19">
        <v>0</v>
      </c>
      <c r="I18" s="19">
        <v>0</v>
      </c>
      <c r="J18" s="19">
        <v>0.09</v>
      </c>
      <c r="K18" s="23">
        <v>3</v>
      </c>
      <c r="L18" s="23">
        <v>0</v>
      </c>
      <c r="M18" s="23">
        <v>0</v>
      </c>
      <c r="N18" s="23">
        <v>-1</v>
      </c>
      <c r="O18" s="23">
        <v>0</v>
      </c>
      <c r="P18" s="23">
        <v>3.353</v>
      </c>
      <c r="Q18" s="23">
        <v>0</v>
      </c>
      <c r="R18" s="23">
        <v>-1</v>
      </c>
      <c r="S18" s="24"/>
      <c r="T18" s="24"/>
      <c r="U18" s="24"/>
      <c r="V18" s="24"/>
      <c r="W18" s="24"/>
    </row>
    <row r="19" ht="16.5" spans="1:23">
      <c r="A19" s="20">
        <v>399240</v>
      </c>
      <c r="B19" s="20" t="s">
        <v>207</v>
      </c>
      <c r="C19" s="20">
        <v>1561.641</v>
      </c>
      <c r="D19" s="20">
        <v>1803.03</v>
      </c>
      <c r="E19" s="20">
        <v>0</v>
      </c>
      <c r="F19" s="20">
        <v>1</v>
      </c>
      <c r="G19" s="19">
        <v>0</v>
      </c>
      <c r="H19" s="19">
        <v>0</v>
      </c>
      <c r="I19" s="19">
        <v>0</v>
      </c>
      <c r="J19" s="19">
        <v>1.197</v>
      </c>
      <c r="K19" s="23">
        <v>4</v>
      </c>
      <c r="L19" s="23">
        <v>0</v>
      </c>
      <c r="M19" s="23">
        <v>0</v>
      </c>
      <c r="N19" s="23">
        <v>0</v>
      </c>
      <c r="O19" s="23">
        <v>0</v>
      </c>
      <c r="P19" s="23">
        <v>9.962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0">
        <v>399282</v>
      </c>
      <c r="B20" s="20" t="s">
        <v>208</v>
      </c>
      <c r="C20" s="20">
        <v>4889.216</v>
      </c>
      <c r="D20" s="20">
        <v>6006.986</v>
      </c>
      <c r="E20" s="20">
        <v>0</v>
      </c>
      <c r="F20" s="20">
        <v>1</v>
      </c>
      <c r="G20" s="19">
        <v>0</v>
      </c>
      <c r="H20" s="19">
        <v>0</v>
      </c>
      <c r="I20" s="19">
        <v>0</v>
      </c>
      <c r="J20" s="19">
        <v>0.757</v>
      </c>
      <c r="K20" s="23">
        <v>3</v>
      </c>
      <c r="L20" s="23">
        <v>0</v>
      </c>
      <c r="M20" s="23">
        <v>0</v>
      </c>
      <c r="N20" s="23">
        <v>0</v>
      </c>
      <c r="O20" s="23">
        <v>0</v>
      </c>
      <c r="P20" s="23">
        <v>1.469</v>
      </c>
      <c r="Q20" s="23">
        <v>0</v>
      </c>
      <c r="R20" s="23">
        <v>-1</v>
      </c>
      <c r="S20" s="24"/>
      <c r="T20" s="24"/>
      <c r="U20" s="24"/>
      <c r="V20" s="24"/>
      <c r="W20" s="24"/>
    </row>
    <row r="21" ht="16.5" spans="1:23">
      <c r="A21" s="20">
        <v>399286</v>
      </c>
      <c r="B21" s="20" t="s">
        <v>161</v>
      </c>
      <c r="C21" s="20">
        <v>3872.021</v>
      </c>
      <c r="D21" s="20">
        <v>4420.054</v>
      </c>
      <c r="E21" s="20">
        <v>0</v>
      </c>
      <c r="F21" s="20">
        <v>1</v>
      </c>
      <c r="G21" s="19">
        <v>0</v>
      </c>
      <c r="H21" s="19">
        <v>0</v>
      </c>
      <c r="I21" s="19">
        <v>0</v>
      </c>
      <c r="J21" s="19">
        <v>1.134</v>
      </c>
      <c r="K21" s="23">
        <v>4</v>
      </c>
      <c r="L21" s="23">
        <v>0</v>
      </c>
      <c r="M21" s="23">
        <v>0</v>
      </c>
      <c r="N21" s="23">
        <v>0</v>
      </c>
      <c r="O21" s="23">
        <v>0</v>
      </c>
      <c r="P21" s="23">
        <v>0.047</v>
      </c>
      <c r="Q21" s="23">
        <v>0</v>
      </c>
      <c r="R21" s="23">
        <v>-1</v>
      </c>
      <c r="S21" s="24"/>
      <c r="T21" s="24"/>
      <c r="U21" s="24"/>
      <c r="V21" s="24"/>
      <c r="W21" s="24"/>
    </row>
    <row r="22" ht="16.5" spans="1:23">
      <c r="A22" s="20">
        <v>399619</v>
      </c>
      <c r="B22" s="20" t="s">
        <v>209</v>
      </c>
      <c r="C22" s="20">
        <v>7069.996</v>
      </c>
      <c r="D22" s="20">
        <v>7880.276</v>
      </c>
      <c r="E22" s="20">
        <v>0</v>
      </c>
      <c r="F22" s="20">
        <v>1</v>
      </c>
      <c r="G22" s="19">
        <v>0</v>
      </c>
      <c r="H22" s="19">
        <v>0</v>
      </c>
      <c r="I22" s="19">
        <v>0</v>
      </c>
      <c r="J22" s="19">
        <v>0.312</v>
      </c>
      <c r="K22" s="23">
        <v>3</v>
      </c>
      <c r="L22" s="23">
        <v>0</v>
      </c>
      <c r="M22" s="23">
        <v>0</v>
      </c>
      <c r="N22" s="23">
        <v>0</v>
      </c>
      <c r="O22" s="23">
        <v>0</v>
      </c>
      <c r="P22" s="23">
        <v>1.319</v>
      </c>
      <c r="Q22" s="23">
        <v>0</v>
      </c>
      <c r="R22" s="23">
        <v>-1</v>
      </c>
      <c r="S22" s="24"/>
      <c r="T22" s="24"/>
      <c r="U22" s="24"/>
      <c r="V22" s="24"/>
      <c r="W22" s="24"/>
    </row>
    <row r="23" ht="16.5" spans="1:23">
      <c r="A23" s="20">
        <v>399646</v>
      </c>
      <c r="B23" s="20" t="s">
        <v>210</v>
      </c>
      <c r="C23" s="20">
        <v>7824.318</v>
      </c>
      <c r="D23" s="20">
        <v>8543.859</v>
      </c>
      <c r="E23" s="20">
        <v>0</v>
      </c>
      <c r="F23" s="20">
        <v>1</v>
      </c>
      <c r="G23" s="19">
        <v>0</v>
      </c>
      <c r="H23" s="19">
        <v>0</v>
      </c>
      <c r="I23" s="19">
        <v>0</v>
      </c>
      <c r="J23" s="19">
        <v>0.768</v>
      </c>
      <c r="K23" s="23">
        <v>0</v>
      </c>
      <c r="L23" s="23">
        <v>0</v>
      </c>
      <c r="M23" s="23">
        <v>1</v>
      </c>
      <c r="N23" s="23">
        <v>-1</v>
      </c>
      <c r="O23" s="23">
        <v>0</v>
      </c>
      <c r="P23" s="23">
        <v>-0.002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0">
        <v>399676</v>
      </c>
      <c r="B24" s="20" t="s">
        <v>211</v>
      </c>
      <c r="C24" s="20">
        <v>3658.004</v>
      </c>
      <c r="D24" s="20">
        <v>4179.02</v>
      </c>
      <c r="E24" s="20">
        <v>0</v>
      </c>
      <c r="F24" s="20">
        <v>1</v>
      </c>
      <c r="G24" s="19">
        <v>0</v>
      </c>
      <c r="H24" s="19">
        <v>0</v>
      </c>
      <c r="I24" s="19">
        <v>0</v>
      </c>
      <c r="J24" s="19">
        <v>0.536</v>
      </c>
      <c r="K24" s="23">
        <v>1</v>
      </c>
      <c r="L24" s="23">
        <v>2</v>
      </c>
      <c r="M24" s="23">
        <v>0</v>
      </c>
      <c r="N24" s="23">
        <v>0</v>
      </c>
      <c r="O24" s="23">
        <v>0</v>
      </c>
      <c r="P24" s="23">
        <v>0.71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0">
        <v>399699</v>
      </c>
      <c r="B25" s="20" t="s">
        <v>170</v>
      </c>
      <c r="C25" s="20">
        <v>4264.345</v>
      </c>
      <c r="D25" s="20">
        <v>5090.756</v>
      </c>
      <c r="E25" s="20">
        <v>0</v>
      </c>
      <c r="F25" s="20">
        <v>1</v>
      </c>
      <c r="G25" s="19">
        <v>0</v>
      </c>
      <c r="H25" s="19">
        <v>0</v>
      </c>
      <c r="I25" s="19">
        <v>0</v>
      </c>
      <c r="J25" s="19">
        <v>1.138</v>
      </c>
      <c r="K25" s="23">
        <v>3</v>
      </c>
      <c r="L25" s="23">
        <v>0</v>
      </c>
      <c r="M25" s="23">
        <v>0</v>
      </c>
      <c r="N25" s="23">
        <v>-1</v>
      </c>
      <c r="O25" s="23">
        <v>0</v>
      </c>
      <c r="P25" s="23">
        <v>6.883</v>
      </c>
      <c r="Q25" s="23">
        <v>-1</v>
      </c>
      <c r="R25" s="23">
        <v>0</v>
      </c>
      <c r="S25" s="24"/>
      <c r="T25" s="24"/>
      <c r="U25" s="24"/>
      <c r="V25" s="24"/>
      <c r="W25" s="24"/>
    </row>
    <row r="26" ht="16.5" spans="1:23">
      <c r="A26" s="20">
        <v>399810</v>
      </c>
      <c r="B26" s="20" t="s">
        <v>212</v>
      </c>
      <c r="C26" s="20">
        <v>2903.547</v>
      </c>
      <c r="D26" s="20">
        <v>3367.218</v>
      </c>
      <c r="E26" s="20">
        <v>0</v>
      </c>
      <c r="F26" s="20">
        <v>1</v>
      </c>
      <c r="G26" s="19">
        <v>0</v>
      </c>
      <c r="H26" s="19">
        <v>0</v>
      </c>
      <c r="I26" s="19">
        <v>0</v>
      </c>
      <c r="J26" s="19">
        <v>1.662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1.473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0">
        <v>399812</v>
      </c>
      <c r="B27" s="20" t="s">
        <v>213</v>
      </c>
      <c r="C27" s="20">
        <v>6333.461</v>
      </c>
      <c r="D27" s="20">
        <v>6839.002</v>
      </c>
      <c r="E27" s="20">
        <v>0</v>
      </c>
      <c r="F27" s="20">
        <v>1</v>
      </c>
      <c r="G27" s="19">
        <v>0</v>
      </c>
      <c r="H27" s="19">
        <v>0</v>
      </c>
      <c r="I27" s="19">
        <v>0</v>
      </c>
      <c r="J27" s="19">
        <v>0.615</v>
      </c>
      <c r="K27" s="23">
        <v>2</v>
      </c>
      <c r="L27" s="23">
        <v>0</v>
      </c>
      <c r="M27" s="23">
        <v>0</v>
      </c>
      <c r="N27" s="23">
        <v>-1</v>
      </c>
      <c r="O27" s="23">
        <v>0</v>
      </c>
      <c r="P27" s="23">
        <v>5.207</v>
      </c>
      <c r="Q27" s="23">
        <v>0</v>
      </c>
      <c r="R27" s="23">
        <v>-1</v>
      </c>
      <c r="S27" s="24"/>
      <c r="T27" s="24"/>
      <c r="U27" s="24"/>
      <c r="V27" s="24"/>
      <c r="W27" s="24"/>
    </row>
    <row r="28" ht="16.5" spans="1:23">
      <c r="A28" s="20">
        <v>399994</v>
      </c>
      <c r="B28" s="20" t="s">
        <v>214</v>
      </c>
      <c r="C28" s="20">
        <v>1733.614</v>
      </c>
      <c r="D28" s="20">
        <v>2055.477</v>
      </c>
      <c r="E28" s="20">
        <v>0</v>
      </c>
      <c r="F28" s="20">
        <v>1</v>
      </c>
      <c r="G28" s="19">
        <v>0</v>
      </c>
      <c r="H28" s="19">
        <v>0</v>
      </c>
      <c r="I28" s="19">
        <v>0</v>
      </c>
      <c r="J28" s="19">
        <v>1.027</v>
      </c>
      <c r="K28" s="23">
        <v>4</v>
      </c>
      <c r="L28" s="23">
        <v>0</v>
      </c>
      <c r="M28" s="23">
        <v>0</v>
      </c>
      <c r="N28" s="23">
        <v>0</v>
      </c>
      <c r="O28" s="23">
        <v>0</v>
      </c>
      <c r="P28" s="23">
        <v>6.265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1">
        <v>13</v>
      </c>
      <c r="B29" s="21" t="s">
        <v>215</v>
      </c>
      <c r="C29" s="21">
        <v>300.334</v>
      </c>
      <c r="D29" s="21">
        <v>301.863</v>
      </c>
      <c r="E29" s="21">
        <v>0</v>
      </c>
      <c r="F29" s="21">
        <v>0</v>
      </c>
      <c r="G29" s="21">
        <v>0</v>
      </c>
      <c r="H29" s="21">
        <v>1</v>
      </c>
      <c r="I29" s="19">
        <v>0.221</v>
      </c>
      <c r="J29" s="19">
        <v>0.727</v>
      </c>
      <c r="K29" s="23">
        <v>2</v>
      </c>
      <c r="L29" s="23">
        <v>1</v>
      </c>
      <c r="M29" s="23">
        <v>0</v>
      </c>
      <c r="N29" s="23">
        <v>-1</v>
      </c>
      <c r="O29" s="23">
        <v>0</v>
      </c>
      <c r="P29" s="23">
        <v>2.829</v>
      </c>
      <c r="Q29" s="23">
        <v>-1</v>
      </c>
      <c r="R29" s="23">
        <v>-1</v>
      </c>
      <c r="S29" s="24"/>
      <c r="T29" s="24"/>
      <c r="U29" s="24"/>
      <c r="V29" s="24"/>
      <c r="W29" s="24"/>
    </row>
    <row r="30" ht="16.5" spans="1:23">
      <c r="A30" s="21">
        <v>22</v>
      </c>
      <c r="B30" s="21" t="s">
        <v>216</v>
      </c>
      <c r="C30" s="21">
        <v>251.768</v>
      </c>
      <c r="D30" s="21">
        <v>253.021</v>
      </c>
      <c r="E30" s="21">
        <v>0</v>
      </c>
      <c r="F30" s="21">
        <v>0</v>
      </c>
      <c r="G30" s="21">
        <v>0</v>
      </c>
      <c r="H30" s="21">
        <v>1</v>
      </c>
      <c r="I30" s="19">
        <v>0.217</v>
      </c>
      <c r="J30" s="19">
        <v>0.711</v>
      </c>
      <c r="K30" s="23">
        <v>3</v>
      </c>
      <c r="L30" s="23">
        <v>0</v>
      </c>
      <c r="M30" s="23">
        <v>0</v>
      </c>
      <c r="N30" s="23">
        <v>0</v>
      </c>
      <c r="O30" s="23">
        <v>0</v>
      </c>
      <c r="P30" s="23">
        <v>3.697</v>
      </c>
      <c r="Q30" s="23">
        <v>0</v>
      </c>
      <c r="R30" s="23">
        <v>-1</v>
      </c>
      <c r="S30" s="24"/>
      <c r="T30" s="24"/>
      <c r="U30" s="24"/>
      <c r="V30" s="24"/>
      <c r="W30" s="24"/>
    </row>
    <row r="31" ht="16.5" spans="1:23">
      <c r="A31" s="21">
        <v>101</v>
      </c>
      <c r="B31" s="21" t="s">
        <v>217</v>
      </c>
      <c r="C31" s="21">
        <v>249.517</v>
      </c>
      <c r="D31" s="21">
        <v>250.809</v>
      </c>
      <c r="E31" s="21">
        <v>0</v>
      </c>
      <c r="F31" s="21">
        <v>0</v>
      </c>
      <c r="G31" s="21">
        <v>0</v>
      </c>
      <c r="H31" s="21">
        <v>1</v>
      </c>
      <c r="I31" s="19">
        <v>0.235</v>
      </c>
      <c r="J31" s="19">
        <v>0.749</v>
      </c>
      <c r="K31" s="23">
        <v>3</v>
      </c>
      <c r="L31" s="23">
        <v>2</v>
      </c>
      <c r="M31" s="23">
        <v>0</v>
      </c>
      <c r="N31" s="23">
        <v>0</v>
      </c>
      <c r="O31" s="23">
        <v>0</v>
      </c>
      <c r="P31" s="23">
        <v>1.766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21">
        <v>116</v>
      </c>
      <c r="B32" s="21" t="s">
        <v>218</v>
      </c>
      <c r="C32" s="21">
        <v>198.122</v>
      </c>
      <c r="D32" s="21">
        <v>198.746</v>
      </c>
      <c r="E32" s="21">
        <v>0</v>
      </c>
      <c r="F32" s="21">
        <v>0</v>
      </c>
      <c r="G32" s="21">
        <v>0</v>
      </c>
      <c r="H32" s="21">
        <v>1</v>
      </c>
      <c r="I32" s="19">
        <v>0.038</v>
      </c>
      <c r="J32" s="19">
        <v>0.352</v>
      </c>
      <c r="K32" s="23">
        <v>3</v>
      </c>
      <c r="L32" s="23">
        <v>0</v>
      </c>
      <c r="M32" s="23">
        <v>0</v>
      </c>
      <c r="N32" s="23">
        <v>-1</v>
      </c>
      <c r="O32" s="23">
        <v>0</v>
      </c>
      <c r="P32" s="23">
        <v>6.715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1">
        <v>923</v>
      </c>
      <c r="B33" s="21" t="s">
        <v>219</v>
      </c>
      <c r="C33" s="21">
        <v>252.387</v>
      </c>
      <c r="D33" s="21">
        <v>253.451</v>
      </c>
      <c r="E33" s="21">
        <v>0</v>
      </c>
      <c r="F33" s="21">
        <v>0</v>
      </c>
      <c r="G33" s="21">
        <v>0</v>
      </c>
      <c r="H33" s="21">
        <v>1</v>
      </c>
      <c r="I33" s="19">
        <v>0.171</v>
      </c>
      <c r="J33" s="19">
        <v>0.59</v>
      </c>
      <c r="K33" s="23">
        <v>2</v>
      </c>
      <c r="L33" s="23">
        <v>0</v>
      </c>
      <c r="M33" s="23">
        <v>0</v>
      </c>
      <c r="N33" s="23">
        <v>-1</v>
      </c>
      <c r="O33" s="23">
        <v>1</v>
      </c>
      <c r="P33" s="23">
        <v>1.748</v>
      </c>
      <c r="Q33" s="23">
        <v>0</v>
      </c>
      <c r="R33" s="23">
        <v>-1</v>
      </c>
      <c r="S33" s="24"/>
      <c r="T33" s="24"/>
      <c r="U33" s="24"/>
      <c r="V33" s="24"/>
      <c r="W33" s="24"/>
    </row>
    <row r="34" ht="16.5" spans="1:23">
      <c r="A34" s="21">
        <v>399289</v>
      </c>
      <c r="B34" s="21" t="s">
        <v>220</v>
      </c>
      <c r="C34" s="21">
        <v>119.702</v>
      </c>
      <c r="D34" s="21">
        <v>120.558</v>
      </c>
      <c r="E34" s="21">
        <v>0</v>
      </c>
      <c r="F34" s="21">
        <v>0</v>
      </c>
      <c r="G34" s="21">
        <v>0</v>
      </c>
      <c r="H34" s="21">
        <v>1</v>
      </c>
      <c r="I34" s="19">
        <v>0.353</v>
      </c>
      <c r="J34" s="19">
        <v>1.06</v>
      </c>
      <c r="K34" s="23">
        <v>3</v>
      </c>
      <c r="L34" s="23">
        <v>1</v>
      </c>
      <c r="M34" s="23">
        <v>0</v>
      </c>
      <c r="N34" s="23">
        <v>0</v>
      </c>
      <c r="O34" s="23">
        <v>0</v>
      </c>
      <c r="P34" s="23">
        <v>2.039</v>
      </c>
      <c r="Q34" s="23">
        <v>0</v>
      </c>
      <c r="R34" s="23">
        <v>-1</v>
      </c>
      <c r="S34" s="24"/>
      <c r="T34" s="24"/>
      <c r="U34" s="24"/>
      <c r="V34" s="24"/>
      <c r="W34" s="24"/>
    </row>
    <row r="35" ht="16.5" spans="1:23">
      <c r="A35" s="21">
        <v>399298</v>
      </c>
      <c r="B35" s="21" t="s">
        <v>221</v>
      </c>
      <c r="C35" s="21">
        <v>212.491</v>
      </c>
      <c r="D35" s="21">
        <v>213.423</v>
      </c>
      <c r="E35" s="21">
        <v>0</v>
      </c>
      <c r="F35" s="21">
        <v>0</v>
      </c>
      <c r="G35" s="21">
        <v>0</v>
      </c>
      <c r="H35" s="21">
        <v>1</v>
      </c>
      <c r="I35" s="19">
        <v>0.157</v>
      </c>
      <c r="J35" s="19">
        <v>0.593</v>
      </c>
      <c r="K35" s="23">
        <v>2</v>
      </c>
      <c r="L35" s="23">
        <v>1</v>
      </c>
      <c r="M35" s="23">
        <v>0</v>
      </c>
      <c r="N35" s="23">
        <v>-1</v>
      </c>
      <c r="O35" s="23">
        <v>0</v>
      </c>
      <c r="P35" s="23">
        <v>17.228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1">
        <v>399299</v>
      </c>
      <c r="B36" s="21" t="s">
        <v>222</v>
      </c>
      <c r="C36" s="21">
        <v>244.477</v>
      </c>
      <c r="D36" s="21">
        <v>245.575</v>
      </c>
      <c r="E36" s="21">
        <v>0</v>
      </c>
      <c r="F36" s="21">
        <v>0</v>
      </c>
      <c r="G36" s="21">
        <v>0</v>
      </c>
      <c r="H36" s="21">
        <v>1</v>
      </c>
      <c r="I36" s="19">
        <v>0.249</v>
      </c>
      <c r="J36" s="19">
        <v>0.695</v>
      </c>
      <c r="K36" s="23">
        <v>1</v>
      </c>
      <c r="L36" s="23">
        <v>0</v>
      </c>
      <c r="M36" s="23">
        <v>0</v>
      </c>
      <c r="N36" s="23">
        <v>-1</v>
      </c>
      <c r="O36" s="23">
        <v>1</v>
      </c>
      <c r="P36" s="23">
        <v>3.09</v>
      </c>
      <c r="Q36" s="23">
        <v>0</v>
      </c>
      <c r="R36" s="23">
        <v>0</v>
      </c>
      <c r="S36" s="24"/>
      <c r="T36" s="24"/>
      <c r="U36" s="24"/>
      <c r="V36" s="24"/>
      <c r="W36" s="24"/>
    </row>
    <row r="37" ht="16.5" spans="1:23">
      <c r="A37" s="21">
        <v>399301</v>
      </c>
      <c r="B37" s="21" t="s">
        <v>223</v>
      </c>
      <c r="C37" s="21">
        <v>216.325</v>
      </c>
      <c r="D37" s="21">
        <v>217.274</v>
      </c>
      <c r="E37" s="21">
        <v>0</v>
      </c>
      <c r="F37" s="21">
        <v>0</v>
      </c>
      <c r="G37" s="21">
        <v>0</v>
      </c>
      <c r="H37" s="21">
        <v>1</v>
      </c>
      <c r="I37" s="19">
        <v>0.158</v>
      </c>
      <c r="J37" s="19">
        <v>0.594</v>
      </c>
      <c r="K37" s="23">
        <v>4</v>
      </c>
      <c r="L37" s="23">
        <v>0</v>
      </c>
      <c r="M37" s="23">
        <v>0</v>
      </c>
      <c r="N37" s="23">
        <v>0</v>
      </c>
      <c r="O37" s="23">
        <v>0</v>
      </c>
      <c r="P37" s="23">
        <v>10.075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1">
        <v>399404</v>
      </c>
      <c r="B38" s="21" t="s">
        <v>224</v>
      </c>
      <c r="C38" s="21">
        <v>6073.034</v>
      </c>
      <c r="D38" s="21">
        <v>6681.427</v>
      </c>
      <c r="E38" s="21">
        <v>0</v>
      </c>
      <c r="F38" s="21">
        <v>0</v>
      </c>
      <c r="G38" s="21">
        <v>0</v>
      </c>
      <c r="H38" s="21">
        <v>1</v>
      </c>
      <c r="I38" s="19">
        <v>1.799</v>
      </c>
      <c r="J38" s="19">
        <v>10.741</v>
      </c>
      <c r="K38" s="23">
        <v>4</v>
      </c>
      <c r="L38" s="23">
        <v>0</v>
      </c>
      <c r="M38" s="23">
        <v>0</v>
      </c>
      <c r="N38" s="23">
        <v>0</v>
      </c>
      <c r="O38" s="23">
        <v>0</v>
      </c>
      <c r="P38" s="23">
        <v>5.436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1">
        <v>399427</v>
      </c>
      <c r="B39" s="21" t="s">
        <v>225</v>
      </c>
      <c r="C39" s="21">
        <v>2139.628</v>
      </c>
      <c r="D39" s="21">
        <v>2475.492</v>
      </c>
      <c r="E39" s="21">
        <v>0</v>
      </c>
      <c r="F39" s="21">
        <v>0</v>
      </c>
      <c r="G39" s="21">
        <v>0</v>
      </c>
      <c r="H39" s="21">
        <v>1</v>
      </c>
      <c r="I39" s="19">
        <v>1.685</v>
      </c>
      <c r="J39" s="19">
        <v>15.024</v>
      </c>
      <c r="K39" s="23">
        <v>2</v>
      </c>
      <c r="L39" s="23">
        <v>1</v>
      </c>
      <c r="M39" s="23">
        <v>0</v>
      </c>
      <c r="N39" s="23">
        <v>0</v>
      </c>
      <c r="O39" s="23">
        <v>0</v>
      </c>
      <c r="P39" s="23">
        <v>5.937</v>
      </c>
      <c r="Q39" s="23">
        <v>-1</v>
      </c>
      <c r="R39" s="23">
        <v>-1</v>
      </c>
      <c r="S39" s="24"/>
      <c r="T39" s="24"/>
      <c r="U39" s="24"/>
      <c r="V39" s="24"/>
      <c r="W39" s="24"/>
    </row>
    <row r="40" ht="16.5" spans="1:23">
      <c r="A40" s="21">
        <v>399680</v>
      </c>
      <c r="B40" s="21" t="s">
        <v>226</v>
      </c>
      <c r="C40" s="21">
        <v>639.431</v>
      </c>
      <c r="D40" s="21">
        <v>743.626</v>
      </c>
      <c r="E40" s="21">
        <v>0</v>
      </c>
      <c r="F40" s="21">
        <v>0</v>
      </c>
      <c r="G40" s="21">
        <v>0</v>
      </c>
      <c r="H40" s="21">
        <v>1</v>
      </c>
      <c r="I40" s="19">
        <v>2.107</v>
      </c>
      <c r="J40" s="19">
        <v>15.823</v>
      </c>
      <c r="K40" s="23">
        <v>2</v>
      </c>
      <c r="L40" s="23">
        <v>2</v>
      </c>
      <c r="M40" s="23">
        <v>0</v>
      </c>
      <c r="N40" s="23">
        <v>-1</v>
      </c>
      <c r="O40" s="23">
        <v>0</v>
      </c>
      <c r="P40" s="23">
        <v>0.396</v>
      </c>
      <c r="Q40" s="23">
        <v>0</v>
      </c>
      <c r="R40" s="23">
        <v>-1</v>
      </c>
      <c r="S40" s="24"/>
      <c r="T40" s="24"/>
      <c r="U40" s="24"/>
      <c r="V40" s="24"/>
      <c r="W40" s="24"/>
    </row>
    <row r="41" ht="16.5" spans="1:23">
      <c r="A41" s="21">
        <v>399809</v>
      </c>
      <c r="B41" s="21" t="s">
        <v>227</v>
      </c>
      <c r="C41" s="21">
        <v>2237.382</v>
      </c>
      <c r="D41" s="21">
        <v>2577.36</v>
      </c>
      <c r="E41" s="21">
        <v>0</v>
      </c>
      <c r="F41" s="21">
        <v>0</v>
      </c>
      <c r="G41" s="21">
        <v>0</v>
      </c>
      <c r="H41" s="21">
        <v>1</v>
      </c>
      <c r="I41" s="19">
        <v>2.7</v>
      </c>
      <c r="J41" s="19">
        <v>15.534</v>
      </c>
      <c r="K41" s="23">
        <v>2</v>
      </c>
      <c r="L41" s="23">
        <v>0</v>
      </c>
      <c r="M41" s="23">
        <v>0</v>
      </c>
      <c r="N41" s="23">
        <v>-1</v>
      </c>
      <c r="O41" s="23">
        <v>0</v>
      </c>
      <c r="P41" s="23">
        <v>1.672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1">
        <v>980018</v>
      </c>
      <c r="B42" s="21" t="s">
        <v>228</v>
      </c>
      <c r="C42" s="21">
        <v>3336.017</v>
      </c>
      <c r="D42" s="21">
        <v>4004.881</v>
      </c>
      <c r="E42" s="21">
        <v>0</v>
      </c>
      <c r="F42" s="21">
        <v>0</v>
      </c>
      <c r="G42" s="21">
        <v>0</v>
      </c>
      <c r="H42" s="21">
        <v>1</v>
      </c>
      <c r="I42" s="19">
        <v>7.516</v>
      </c>
      <c r="J42" s="19">
        <v>22.962</v>
      </c>
      <c r="K42" s="23">
        <v>3</v>
      </c>
      <c r="L42" s="23">
        <v>0</v>
      </c>
      <c r="M42" s="23">
        <v>0</v>
      </c>
      <c r="N42" s="23">
        <v>-1</v>
      </c>
      <c r="O42" s="23">
        <v>0</v>
      </c>
      <c r="P42" s="23">
        <v>1.809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3</v>
      </c>
      <c r="B43" s="22" t="s">
        <v>229</v>
      </c>
      <c r="C43" s="22">
        <v>253.585</v>
      </c>
      <c r="D43" s="22">
        <v>268.696</v>
      </c>
      <c r="E43" s="22">
        <v>0</v>
      </c>
      <c r="F43" s="22">
        <v>0</v>
      </c>
      <c r="G43" s="22">
        <v>1</v>
      </c>
      <c r="H43" s="19">
        <v>0</v>
      </c>
      <c r="I43" s="19">
        <v>0</v>
      </c>
      <c r="J43" s="19">
        <v>0</v>
      </c>
      <c r="K43" s="23">
        <v>3</v>
      </c>
      <c r="L43" s="23">
        <v>0</v>
      </c>
      <c r="M43" s="23">
        <v>0</v>
      </c>
      <c r="N43" s="23">
        <v>-1</v>
      </c>
      <c r="O43" s="23">
        <v>0</v>
      </c>
      <c r="P43" s="23">
        <v>5.439</v>
      </c>
      <c r="Q43" s="23">
        <v>0</v>
      </c>
      <c r="R43" s="23">
        <v>-1</v>
      </c>
      <c r="S43" s="24"/>
      <c r="T43" s="24"/>
      <c r="U43" s="24"/>
      <c r="V43" s="24"/>
      <c r="W43" s="24"/>
    </row>
    <row r="44" ht="16.5" spans="1:23">
      <c r="A44" s="22">
        <v>6</v>
      </c>
      <c r="B44" s="22" t="s">
        <v>230</v>
      </c>
      <c r="C44" s="22">
        <v>4446.456</v>
      </c>
      <c r="D44" s="22">
        <v>4900.224</v>
      </c>
      <c r="E44" s="22">
        <v>0</v>
      </c>
      <c r="F44" s="22">
        <v>0</v>
      </c>
      <c r="G44" s="22">
        <v>1</v>
      </c>
      <c r="H44" s="19">
        <v>0</v>
      </c>
      <c r="I44" s="19">
        <v>0</v>
      </c>
      <c r="J44" s="19">
        <v>0</v>
      </c>
      <c r="K44" s="23">
        <v>2</v>
      </c>
      <c r="L44" s="23">
        <v>1</v>
      </c>
      <c r="M44" s="23">
        <v>0</v>
      </c>
      <c r="N44" s="23">
        <v>0</v>
      </c>
      <c r="O44" s="23">
        <v>0</v>
      </c>
      <c r="P44" s="23">
        <v>6.002</v>
      </c>
      <c r="Q44" s="23">
        <v>-1</v>
      </c>
      <c r="R44" s="23">
        <v>-1</v>
      </c>
      <c r="S44" s="24"/>
      <c r="T44" s="24"/>
      <c r="U44" s="24"/>
      <c r="V44" s="24"/>
      <c r="W44" s="24"/>
    </row>
    <row r="45" ht="16.5" spans="1:23">
      <c r="A45" s="22">
        <v>37</v>
      </c>
      <c r="B45" s="22" t="s">
        <v>231</v>
      </c>
      <c r="C45" s="22">
        <v>6524.39</v>
      </c>
      <c r="D45" s="22">
        <v>7676.274</v>
      </c>
      <c r="E45" s="22">
        <v>0</v>
      </c>
      <c r="F45" s="22">
        <v>0</v>
      </c>
      <c r="G45" s="22">
        <v>1</v>
      </c>
      <c r="H45" s="19">
        <v>0</v>
      </c>
      <c r="I45" s="19">
        <v>0</v>
      </c>
      <c r="J45" s="19">
        <v>0</v>
      </c>
      <c r="K45" s="23">
        <v>2</v>
      </c>
      <c r="L45" s="23">
        <v>1</v>
      </c>
      <c r="M45" s="23">
        <v>0</v>
      </c>
      <c r="N45" s="23">
        <v>0</v>
      </c>
      <c r="O45" s="23">
        <v>0</v>
      </c>
      <c r="P45" s="23">
        <v>5.748</v>
      </c>
      <c r="Q45" s="23">
        <v>0</v>
      </c>
      <c r="R45" s="23">
        <v>-1</v>
      </c>
      <c r="S45" s="24"/>
      <c r="T45" s="24"/>
      <c r="U45" s="24"/>
      <c r="V45" s="24"/>
      <c r="W45" s="24"/>
    </row>
    <row r="46" ht="16.5" spans="1:23">
      <c r="A46" s="22">
        <v>75</v>
      </c>
      <c r="B46" s="22" t="s">
        <v>232</v>
      </c>
      <c r="C46" s="22">
        <v>7186.817</v>
      </c>
      <c r="D46" s="22">
        <v>8178.077</v>
      </c>
      <c r="E46" s="22">
        <v>0</v>
      </c>
      <c r="F46" s="22">
        <v>0</v>
      </c>
      <c r="G46" s="22">
        <v>1</v>
      </c>
      <c r="H46" s="19">
        <v>0</v>
      </c>
      <c r="I46" s="19">
        <v>0</v>
      </c>
      <c r="J46" s="19">
        <v>0</v>
      </c>
      <c r="K46" s="23">
        <v>2</v>
      </c>
      <c r="L46" s="23">
        <v>1</v>
      </c>
      <c r="M46" s="23">
        <v>0</v>
      </c>
      <c r="N46" s="23">
        <v>0</v>
      </c>
      <c r="O46" s="23">
        <v>0</v>
      </c>
      <c r="P46" s="23">
        <v>4.407</v>
      </c>
      <c r="Q46" s="23">
        <v>-1</v>
      </c>
      <c r="R46" s="23">
        <v>-1</v>
      </c>
      <c r="S46" s="24"/>
      <c r="T46" s="24"/>
      <c r="U46" s="24"/>
      <c r="V46" s="24"/>
      <c r="W46" s="24"/>
    </row>
    <row r="47" ht="16.5" spans="1:23">
      <c r="A47" s="22">
        <v>96</v>
      </c>
      <c r="B47" s="22" t="s">
        <v>233</v>
      </c>
      <c r="C47" s="22">
        <v>4250.477</v>
      </c>
      <c r="D47" s="22">
        <v>4635.893</v>
      </c>
      <c r="E47" s="22">
        <v>0</v>
      </c>
      <c r="F47" s="22">
        <v>0</v>
      </c>
      <c r="G47" s="22">
        <v>1</v>
      </c>
      <c r="H47" s="19">
        <v>0</v>
      </c>
      <c r="I47" s="19">
        <v>0</v>
      </c>
      <c r="J47" s="19">
        <v>0</v>
      </c>
      <c r="K47" s="23">
        <v>4</v>
      </c>
      <c r="L47" s="23">
        <v>0</v>
      </c>
      <c r="M47" s="23">
        <v>0</v>
      </c>
      <c r="N47" s="23">
        <v>0</v>
      </c>
      <c r="O47" s="23">
        <v>0</v>
      </c>
      <c r="P47" s="23">
        <v>2.033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103</v>
      </c>
      <c r="B48" s="22" t="s">
        <v>234</v>
      </c>
      <c r="C48" s="22">
        <v>8122.885</v>
      </c>
      <c r="D48" s="22">
        <v>9141.903</v>
      </c>
      <c r="E48" s="22">
        <v>0</v>
      </c>
      <c r="F48" s="22">
        <v>0</v>
      </c>
      <c r="G48" s="22">
        <v>1</v>
      </c>
      <c r="H48" s="19">
        <v>0</v>
      </c>
      <c r="I48" s="19">
        <v>0</v>
      </c>
      <c r="J48" s="19">
        <v>0</v>
      </c>
      <c r="K48" s="23">
        <v>2</v>
      </c>
      <c r="L48" s="23">
        <v>1</v>
      </c>
      <c r="M48" s="23">
        <v>0</v>
      </c>
      <c r="N48" s="23">
        <v>-1</v>
      </c>
      <c r="O48" s="23">
        <v>0</v>
      </c>
      <c r="P48" s="23">
        <v>1.119</v>
      </c>
      <c r="Q48" s="23">
        <v>-1</v>
      </c>
      <c r="R48" s="23">
        <v>-1</v>
      </c>
      <c r="S48" s="24"/>
      <c r="T48" s="24"/>
      <c r="U48" s="24"/>
      <c r="V48" s="24"/>
      <c r="W48" s="24"/>
    </row>
    <row r="49" ht="16.5" spans="1:23">
      <c r="A49" s="22">
        <v>109</v>
      </c>
      <c r="B49" s="22" t="s">
        <v>235</v>
      </c>
      <c r="C49" s="22">
        <v>10239.036</v>
      </c>
      <c r="D49" s="22">
        <v>11612.143</v>
      </c>
      <c r="E49" s="22">
        <v>0</v>
      </c>
      <c r="F49" s="22">
        <v>0</v>
      </c>
      <c r="G49" s="22">
        <v>1</v>
      </c>
      <c r="H49" s="19">
        <v>0</v>
      </c>
      <c r="I49" s="19">
        <v>0</v>
      </c>
      <c r="J49" s="19">
        <v>0</v>
      </c>
      <c r="K49" s="23">
        <v>2</v>
      </c>
      <c r="L49" s="23">
        <v>0</v>
      </c>
      <c r="M49" s="23">
        <v>0</v>
      </c>
      <c r="N49" s="23">
        <v>-1</v>
      </c>
      <c r="O49" s="23">
        <v>0</v>
      </c>
      <c r="P49" s="23">
        <v>2.572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121</v>
      </c>
      <c r="B50" s="22" t="s">
        <v>236</v>
      </c>
      <c r="C50" s="22">
        <v>8338.873</v>
      </c>
      <c r="D50" s="22">
        <v>9424.88</v>
      </c>
      <c r="E50" s="22">
        <v>0</v>
      </c>
      <c r="F50" s="22">
        <v>0</v>
      </c>
      <c r="G50" s="22">
        <v>1</v>
      </c>
      <c r="H50" s="19">
        <v>0</v>
      </c>
      <c r="I50" s="19">
        <v>0</v>
      </c>
      <c r="J50" s="19">
        <v>0</v>
      </c>
      <c r="K50" s="23">
        <v>3</v>
      </c>
      <c r="L50" s="23">
        <v>0</v>
      </c>
      <c r="M50" s="23">
        <v>0</v>
      </c>
      <c r="N50" s="23">
        <v>0</v>
      </c>
      <c r="O50" s="23">
        <v>0</v>
      </c>
      <c r="P50" s="23">
        <v>10.122</v>
      </c>
      <c r="Q50" s="23">
        <v>-1</v>
      </c>
      <c r="R50" s="23">
        <v>-1</v>
      </c>
      <c r="S50" s="24"/>
      <c r="T50" s="24"/>
      <c r="U50" s="24"/>
      <c r="V50" s="24"/>
      <c r="W50" s="24"/>
    </row>
    <row r="51" ht="16.5" spans="1:23">
      <c r="A51" s="22">
        <v>147</v>
      </c>
      <c r="B51" s="22" t="s">
        <v>237</v>
      </c>
      <c r="C51" s="22">
        <v>6855.16</v>
      </c>
      <c r="D51" s="22">
        <v>7637.992</v>
      </c>
      <c r="E51" s="22">
        <v>0</v>
      </c>
      <c r="F51" s="22">
        <v>0</v>
      </c>
      <c r="G51" s="22">
        <v>1</v>
      </c>
      <c r="H51" s="19">
        <v>0</v>
      </c>
      <c r="I51" s="19">
        <v>0</v>
      </c>
      <c r="J51" s="19">
        <v>0</v>
      </c>
      <c r="K51" s="23">
        <v>3</v>
      </c>
      <c r="L51" s="23">
        <v>0</v>
      </c>
      <c r="M51" s="23">
        <v>0</v>
      </c>
      <c r="N51" s="23">
        <v>0</v>
      </c>
      <c r="O51" s="23">
        <v>0</v>
      </c>
      <c r="P51" s="23">
        <v>3.971</v>
      </c>
      <c r="Q51" s="23">
        <v>0</v>
      </c>
      <c r="R51" s="23">
        <v>-1</v>
      </c>
      <c r="S51" s="24"/>
      <c r="T51" s="24"/>
      <c r="U51" s="24"/>
      <c r="V51" s="24"/>
      <c r="W51" s="24"/>
    </row>
    <row r="52" ht="16.5" spans="1:23">
      <c r="A52" s="22">
        <v>683</v>
      </c>
      <c r="B52" s="22" t="s">
        <v>165</v>
      </c>
      <c r="C52" s="22">
        <v>1121.451</v>
      </c>
      <c r="D52" s="22">
        <v>1343.436</v>
      </c>
      <c r="E52" s="22">
        <v>0</v>
      </c>
      <c r="F52" s="22">
        <v>0</v>
      </c>
      <c r="G52" s="22">
        <v>1</v>
      </c>
      <c r="H52" s="19">
        <v>0</v>
      </c>
      <c r="I52" s="19">
        <v>0</v>
      </c>
      <c r="J52" s="19">
        <v>0</v>
      </c>
      <c r="K52" s="23">
        <v>3</v>
      </c>
      <c r="L52" s="23">
        <v>0</v>
      </c>
      <c r="M52" s="23">
        <v>0</v>
      </c>
      <c r="N52" s="23">
        <v>0</v>
      </c>
      <c r="O52" s="23">
        <v>0</v>
      </c>
      <c r="P52" s="23">
        <v>14.349</v>
      </c>
      <c r="Q52" s="23">
        <v>0</v>
      </c>
      <c r="R52" s="23">
        <v>-1</v>
      </c>
      <c r="S52" s="24"/>
      <c r="T52" s="24"/>
      <c r="U52" s="24"/>
      <c r="V52" s="24"/>
      <c r="W52" s="24"/>
    </row>
    <row r="53" ht="16.5" spans="1:23">
      <c r="A53" s="22">
        <v>807</v>
      </c>
      <c r="B53" s="22" t="s">
        <v>84</v>
      </c>
      <c r="C53" s="22">
        <v>18807.424</v>
      </c>
      <c r="D53" s="22">
        <v>20529.887</v>
      </c>
      <c r="E53" s="22">
        <v>0</v>
      </c>
      <c r="F53" s="22">
        <v>0</v>
      </c>
      <c r="G53" s="22">
        <v>1</v>
      </c>
      <c r="H53" s="19">
        <v>0</v>
      </c>
      <c r="I53" s="19">
        <v>0</v>
      </c>
      <c r="J53" s="19">
        <v>0</v>
      </c>
      <c r="K53" s="23">
        <v>3</v>
      </c>
      <c r="L53" s="23">
        <v>0</v>
      </c>
      <c r="M53" s="23">
        <v>0</v>
      </c>
      <c r="N53" s="23">
        <v>0</v>
      </c>
      <c r="O53" s="23">
        <v>0</v>
      </c>
      <c r="P53" s="23">
        <v>2.18</v>
      </c>
      <c r="Q53" s="23">
        <v>0</v>
      </c>
      <c r="R53" s="23">
        <v>-1</v>
      </c>
      <c r="S53" s="24"/>
      <c r="T53" s="24"/>
      <c r="U53" s="24"/>
      <c r="V53" s="24"/>
      <c r="W53" s="24"/>
    </row>
    <row r="54" ht="16.5" spans="1:23">
      <c r="A54" s="22">
        <v>808</v>
      </c>
      <c r="B54" s="22" t="s">
        <v>238</v>
      </c>
      <c r="C54" s="22">
        <v>8612.459</v>
      </c>
      <c r="D54" s="22">
        <v>9905.65</v>
      </c>
      <c r="E54" s="22">
        <v>0</v>
      </c>
      <c r="F54" s="22">
        <v>0</v>
      </c>
      <c r="G54" s="22">
        <v>1</v>
      </c>
      <c r="H54" s="19">
        <v>0</v>
      </c>
      <c r="I54" s="19">
        <v>0</v>
      </c>
      <c r="J54" s="19">
        <v>0</v>
      </c>
      <c r="K54" s="23">
        <v>2</v>
      </c>
      <c r="L54" s="23">
        <v>0</v>
      </c>
      <c r="M54" s="23">
        <v>0</v>
      </c>
      <c r="N54" s="23">
        <v>-1</v>
      </c>
      <c r="O54" s="23">
        <v>0</v>
      </c>
      <c r="P54" s="23">
        <v>2.357</v>
      </c>
      <c r="Q54" s="23">
        <v>0</v>
      </c>
      <c r="R54" s="23">
        <v>-1</v>
      </c>
      <c r="S54" s="24"/>
      <c r="T54" s="24"/>
      <c r="U54" s="24"/>
      <c r="V54" s="24"/>
      <c r="W54" s="24"/>
    </row>
    <row r="55" ht="16.5" spans="1:23">
      <c r="A55" s="22">
        <v>814</v>
      </c>
      <c r="B55" s="22" t="s">
        <v>239</v>
      </c>
      <c r="C55" s="22">
        <v>8570.396</v>
      </c>
      <c r="D55" s="22">
        <v>9947.996</v>
      </c>
      <c r="E55" s="22">
        <v>0</v>
      </c>
      <c r="F55" s="22">
        <v>0</v>
      </c>
      <c r="G55" s="22">
        <v>1</v>
      </c>
      <c r="H55" s="19">
        <v>0</v>
      </c>
      <c r="I55" s="19">
        <v>0</v>
      </c>
      <c r="J55" s="19">
        <v>0</v>
      </c>
      <c r="K55" s="23">
        <v>3</v>
      </c>
      <c r="L55" s="23">
        <v>0</v>
      </c>
      <c r="M55" s="23">
        <v>0</v>
      </c>
      <c r="N55" s="23">
        <v>-1</v>
      </c>
      <c r="O55" s="23">
        <v>0</v>
      </c>
      <c r="P55" s="23">
        <v>1.79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815</v>
      </c>
      <c r="B56" s="22" t="s">
        <v>240</v>
      </c>
      <c r="C56" s="22">
        <v>19397.285</v>
      </c>
      <c r="D56" s="22">
        <v>21268.063</v>
      </c>
      <c r="E56" s="22">
        <v>0</v>
      </c>
      <c r="F56" s="22">
        <v>0</v>
      </c>
      <c r="G56" s="22">
        <v>1</v>
      </c>
      <c r="H56" s="19">
        <v>0</v>
      </c>
      <c r="I56" s="19">
        <v>0</v>
      </c>
      <c r="J56" s="19">
        <v>0</v>
      </c>
      <c r="K56" s="23">
        <v>2</v>
      </c>
      <c r="L56" s="23">
        <v>0</v>
      </c>
      <c r="M56" s="23">
        <v>0</v>
      </c>
      <c r="N56" s="23">
        <v>-1</v>
      </c>
      <c r="O56" s="23">
        <v>0</v>
      </c>
      <c r="P56" s="23">
        <v>5.294</v>
      </c>
      <c r="Q56" s="23">
        <v>0</v>
      </c>
      <c r="R56" s="23">
        <v>-1</v>
      </c>
      <c r="S56" s="24"/>
      <c r="T56" s="24"/>
      <c r="U56" s="24"/>
      <c r="V56" s="24"/>
      <c r="W56" s="24"/>
    </row>
    <row r="57" ht="16.5" spans="1:23">
      <c r="A57" s="22">
        <v>841</v>
      </c>
      <c r="B57" s="22" t="s">
        <v>241</v>
      </c>
      <c r="C57" s="22">
        <v>8585.92</v>
      </c>
      <c r="D57" s="22">
        <v>9974.248</v>
      </c>
      <c r="E57" s="22">
        <v>0</v>
      </c>
      <c r="F57" s="22">
        <v>0</v>
      </c>
      <c r="G57" s="22">
        <v>1</v>
      </c>
      <c r="H57" s="19">
        <v>0</v>
      </c>
      <c r="I57" s="19">
        <v>0</v>
      </c>
      <c r="J57" s="19">
        <v>0</v>
      </c>
      <c r="K57" s="23">
        <v>3</v>
      </c>
      <c r="L57" s="23">
        <v>0</v>
      </c>
      <c r="M57" s="23">
        <v>0</v>
      </c>
      <c r="N57" s="23">
        <v>0</v>
      </c>
      <c r="O57" s="23">
        <v>0</v>
      </c>
      <c r="P57" s="23">
        <v>6.887</v>
      </c>
      <c r="Q57" s="23">
        <v>0</v>
      </c>
      <c r="R57" s="23">
        <v>-1</v>
      </c>
      <c r="S57" s="24"/>
      <c r="T57" s="24"/>
      <c r="U57" s="24"/>
      <c r="V57" s="24"/>
      <c r="W57" s="24"/>
    </row>
    <row r="58" ht="16.5" spans="1:23">
      <c r="A58" s="22">
        <v>857</v>
      </c>
      <c r="B58" s="22" t="s">
        <v>242</v>
      </c>
      <c r="C58" s="22">
        <v>10603.873</v>
      </c>
      <c r="D58" s="22">
        <v>11908.011</v>
      </c>
      <c r="E58" s="22">
        <v>0</v>
      </c>
      <c r="F58" s="22">
        <v>0</v>
      </c>
      <c r="G58" s="22">
        <v>1</v>
      </c>
      <c r="H58" s="19">
        <v>0</v>
      </c>
      <c r="I58" s="19">
        <v>0</v>
      </c>
      <c r="J58" s="19">
        <v>0</v>
      </c>
      <c r="K58" s="23">
        <v>2</v>
      </c>
      <c r="L58" s="23">
        <v>1</v>
      </c>
      <c r="M58" s="23">
        <v>0</v>
      </c>
      <c r="N58" s="23">
        <v>-1</v>
      </c>
      <c r="O58" s="23">
        <v>0</v>
      </c>
      <c r="P58" s="23">
        <v>3.381</v>
      </c>
      <c r="Q58" s="23">
        <v>-1</v>
      </c>
      <c r="R58" s="23">
        <v>-1</v>
      </c>
      <c r="S58" s="24"/>
      <c r="T58" s="24"/>
      <c r="U58" s="24"/>
      <c r="V58" s="24"/>
      <c r="W58" s="24"/>
    </row>
    <row r="59" ht="16.5" spans="1:23">
      <c r="A59" s="22">
        <v>863</v>
      </c>
      <c r="B59" s="22" t="s">
        <v>243</v>
      </c>
      <c r="C59" s="22">
        <v>2709.085</v>
      </c>
      <c r="D59" s="22">
        <v>3250.784</v>
      </c>
      <c r="E59" s="22">
        <v>0</v>
      </c>
      <c r="F59" s="22">
        <v>0</v>
      </c>
      <c r="G59" s="22">
        <v>1</v>
      </c>
      <c r="H59" s="19">
        <v>0</v>
      </c>
      <c r="I59" s="19">
        <v>0</v>
      </c>
      <c r="J59" s="19">
        <v>0</v>
      </c>
      <c r="K59" s="23">
        <v>3</v>
      </c>
      <c r="L59" s="23">
        <v>1</v>
      </c>
      <c r="M59" s="23">
        <v>0</v>
      </c>
      <c r="N59" s="23">
        <v>0</v>
      </c>
      <c r="O59" s="23">
        <v>0</v>
      </c>
      <c r="P59" s="23">
        <v>5.413</v>
      </c>
      <c r="Q59" s="23">
        <v>-1</v>
      </c>
      <c r="R59" s="23">
        <v>-1</v>
      </c>
      <c r="S59" s="24"/>
      <c r="T59" s="24"/>
      <c r="U59" s="24"/>
      <c r="V59" s="24"/>
      <c r="W59" s="24"/>
    </row>
    <row r="60" ht="16.5" spans="1:23">
      <c r="A60" s="22">
        <v>913</v>
      </c>
      <c r="B60" s="22" t="s">
        <v>244</v>
      </c>
      <c r="C60" s="22">
        <v>8488.093</v>
      </c>
      <c r="D60" s="22">
        <v>9937.244</v>
      </c>
      <c r="E60" s="22">
        <v>0</v>
      </c>
      <c r="F60" s="22">
        <v>0</v>
      </c>
      <c r="G60" s="22">
        <v>1</v>
      </c>
      <c r="H60" s="19">
        <v>0</v>
      </c>
      <c r="I60" s="19">
        <v>0</v>
      </c>
      <c r="J60" s="19">
        <v>0</v>
      </c>
      <c r="K60" s="23">
        <v>0</v>
      </c>
      <c r="L60" s="23">
        <v>1</v>
      </c>
      <c r="M60" s="23">
        <v>1</v>
      </c>
      <c r="N60" s="23">
        <v>-1</v>
      </c>
      <c r="O60" s="23">
        <v>0</v>
      </c>
      <c r="P60" s="23">
        <v>-0.015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932</v>
      </c>
      <c r="B61" s="22" t="s">
        <v>245</v>
      </c>
      <c r="C61" s="22">
        <v>15660.075</v>
      </c>
      <c r="D61" s="22">
        <v>17331.643</v>
      </c>
      <c r="E61" s="22">
        <v>0</v>
      </c>
      <c r="F61" s="22">
        <v>0</v>
      </c>
      <c r="G61" s="22">
        <v>1</v>
      </c>
      <c r="H61" s="19">
        <v>0</v>
      </c>
      <c r="I61" s="19">
        <v>0</v>
      </c>
      <c r="J61" s="19">
        <v>0</v>
      </c>
      <c r="K61" s="23">
        <v>1</v>
      </c>
      <c r="L61" s="23">
        <v>0</v>
      </c>
      <c r="M61" s="23">
        <v>0</v>
      </c>
      <c r="N61" s="23">
        <v>0</v>
      </c>
      <c r="O61" s="23">
        <v>0</v>
      </c>
      <c r="P61" s="23">
        <v>2.273</v>
      </c>
      <c r="Q61" s="23">
        <v>0</v>
      </c>
      <c r="R61" s="23">
        <v>-1</v>
      </c>
      <c r="S61" s="24"/>
      <c r="T61" s="24"/>
      <c r="U61" s="24"/>
      <c r="V61" s="24"/>
      <c r="W61" s="24"/>
    </row>
    <row r="62" ht="16.5" spans="1:23">
      <c r="A62" s="22">
        <v>933</v>
      </c>
      <c r="B62" s="22" t="s">
        <v>246</v>
      </c>
      <c r="C62" s="22">
        <v>8369.072</v>
      </c>
      <c r="D62" s="22">
        <v>9622.992</v>
      </c>
      <c r="E62" s="22">
        <v>0</v>
      </c>
      <c r="F62" s="22">
        <v>0</v>
      </c>
      <c r="G62" s="22">
        <v>1</v>
      </c>
      <c r="H62" s="19">
        <v>0</v>
      </c>
      <c r="I62" s="19">
        <v>0</v>
      </c>
      <c r="J62" s="19">
        <v>0</v>
      </c>
      <c r="K62" s="23">
        <v>3</v>
      </c>
      <c r="L62" s="23">
        <v>0</v>
      </c>
      <c r="M62" s="23">
        <v>0</v>
      </c>
      <c r="N62" s="23">
        <v>0</v>
      </c>
      <c r="O62" s="23">
        <v>0</v>
      </c>
      <c r="P62" s="23">
        <v>5.974</v>
      </c>
      <c r="Q62" s="23">
        <v>0</v>
      </c>
      <c r="R62" s="23">
        <v>-1</v>
      </c>
      <c r="S62" s="24"/>
      <c r="T62" s="24"/>
      <c r="U62" s="24"/>
      <c r="V62" s="24"/>
      <c r="W62" s="24"/>
    </row>
    <row r="63" ht="16.5" spans="1:23">
      <c r="A63" s="22">
        <v>948</v>
      </c>
      <c r="B63" s="22" t="s">
        <v>247</v>
      </c>
      <c r="C63" s="22">
        <v>2611.846</v>
      </c>
      <c r="D63" s="22">
        <v>3054.777</v>
      </c>
      <c r="E63" s="22">
        <v>0</v>
      </c>
      <c r="F63" s="22">
        <v>0</v>
      </c>
      <c r="G63" s="22">
        <v>1</v>
      </c>
      <c r="H63" s="19">
        <v>0</v>
      </c>
      <c r="I63" s="19">
        <v>0</v>
      </c>
      <c r="J63" s="19">
        <v>0</v>
      </c>
      <c r="K63" s="23">
        <v>2</v>
      </c>
      <c r="L63" s="23">
        <v>1</v>
      </c>
      <c r="M63" s="23">
        <v>0</v>
      </c>
      <c r="N63" s="23">
        <v>-1</v>
      </c>
      <c r="O63" s="23">
        <v>0</v>
      </c>
      <c r="P63" s="23">
        <v>2.9</v>
      </c>
      <c r="Q63" s="23">
        <v>0</v>
      </c>
      <c r="R63" s="23">
        <v>-1</v>
      </c>
      <c r="S63" s="24"/>
      <c r="T63" s="24"/>
      <c r="U63" s="24"/>
      <c r="V63" s="24"/>
      <c r="W63" s="24"/>
    </row>
    <row r="64" ht="16.5" spans="1:23">
      <c r="A64" s="22">
        <v>952</v>
      </c>
      <c r="B64" s="22" t="s">
        <v>248</v>
      </c>
      <c r="C64" s="22">
        <v>2684.498</v>
      </c>
      <c r="D64" s="22">
        <v>2997.08</v>
      </c>
      <c r="E64" s="22">
        <v>0</v>
      </c>
      <c r="F64" s="22">
        <v>0</v>
      </c>
      <c r="G64" s="22">
        <v>1</v>
      </c>
      <c r="H64" s="19">
        <v>0</v>
      </c>
      <c r="I64" s="19">
        <v>0</v>
      </c>
      <c r="J64" s="19">
        <v>0</v>
      </c>
      <c r="K64" s="23">
        <v>2</v>
      </c>
      <c r="L64" s="23">
        <v>1</v>
      </c>
      <c r="M64" s="23">
        <v>0</v>
      </c>
      <c r="N64" s="23">
        <v>0</v>
      </c>
      <c r="O64" s="23">
        <v>0</v>
      </c>
      <c r="P64" s="23">
        <v>4.473</v>
      </c>
      <c r="Q64" s="23">
        <v>0</v>
      </c>
      <c r="R64" s="23">
        <v>-1</v>
      </c>
      <c r="S64" s="24"/>
      <c r="T64" s="24"/>
      <c r="U64" s="24"/>
      <c r="V64" s="24"/>
      <c r="W64" s="24"/>
    </row>
    <row r="65" ht="16.5" spans="1:23">
      <c r="A65" s="22">
        <v>978</v>
      </c>
      <c r="B65" s="22" t="s">
        <v>249</v>
      </c>
      <c r="C65" s="22">
        <v>10883.736</v>
      </c>
      <c r="D65" s="22">
        <v>12189.364</v>
      </c>
      <c r="E65" s="22">
        <v>0</v>
      </c>
      <c r="F65" s="22">
        <v>0</v>
      </c>
      <c r="G65" s="22">
        <v>1</v>
      </c>
      <c r="H65" s="19">
        <v>0</v>
      </c>
      <c r="I65" s="19">
        <v>0</v>
      </c>
      <c r="J65" s="19">
        <v>0</v>
      </c>
      <c r="K65" s="23">
        <v>2</v>
      </c>
      <c r="L65" s="23">
        <v>0</v>
      </c>
      <c r="M65" s="23">
        <v>0</v>
      </c>
      <c r="N65" s="23">
        <v>-1</v>
      </c>
      <c r="O65" s="23">
        <v>0</v>
      </c>
      <c r="P65" s="23">
        <v>4.573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990</v>
      </c>
      <c r="B66" s="22" t="s">
        <v>250</v>
      </c>
      <c r="C66" s="22">
        <v>13077.995</v>
      </c>
      <c r="D66" s="22">
        <v>14463.372</v>
      </c>
      <c r="E66" s="22">
        <v>0</v>
      </c>
      <c r="F66" s="22">
        <v>0</v>
      </c>
      <c r="G66" s="22">
        <v>1</v>
      </c>
      <c r="H66" s="19">
        <v>0</v>
      </c>
      <c r="I66" s="19">
        <v>0</v>
      </c>
      <c r="J66" s="19">
        <v>0</v>
      </c>
      <c r="K66" s="23">
        <v>4</v>
      </c>
      <c r="L66" s="23">
        <v>1</v>
      </c>
      <c r="M66" s="23">
        <v>0</v>
      </c>
      <c r="N66" s="23">
        <v>0</v>
      </c>
      <c r="O66" s="23">
        <v>0</v>
      </c>
      <c r="P66" s="23">
        <v>6.785</v>
      </c>
      <c r="Q66" s="23">
        <v>0</v>
      </c>
      <c r="R66" s="23">
        <v>-1</v>
      </c>
      <c r="S66" s="24"/>
      <c r="T66" s="24"/>
      <c r="U66" s="24"/>
      <c r="V66" s="24"/>
      <c r="W66" s="24"/>
    </row>
    <row r="67" ht="16.5" spans="1:23">
      <c r="A67" s="22">
        <v>991</v>
      </c>
      <c r="B67" s="22" t="s">
        <v>251</v>
      </c>
      <c r="C67" s="22">
        <v>9055.294</v>
      </c>
      <c r="D67" s="22">
        <v>10397.541</v>
      </c>
      <c r="E67" s="22">
        <v>0</v>
      </c>
      <c r="F67" s="22">
        <v>0</v>
      </c>
      <c r="G67" s="22">
        <v>1</v>
      </c>
      <c r="H67" s="19">
        <v>0</v>
      </c>
      <c r="I67" s="19">
        <v>0</v>
      </c>
      <c r="J67" s="19">
        <v>0</v>
      </c>
      <c r="K67" s="23">
        <v>3</v>
      </c>
      <c r="L67" s="23">
        <v>0</v>
      </c>
      <c r="M67" s="23">
        <v>0</v>
      </c>
      <c r="N67" s="23">
        <v>-1</v>
      </c>
      <c r="O67" s="23">
        <v>0</v>
      </c>
      <c r="P67" s="23">
        <v>4.758</v>
      </c>
      <c r="Q67" s="23">
        <v>-1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399003</v>
      </c>
      <c r="B68" s="22" t="s">
        <v>252</v>
      </c>
      <c r="C68" s="22">
        <v>8441.387</v>
      </c>
      <c r="D68" s="22">
        <v>9141.647</v>
      </c>
      <c r="E68" s="22">
        <v>0</v>
      </c>
      <c r="F68" s="22">
        <v>0</v>
      </c>
      <c r="G68" s="22">
        <v>1</v>
      </c>
      <c r="H68" s="19">
        <v>0</v>
      </c>
      <c r="I68" s="19">
        <v>0</v>
      </c>
      <c r="J68" s="19">
        <v>0</v>
      </c>
      <c r="K68" s="23">
        <v>1</v>
      </c>
      <c r="L68" s="23">
        <v>1</v>
      </c>
      <c r="M68" s="23">
        <v>0</v>
      </c>
      <c r="N68" s="23">
        <v>-1</v>
      </c>
      <c r="O68" s="23">
        <v>0</v>
      </c>
      <c r="P68" s="23">
        <v>3.928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399108</v>
      </c>
      <c r="B69" s="22" t="s">
        <v>152</v>
      </c>
      <c r="C69" s="22">
        <v>1276.403</v>
      </c>
      <c r="D69" s="22">
        <v>1372.159</v>
      </c>
      <c r="E69" s="22">
        <v>0</v>
      </c>
      <c r="F69" s="22">
        <v>0</v>
      </c>
      <c r="G69" s="22">
        <v>1</v>
      </c>
      <c r="H69" s="19">
        <v>0</v>
      </c>
      <c r="I69" s="19">
        <v>0</v>
      </c>
      <c r="J69" s="19">
        <v>0</v>
      </c>
      <c r="K69" s="23">
        <v>2</v>
      </c>
      <c r="L69" s="23">
        <v>2</v>
      </c>
      <c r="M69" s="23">
        <v>1</v>
      </c>
      <c r="N69" s="23">
        <v>-1</v>
      </c>
      <c r="O69" s="23">
        <v>0</v>
      </c>
      <c r="P69" s="23">
        <v>1.779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399237</v>
      </c>
      <c r="B70" s="22" t="s">
        <v>253</v>
      </c>
      <c r="C70" s="22">
        <v>1100.896</v>
      </c>
      <c r="D70" s="22">
        <v>1226.134</v>
      </c>
      <c r="E70" s="22">
        <v>0</v>
      </c>
      <c r="F70" s="22">
        <v>0</v>
      </c>
      <c r="G70" s="22">
        <v>1</v>
      </c>
      <c r="H70" s="19">
        <v>0</v>
      </c>
      <c r="I70" s="19">
        <v>0</v>
      </c>
      <c r="J70" s="19">
        <v>0</v>
      </c>
      <c r="K70" s="23">
        <v>3</v>
      </c>
      <c r="L70" s="23">
        <v>0</v>
      </c>
      <c r="M70" s="23">
        <v>0</v>
      </c>
      <c r="N70" s="23">
        <v>-1</v>
      </c>
      <c r="O70" s="23">
        <v>0</v>
      </c>
      <c r="P70" s="23">
        <v>9.05</v>
      </c>
      <c r="Q70" s="23">
        <v>0</v>
      </c>
      <c r="R70" s="23">
        <v>-1</v>
      </c>
      <c r="S70" s="24"/>
      <c r="T70" s="24"/>
      <c r="U70" s="24"/>
      <c r="V70" s="24"/>
      <c r="W70" s="24"/>
    </row>
    <row r="71" ht="16.5" spans="1:23">
      <c r="A71" s="22">
        <v>399239</v>
      </c>
      <c r="B71" s="22" t="s">
        <v>254</v>
      </c>
      <c r="C71" s="22">
        <v>1985.149</v>
      </c>
      <c r="D71" s="22">
        <v>2315.354</v>
      </c>
      <c r="E71" s="22">
        <v>0</v>
      </c>
      <c r="F71" s="22">
        <v>0</v>
      </c>
      <c r="G71" s="22">
        <v>1</v>
      </c>
      <c r="H71" s="19">
        <v>0</v>
      </c>
      <c r="I71" s="19">
        <v>0</v>
      </c>
      <c r="J71" s="19">
        <v>0</v>
      </c>
      <c r="K71" s="23">
        <v>2</v>
      </c>
      <c r="L71" s="23">
        <v>0</v>
      </c>
      <c r="M71" s="23">
        <v>0</v>
      </c>
      <c r="N71" s="23">
        <v>-1</v>
      </c>
      <c r="O71" s="23">
        <v>0</v>
      </c>
      <c r="P71" s="23">
        <v>2.992</v>
      </c>
      <c r="Q71" s="23">
        <v>0</v>
      </c>
      <c r="R71" s="23">
        <v>-1</v>
      </c>
      <c r="S71" s="24"/>
      <c r="T71" s="24"/>
      <c r="U71" s="24"/>
      <c r="V71" s="24"/>
      <c r="W71" s="24"/>
    </row>
    <row r="72" ht="16.5" spans="1:23">
      <c r="A72" s="22">
        <v>399241</v>
      </c>
      <c r="B72" s="22" t="s">
        <v>230</v>
      </c>
      <c r="C72" s="22">
        <v>1192.035</v>
      </c>
      <c r="D72" s="22">
        <v>1367.217</v>
      </c>
      <c r="E72" s="22">
        <v>0</v>
      </c>
      <c r="F72" s="22">
        <v>0</v>
      </c>
      <c r="G72" s="22">
        <v>1</v>
      </c>
      <c r="H72" s="19">
        <v>0</v>
      </c>
      <c r="I72" s="19">
        <v>0</v>
      </c>
      <c r="J72" s="19">
        <v>0</v>
      </c>
      <c r="K72" s="23">
        <v>3</v>
      </c>
      <c r="L72" s="23">
        <v>1</v>
      </c>
      <c r="M72" s="23">
        <v>0</v>
      </c>
      <c r="N72" s="23">
        <v>0</v>
      </c>
      <c r="O72" s="23">
        <v>0</v>
      </c>
      <c r="P72" s="23">
        <v>1.946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399243</v>
      </c>
      <c r="B73" s="22" t="s">
        <v>255</v>
      </c>
      <c r="C73" s="22">
        <v>1407.191</v>
      </c>
      <c r="D73" s="22">
        <v>1583.71</v>
      </c>
      <c r="E73" s="22">
        <v>0</v>
      </c>
      <c r="F73" s="22">
        <v>0</v>
      </c>
      <c r="G73" s="22">
        <v>1</v>
      </c>
      <c r="H73" s="19">
        <v>0</v>
      </c>
      <c r="I73" s="19">
        <v>0</v>
      </c>
      <c r="J73" s="19">
        <v>0</v>
      </c>
      <c r="K73" s="23">
        <v>2</v>
      </c>
      <c r="L73" s="23">
        <v>1</v>
      </c>
      <c r="M73" s="23">
        <v>0</v>
      </c>
      <c r="N73" s="23">
        <v>-1</v>
      </c>
      <c r="O73" s="23">
        <v>0</v>
      </c>
      <c r="P73" s="23">
        <v>9.487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399264</v>
      </c>
      <c r="B74" s="22" t="s">
        <v>256</v>
      </c>
      <c r="C74" s="22">
        <v>1413.585</v>
      </c>
      <c r="D74" s="22">
        <v>1742.422</v>
      </c>
      <c r="E74" s="22">
        <v>0</v>
      </c>
      <c r="F74" s="22">
        <v>0</v>
      </c>
      <c r="G74" s="22">
        <v>1</v>
      </c>
      <c r="H74" s="19">
        <v>0</v>
      </c>
      <c r="I74" s="19">
        <v>0</v>
      </c>
      <c r="J74" s="19">
        <v>0</v>
      </c>
      <c r="K74" s="23">
        <v>1</v>
      </c>
      <c r="L74" s="23">
        <v>0</v>
      </c>
      <c r="M74" s="23">
        <v>0</v>
      </c>
      <c r="N74" s="23">
        <v>-1</v>
      </c>
      <c r="O74" s="23">
        <v>0</v>
      </c>
      <c r="P74" s="23">
        <v>6.807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399265</v>
      </c>
      <c r="B75" s="22" t="s">
        <v>257</v>
      </c>
      <c r="C75" s="22">
        <v>1055.984</v>
      </c>
      <c r="D75" s="22">
        <v>1221</v>
      </c>
      <c r="E75" s="22">
        <v>0</v>
      </c>
      <c r="F75" s="22">
        <v>0</v>
      </c>
      <c r="G75" s="22">
        <v>1</v>
      </c>
      <c r="H75" s="19">
        <v>0</v>
      </c>
      <c r="I75" s="19">
        <v>0</v>
      </c>
      <c r="J75" s="19">
        <v>0</v>
      </c>
      <c r="K75" s="23">
        <v>4</v>
      </c>
      <c r="L75" s="23">
        <v>0</v>
      </c>
      <c r="M75" s="23">
        <v>0</v>
      </c>
      <c r="N75" s="23">
        <v>0</v>
      </c>
      <c r="O75" s="23">
        <v>0</v>
      </c>
      <c r="P75" s="23">
        <v>10.72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399275</v>
      </c>
      <c r="B76" s="22" t="s">
        <v>258</v>
      </c>
      <c r="C76" s="22">
        <v>2691.445</v>
      </c>
      <c r="D76" s="22">
        <v>3082.984</v>
      </c>
      <c r="E76" s="22">
        <v>0</v>
      </c>
      <c r="F76" s="22">
        <v>0</v>
      </c>
      <c r="G76" s="22">
        <v>1</v>
      </c>
      <c r="H76" s="19">
        <v>0</v>
      </c>
      <c r="I76" s="19">
        <v>0</v>
      </c>
      <c r="J76" s="19">
        <v>0</v>
      </c>
      <c r="K76" s="23">
        <v>4</v>
      </c>
      <c r="L76" s="23">
        <v>0</v>
      </c>
      <c r="M76" s="23">
        <v>-1</v>
      </c>
      <c r="N76" s="23">
        <v>0</v>
      </c>
      <c r="O76" s="23">
        <v>0</v>
      </c>
      <c r="P76" s="23">
        <v>6.247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399277</v>
      </c>
      <c r="B77" s="22" t="s">
        <v>259</v>
      </c>
      <c r="C77" s="22">
        <v>2700.907</v>
      </c>
      <c r="D77" s="22">
        <v>3017.996</v>
      </c>
      <c r="E77" s="22">
        <v>0</v>
      </c>
      <c r="F77" s="22">
        <v>0</v>
      </c>
      <c r="G77" s="22">
        <v>1</v>
      </c>
      <c r="H77" s="19">
        <v>0</v>
      </c>
      <c r="I77" s="19">
        <v>0</v>
      </c>
      <c r="J77" s="19">
        <v>0</v>
      </c>
      <c r="K77" s="23">
        <v>4</v>
      </c>
      <c r="L77" s="23">
        <v>1</v>
      </c>
      <c r="M77" s="23">
        <v>0</v>
      </c>
      <c r="N77" s="23">
        <v>0</v>
      </c>
      <c r="O77" s="23">
        <v>0</v>
      </c>
      <c r="P77" s="23">
        <v>3.71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399280</v>
      </c>
      <c r="B78" s="22" t="s">
        <v>260</v>
      </c>
      <c r="C78" s="22">
        <v>2113.444</v>
      </c>
      <c r="D78" s="22">
        <v>2356.431</v>
      </c>
      <c r="E78" s="22">
        <v>0</v>
      </c>
      <c r="F78" s="22">
        <v>0</v>
      </c>
      <c r="G78" s="22">
        <v>1</v>
      </c>
      <c r="H78" s="19">
        <v>0</v>
      </c>
      <c r="I78" s="19">
        <v>0</v>
      </c>
      <c r="J78" s="19">
        <v>0</v>
      </c>
      <c r="K78" s="23">
        <v>2</v>
      </c>
      <c r="L78" s="23">
        <v>2</v>
      </c>
      <c r="M78" s="23">
        <v>0</v>
      </c>
      <c r="N78" s="23">
        <v>0</v>
      </c>
      <c r="O78" s="23">
        <v>0</v>
      </c>
      <c r="P78" s="23">
        <v>0.763</v>
      </c>
      <c r="Q78" s="23">
        <v>0</v>
      </c>
      <c r="R78" s="23">
        <v>-1</v>
      </c>
      <c r="S78" s="24"/>
      <c r="T78" s="24"/>
      <c r="U78" s="24"/>
      <c r="V78" s="24"/>
      <c r="W78" s="24"/>
    </row>
    <row r="79" ht="16.5" spans="1:23">
      <c r="A79" s="22">
        <v>399318</v>
      </c>
      <c r="B79" s="22" t="s">
        <v>261</v>
      </c>
      <c r="C79" s="22">
        <v>5164.758</v>
      </c>
      <c r="D79" s="22">
        <v>5435.727</v>
      </c>
      <c r="E79" s="22">
        <v>0</v>
      </c>
      <c r="F79" s="22">
        <v>0</v>
      </c>
      <c r="G79" s="22">
        <v>1</v>
      </c>
      <c r="H79" s="19">
        <v>0</v>
      </c>
      <c r="I79" s="19">
        <v>0</v>
      </c>
      <c r="J79" s="19">
        <v>0</v>
      </c>
      <c r="K79" s="23">
        <v>2</v>
      </c>
      <c r="L79" s="23">
        <v>0</v>
      </c>
      <c r="M79" s="23">
        <v>0</v>
      </c>
      <c r="N79" s="23">
        <v>0</v>
      </c>
      <c r="O79" s="23">
        <v>0</v>
      </c>
      <c r="P79" s="23">
        <v>1.297</v>
      </c>
      <c r="Q79" s="23">
        <v>0</v>
      </c>
      <c r="R79" s="23">
        <v>-1</v>
      </c>
      <c r="S79" s="24"/>
      <c r="T79" s="24"/>
      <c r="U79" s="24"/>
      <c r="V79" s="24"/>
      <c r="W79" s="24"/>
    </row>
    <row r="80" ht="16.5" spans="1:23">
      <c r="A80" s="22">
        <v>399367</v>
      </c>
      <c r="B80" s="22" t="s">
        <v>262</v>
      </c>
      <c r="C80" s="22">
        <v>2676.607</v>
      </c>
      <c r="D80" s="22">
        <v>3112.85</v>
      </c>
      <c r="E80" s="22">
        <v>0</v>
      </c>
      <c r="F80" s="22">
        <v>0</v>
      </c>
      <c r="G80" s="22">
        <v>1</v>
      </c>
      <c r="H80" s="19">
        <v>0</v>
      </c>
      <c r="I80" s="19">
        <v>0</v>
      </c>
      <c r="J80" s="19">
        <v>0</v>
      </c>
      <c r="K80" s="23">
        <v>2</v>
      </c>
      <c r="L80" s="23">
        <v>2</v>
      </c>
      <c r="M80" s="23">
        <v>0</v>
      </c>
      <c r="N80" s="23">
        <v>0</v>
      </c>
      <c r="O80" s="23">
        <v>0</v>
      </c>
      <c r="P80" s="23">
        <v>2.882</v>
      </c>
      <c r="Q80" s="23">
        <v>0</v>
      </c>
      <c r="R80" s="23">
        <v>-1</v>
      </c>
      <c r="S80" s="24"/>
      <c r="T80" s="24"/>
      <c r="U80" s="24"/>
      <c r="V80" s="24"/>
      <c r="W80" s="24"/>
    </row>
    <row r="81" ht="16.5" spans="1:23">
      <c r="A81" s="22">
        <v>399385</v>
      </c>
      <c r="B81" s="22" t="s">
        <v>263</v>
      </c>
      <c r="C81" s="22">
        <v>9536.651</v>
      </c>
      <c r="D81" s="22">
        <v>10542.532</v>
      </c>
      <c r="E81" s="22">
        <v>0</v>
      </c>
      <c r="F81" s="22">
        <v>0</v>
      </c>
      <c r="G81" s="22">
        <v>1</v>
      </c>
      <c r="H81" s="19">
        <v>0</v>
      </c>
      <c r="I81" s="19">
        <v>0</v>
      </c>
      <c r="J81" s="19">
        <v>0</v>
      </c>
      <c r="K81" s="23">
        <v>3</v>
      </c>
      <c r="L81" s="23">
        <v>0</v>
      </c>
      <c r="M81" s="23">
        <v>0</v>
      </c>
      <c r="N81" s="23">
        <v>-1</v>
      </c>
      <c r="O81" s="23">
        <v>0</v>
      </c>
      <c r="P81" s="23">
        <v>8.396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399386</v>
      </c>
      <c r="B82" s="22" t="s">
        <v>264</v>
      </c>
      <c r="C82" s="22">
        <v>5905.159</v>
      </c>
      <c r="D82" s="22">
        <v>6807.419</v>
      </c>
      <c r="E82" s="22">
        <v>0</v>
      </c>
      <c r="F82" s="22">
        <v>0</v>
      </c>
      <c r="G82" s="22">
        <v>1</v>
      </c>
      <c r="H82" s="19">
        <v>0</v>
      </c>
      <c r="I82" s="19">
        <v>0</v>
      </c>
      <c r="J82" s="19">
        <v>0</v>
      </c>
      <c r="K82" s="23">
        <v>2</v>
      </c>
      <c r="L82" s="23">
        <v>0</v>
      </c>
      <c r="M82" s="23">
        <v>0</v>
      </c>
      <c r="N82" s="23">
        <v>0</v>
      </c>
      <c r="O82" s="23">
        <v>0</v>
      </c>
      <c r="P82" s="23">
        <v>11.551</v>
      </c>
      <c r="Q82" s="23">
        <v>0</v>
      </c>
      <c r="R82" s="23">
        <v>-1</v>
      </c>
      <c r="S82" s="24"/>
      <c r="T82" s="24"/>
      <c r="U82" s="24"/>
      <c r="V82" s="24"/>
      <c r="W82" s="24"/>
    </row>
    <row r="83" ht="16.5" spans="1:23">
      <c r="A83" s="22">
        <v>399393</v>
      </c>
      <c r="B83" s="22" t="s">
        <v>265</v>
      </c>
      <c r="C83" s="22">
        <v>3171.278</v>
      </c>
      <c r="D83" s="22">
        <v>3604.838</v>
      </c>
      <c r="E83" s="22">
        <v>0</v>
      </c>
      <c r="F83" s="22">
        <v>0</v>
      </c>
      <c r="G83" s="22">
        <v>1</v>
      </c>
      <c r="H83" s="19">
        <v>0</v>
      </c>
      <c r="I83" s="19">
        <v>0</v>
      </c>
      <c r="J83" s="19">
        <v>0</v>
      </c>
      <c r="K83" s="23">
        <v>2</v>
      </c>
      <c r="L83" s="23">
        <v>0</v>
      </c>
      <c r="M83" s="23">
        <v>0</v>
      </c>
      <c r="N83" s="23">
        <v>-1</v>
      </c>
      <c r="O83" s="23">
        <v>0</v>
      </c>
      <c r="P83" s="23">
        <v>4.868</v>
      </c>
      <c r="Q83" s="23">
        <v>-1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399394</v>
      </c>
      <c r="B84" s="22" t="s">
        <v>266</v>
      </c>
      <c r="C84" s="22">
        <v>8787.829</v>
      </c>
      <c r="D84" s="22">
        <v>10110.547</v>
      </c>
      <c r="E84" s="22">
        <v>0</v>
      </c>
      <c r="F84" s="22">
        <v>0</v>
      </c>
      <c r="G84" s="22">
        <v>1</v>
      </c>
      <c r="H84" s="19">
        <v>0</v>
      </c>
      <c r="I84" s="19">
        <v>0</v>
      </c>
      <c r="J84" s="19">
        <v>0</v>
      </c>
      <c r="K84" s="23">
        <v>4</v>
      </c>
      <c r="L84" s="23">
        <v>1</v>
      </c>
      <c r="M84" s="23">
        <v>0</v>
      </c>
      <c r="N84" s="23">
        <v>0</v>
      </c>
      <c r="O84" s="23">
        <v>0</v>
      </c>
      <c r="P84" s="23">
        <v>3.577</v>
      </c>
      <c r="Q84" s="23">
        <v>0</v>
      </c>
      <c r="R84" s="23">
        <v>-1</v>
      </c>
      <c r="S84" s="24"/>
      <c r="T84" s="24"/>
      <c r="U84" s="24"/>
      <c r="V84" s="24"/>
      <c r="W84" s="24"/>
    </row>
    <row r="85" ht="16.5" spans="1:23">
      <c r="A85" s="22">
        <v>399396</v>
      </c>
      <c r="B85" s="22" t="s">
        <v>267</v>
      </c>
      <c r="C85" s="22">
        <v>18004.004</v>
      </c>
      <c r="D85" s="22">
        <v>19737.648</v>
      </c>
      <c r="E85" s="22">
        <v>0</v>
      </c>
      <c r="F85" s="22">
        <v>0</v>
      </c>
      <c r="G85" s="22">
        <v>1</v>
      </c>
      <c r="H85" s="19">
        <v>0</v>
      </c>
      <c r="I85" s="19">
        <v>0</v>
      </c>
      <c r="J85" s="19">
        <v>0</v>
      </c>
      <c r="K85" s="23">
        <v>1</v>
      </c>
      <c r="L85" s="23">
        <v>1</v>
      </c>
      <c r="M85" s="23">
        <v>0</v>
      </c>
      <c r="N85" s="23">
        <v>-1</v>
      </c>
      <c r="O85" s="23">
        <v>0</v>
      </c>
      <c r="P85" s="23">
        <v>4.114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399418</v>
      </c>
      <c r="B86" s="22" t="s">
        <v>268</v>
      </c>
      <c r="C86" s="22">
        <v>4007.756</v>
      </c>
      <c r="D86" s="22">
        <v>4796.623</v>
      </c>
      <c r="E86" s="22">
        <v>0</v>
      </c>
      <c r="F86" s="22">
        <v>0</v>
      </c>
      <c r="G86" s="22">
        <v>1</v>
      </c>
      <c r="H86" s="19">
        <v>0</v>
      </c>
      <c r="I86" s="19">
        <v>0</v>
      </c>
      <c r="J86" s="19">
        <v>0</v>
      </c>
      <c r="K86" s="23">
        <v>4</v>
      </c>
      <c r="L86" s="23">
        <v>1</v>
      </c>
      <c r="M86" s="23">
        <v>0</v>
      </c>
      <c r="N86" s="23">
        <v>0</v>
      </c>
      <c r="O86" s="23">
        <v>0</v>
      </c>
      <c r="P86" s="23">
        <v>11.985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399441</v>
      </c>
      <c r="B87" s="22" t="s">
        <v>269</v>
      </c>
      <c r="C87" s="22">
        <v>2232.592</v>
      </c>
      <c r="D87" s="22">
        <v>2613.031</v>
      </c>
      <c r="E87" s="22">
        <v>0</v>
      </c>
      <c r="F87" s="22">
        <v>0</v>
      </c>
      <c r="G87" s="22">
        <v>1</v>
      </c>
      <c r="H87" s="19">
        <v>0</v>
      </c>
      <c r="I87" s="19">
        <v>0</v>
      </c>
      <c r="J87" s="19">
        <v>0</v>
      </c>
      <c r="K87" s="23">
        <v>3</v>
      </c>
      <c r="L87" s="23">
        <v>0</v>
      </c>
      <c r="M87" s="23">
        <v>0</v>
      </c>
      <c r="N87" s="23">
        <v>0</v>
      </c>
      <c r="O87" s="23">
        <v>0</v>
      </c>
      <c r="P87" s="23">
        <v>7.077</v>
      </c>
      <c r="Q87" s="23">
        <v>0</v>
      </c>
      <c r="R87" s="23">
        <v>-1</v>
      </c>
      <c r="S87" s="24"/>
      <c r="T87" s="24"/>
      <c r="U87" s="24"/>
      <c r="V87" s="24"/>
      <c r="W87" s="24"/>
    </row>
    <row r="88" ht="16.5" spans="1:23">
      <c r="A88" s="22">
        <v>399481</v>
      </c>
      <c r="B88" s="22" t="s">
        <v>215</v>
      </c>
      <c r="C88" s="22">
        <v>127.814</v>
      </c>
      <c r="D88" s="22">
        <v>128.017</v>
      </c>
      <c r="E88" s="22">
        <v>0</v>
      </c>
      <c r="F88" s="22">
        <v>0</v>
      </c>
      <c r="G88" s="22">
        <v>1</v>
      </c>
      <c r="H88" s="19">
        <v>0</v>
      </c>
      <c r="I88" s="19">
        <v>0</v>
      </c>
      <c r="J88" s="19">
        <v>0</v>
      </c>
      <c r="K88" s="23">
        <v>2</v>
      </c>
      <c r="L88" s="23">
        <v>2</v>
      </c>
      <c r="M88" s="23">
        <v>0</v>
      </c>
      <c r="N88" s="23">
        <v>-1</v>
      </c>
      <c r="O88" s="23">
        <v>0</v>
      </c>
      <c r="P88" s="23">
        <v>10.25</v>
      </c>
      <c r="Q88" s="23">
        <v>0</v>
      </c>
      <c r="R88" s="23">
        <v>-1</v>
      </c>
      <c r="S88" s="24"/>
      <c r="T88" s="24"/>
      <c r="U88" s="24"/>
      <c r="V88" s="24"/>
      <c r="W88" s="24"/>
    </row>
    <row r="89" ht="16.5" spans="1:23">
      <c r="A89" s="22">
        <v>399617</v>
      </c>
      <c r="B89" s="22" t="s">
        <v>270</v>
      </c>
      <c r="C89" s="22">
        <v>9532.634</v>
      </c>
      <c r="D89" s="22">
        <v>10791.13</v>
      </c>
      <c r="E89" s="22">
        <v>0</v>
      </c>
      <c r="F89" s="22">
        <v>0</v>
      </c>
      <c r="G89" s="22">
        <v>1</v>
      </c>
      <c r="H89" s="19">
        <v>0</v>
      </c>
      <c r="I89" s="19">
        <v>0</v>
      </c>
      <c r="J89" s="19">
        <v>0</v>
      </c>
      <c r="K89" s="23">
        <v>3</v>
      </c>
      <c r="L89" s="23">
        <v>0</v>
      </c>
      <c r="M89" s="23">
        <v>0</v>
      </c>
      <c r="N89" s="23">
        <v>0</v>
      </c>
      <c r="O89" s="23">
        <v>0</v>
      </c>
      <c r="P89" s="23">
        <v>7.834</v>
      </c>
      <c r="Q89" s="23">
        <v>0</v>
      </c>
      <c r="R89" s="23">
        <v>-1</v>
      </c>
      <c r="S89" s="24"/>
      <c r="T89" s="24"/>
      <c r="U89" s="24"/>
      <c r="V89" s="24"/>
      <c r="W89" s="24"/>
    </row>
    <row r="90" ht="16.5" spans="1:23">
      <c r="A90" s="22">
        <v>399618</v>
      </c>
      <c r="B90" s="22" t="s">
        <v>271</v>
      </c>
      <c r="C90" s="22">
        <v>8254.679</v>
      </c>
      <c r="D90" s="22">
        <v>9263.706</v>
      </c>
      <c r="E90" s="22">
        <v>0</v>
      </c>
      <c r="F90" s="22">
        <v>0</v>
      </c>
      <c r="G90" s="22">
        <v>1</v>
      </c>
      <c r="H90" s="19">
        <v>0</v>
      </c>
      <c r="I90" s="19">
        <v>0</v>
      </c>
      <c r="J90" s="19">
        <v>0</v>
      </c>
      <c r="K90" s="23">
        <v>1</v>
      </c>
      <c r="L90" s="23">
        <v>0</v>
      </c>
      <c r="M90" s="23">
        <v>1</v>
      </c>
      <c r="N90" s="23">
        <v>-1</v>
      </c>
      <c r="O90" s="23">
        <v>0</v>
      </c>
      <c r="P90" s="23">
        <v>0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399647</v>
      </c>
      <c r="B91" s="22" t="s">
        <v>272</v>
      </c>
      <c r="C91" s="22">
        <v>8108.985</v>
      </c>
      <c r="D91" s="22">
        <v>9036.984</v>
      </c>
      <c r="E91" s="22">
        <v>0</v>
      </c>
      <c r="F91" s="22">
        <v>0</v>
      </c>
      <c r="G91" s="22">
        <v>1</v>
      </c>
      <c r="H91" s="19">
        <v>0</v>
      </c>
      <c r="I91" s="19">
        <v>0</v>
      </c>
      <c r="J91" s="19">
        <v>0</v>
      </c>
      <c r="K91" s="23">
        <v>2</v>
      </c>
      <c r="L91" s="23">
        <v>0</v>
      </c>
      <c r="M91" s="23">
        <v>0</v>
      </c>
      <c r="N91" s="23">
        <v>-1</v>
      </c>
      <c r="O91" s="23">
        <v>0</v>
      </c>
      <c r="P91" s="23">
        <v>5.962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399674</v>
      </c>
      <c r="B92" s="22" t="s">
        <v>273</v>
      </c>
      <c r="C92" s="22">
        <v>1965.154</v>
      </c>
      <c r="D92" s="22">
        <v>2191.232</v>
      </c>
      <c r="E92" s="22">
        <v>0</v>
      </c>
      <c r="F92" s="22">
        <v>0</v>
      </c>
      <c r="G92" s="22">
        <v>1</v>
      </c>
      <c r="H92" s="19">
        <v>0</v>
      </c>
      <c r="I92" s="19">
        <v>0</v>
      </c>
      <c r="J92" s="19">
        <v>0</v>
      </c>
      <c r="K92" s="23">
        <v>1</v>
      </c>
      <c r="L92" s="23">
        <v>0</v>
      </c>
      <c r="M92" s="23">
        <v>0</v>
      </c>
      <c r="N92" s="23">
        <v>-1</v>
      </c>
      <c r="O92" s="23">
        <v>0</v>
      </c>
      <c r="P92" s="23">
        <v>10.071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399675</v>
      </c>
      <c r="B93" s="22" t="s">
        <v>274</v>
      </c>
      <c r="C93" s="22">
        <v>3299.237</v>
      </c>
      <c r="D93" s="22">
        <v>3919.835</v>
      </c>
      <c r="E93" s="22">
        <v>0</v>
      </c>
      <c r="F93" s="22">
        <v>0</v>
      </c>
      <c r="G93" s="22">
        <v>1</v>
      </c>
      <c r="H93" s="19">
        <v>0</v>
      </c>
      <c r="I93" s="19">
        <v>0</v>
      </c>
      <c r="J93" s="19">
        <v>0</v>
      </c>
      <c r="K93" s="23">
        <v>2</v>
      </c>
      <c r="L93" s="23">
        <v>2</v>
      </c>
      <c r="M93" s="23">
        <v>0</v>
      </c>
      <c r="N93" s="23">
        <v>-1</v>
      </c>
      <c r="O93" s="23">
        <v>0</v>
      </c>
      <c r="P93" s="23">
        <v>0.607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399677</v>
      </c>
      <c r="B94" s="22" t="s">
        <v>275</v>
      </c>
      <c r="C94" s="22">
        <v>5464.489</v>
      </c>
      <c r="D94" s="22">
        <v>6286.899</v>
      </c>
      <c r="E94" s="22">
        <v>0</v>
      </c>
      <c r="F94" s="22">
        <v>0</v>
      </c>
      <c r="G94" s="22">
        <v>1</v>
      </c>
      <c r="H94" s="19">
        <v>0</v>
      </c>
      <c r="I94" s="19">
        <v>0</v>
      </c>
      <c r="J94" s="19">
        <v>0</v>
      </c>
      <c r="K94" s="23">
        <v>2</v>
      </c>
      <c r="L94" s="23">
        <v>2</v>
      </c>
      <c r="M94" s="23">
        <v>0</v>
      </c>
      <c r="N94" s="23">
        <v>-1</v>
      </c>
      <c r="O94" s="23">
        <v>0</v>
      </c>
      <c r="P94" s="23">
        <v>10.097</v>
      </c>
      <c r="Q94" s="23">
        <v>0</v>
      </c>
      <c r="R94" s="23">
        <v>-1</v>
      </c>
      <c r="S94" s="24"/>
      <c r="T94" s="24"/>
      <c r="U94" s="24"/>
      <c r="V94" s="24"/>
      <c r="W94" s="24"/>
    </row>
    <row r="95" ht="16.5" spans="1:23">
      <c r="A95" s="22">
        <v>399684</v>
      </c>
      <c r="B95" s="22" t="s">
        <v>276</v>
      </c>
      <c r="C95" s="22">
        <v>1863.103</v>
      </c>
      <c r="D95" s="22">
        <v>2097.276</v>
      </c>
      <c r="E95" s="22">
        <v>0</v>
      </c>
      <c r="F95" s="22">
        <v>0</v>
      </c>
      <c r="G95" s="22">
        <v>1</v>
      </c>
      <c r="H95" s="19">
        <v>0</v>
      </c>
      <c r="I95" s="19">
        <v>0</v>
      </c>
      <c r="J95" s="19">
        <v>0</v>
      </c>
      <c r="K95" s="23">
        <v>4</v>
      </c>
      <c r="L95" s="23">
        <v>1</v>
      </c>
      <c r="M95" s="23">
        <v>0</v>
      </c>
      <c r="N95" s="23">
        <v>0</v>
      </c>
      <c r="O95" s="23">
        <v>0</v>
      </c>
      <c r="P95" s="23">
        <v>6.572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399685</v>
      </c>
      <c r="B96" s="22" t="s">
        <v>277</v>
      </c>
      <c r="C96" s="22">
        <v>1680.248</v>
      </c>
      <c r="D96" s="22">
        <v>1876.118</v>
      </c>
      <c r="E96" s="22">
        <v>0</v>
      </c>
      <c r="F96" s="22">
        <v>0</v>
      </c>
      <c r="G96" s="22">
        <v>1</v>
      </c>
      <c r="H96" s="19">
        <v>0</v>
      </c>
      <c r="I96" s="19">
        <v>0</v>
      </c>
      <c r="J96" s="19">
        <v>0</v>
      </c>
      <c r="K96" s="23">
        <v>2</v>
      </c>
      <c r="L96" s="23">
        <v>2</v>
      </c>
      <c r="M96" s="23">
        <v>0</v>
      </c>
      <c r="N96" s="23">
        <v>-1</v>
      </c>
      <c r="O96" s="23">
        <v>0</v>
      </c>
      <c r="P96" s="23">
        <v>4.164</v>
      </c>
      <c r="Q96" s="23">
        <v>-1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399686</v>
      </c>
      <c r="B97" s="22" t="s">
        <v>278</v>
      </c>
      <c r="C97" s="22">
        <v>2134.128</v>
      </c>
      <c r="D97" s="22">
        <v>2415.142</v>
      </c>
      <c r="E97" s="22">
        <v>0</v>
      </c>
      <c r="F97" s="22">
        <v>0</v>
      </c>
      <c r="G97" s="22">
        <v>1</v>
      </c>
      <c r="H97" s="19">
        <v>0</v>
      </c>
      <c r="I97" s="19">
        <v>0</v>
      </c>
      <c r="J97" s="19">
        <v>0</v>
      </c>
      <c r="K97" s="23">
        <v>2</v>
      </c>
      <c r="L97" s="23">
        <v>2</v>
      </c>
      <c r="M97" s="23">
        <v>0</v>
      </c>
      <c r="N97" s="23">
        <v>-1</v>
      </c>
      <c r="O97" s="23">
        <v>0</v>
      </c>
      <c r="P97" s="23">
        <v>17.966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399706</v>
      </c>
      <c r="B98" s="22" t="s">
        <v>279</v>
      </c>
      <c r="C98" s="22">
        <v>5588.746</v>
      </c>
      <c r="D98" s="22">
        <v>6191.646</v>
      </c>
      <c r="E98" s="22">
        <v>0</v>
      </c>
      <c r="F98" s="22">
        <v>0</v>
      </c>
      <c r="G98" s="22">
        <v>1</v>
      </c>
      <c r="H98" s="19">
        <v>0</v>
      </c>
      <c r="I98" s="19">
        <v>0</v>
      </c>
      <c r="J98" s="19">
        <v>0</v>
      </c>
      <c r="K98" s="23">
        <v>1</v>
      </c>
      <c r="L98" s="23">
        <v>0</v>
      </c>
      <c r="M98" s="23">
        <v>0</v>
      </c>
      <c r="N98" s="23">
        <v>-1</v>
      </c>
      <c r="O98" s="23">
        <v>0</v>
      </c>
      <c r="P98" s="23">
        <v>22.824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2">
        <v>399805</v>
      </c>
      <c r="B99" s="22" t="s">
        <v>280</v>
      </c>
      <c r="C99" s="22">
        <v>3706.159</v>
      </c>
      <c r="D99" s="22">
        <v>4468.992</v>
      </c>
      <c r="E99" s="22">
        <v>0</v>
      </c>
      <c r="F99" s="22">
        <v>0</v>
      </c>
      <c r="G99" s="22">
        <v>1</v>
      </c>
      <c r="H99" s="19">
        <v>0</v>
      </c>
      <c r="I99" s="19">
        <v>0</v>
      </c>
      <c r="J99" s="19">
        <v>0</v>
      </c>
      <c r="K99" s="23">
        <v>4</v>
      </c>
      <c r="L99" s="23">
        <v>0</v>
      </c>
      <c r="M99" s="23">
        <v>0</v>
      </c>
      <c r="N99" s="23">
        <v>0</v>
      </c>
      <c r="O99" s="23">
        <v>0</v>
      </c>
      <c r="P99" s="23">
        <v>5.503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2">
        <v>399807</v>
      </c>
      <c r="B100" s="22" t="s">
        <v>168</v>
      </c>
      <c r="C100" s="22">
        <v>1278.585</v>
      </c>
      <c r="D100" s="22">
        <v>1374.908</v>
      </c>
      <c r="E100" s="22">
        <v>0</v>
      </c>
      <c r="F100" s="22">
        <v>0</v>
      </c>
      <c r="G100" s="22">
        <v>1</v>
      </c>
      <c r="H100" s="19">
        <v>0</v>
      </c>
      <c r="I100" s="19">
        <v>0</v>
      </c>
      <c r="J100" s="19">
        <v>0</v>
      </c>
      <c r="K100" s="23">
        <v>3</v>
      </c>
      <c r="L100" s="23">
        <v>0</v>
      </c>
      <c r="M100" s="23">
        <v>0</v>
      </c>
      <c r="N100" s="23">
        <v>0</v>
      </c>
      <c r="O100" s="23">
        <v>0</v>
      </c>
      <c r="P100" s="23">
        <v>4.939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399913</v>
      </c>
      <c r="B101" s="22" t="s">
        <v>281</v>
      </c>
      <c r="C101" s="22">
        <v>8488.093</v>
      </c>
      <c r="D101" s="22">
        <v>9937.243</v>
      </c>
      <c r="E101" s="22">
        <v>0</v>
      </c>
      <c r="F101" s="22">
        <v>0</v>
      </c>
      <c r="G101" s="22">
        <v>1</v>
      </c>
      <c r="H101" s="19">
        <v>0</v>
      </c>
      <c r="I101" s="19">
        <v>0</v>
      </c>
      <c r="J101" s="19">
        <v>0</v>
      </c>
      <c r="K101" s="23">
        <v>3</v>
      </c>
      <c r="L101" s="23">
        <v>1</v>
      </c>
      <c r="M101" s="23">
        <v>0</v>
      </c>
      <c r="N101" s="23">
        <v>0</v>
      </c>
      <c r="O101" s="23">
        <v>0</v>
      </c>
      <c r="P101" s="23">
        <v>8.451</v>
      </c>
      <c r="Q101" s="23">
        <v>0</v>
      </c>
      <c r="R101" s="23">
        <v>-1</v>
      </c>
      <c r="S101" s="24"/>
      <c r="T101" s="24"/>
      <c r="U101" s="24"/>
      <c r="V101" s="24"/>
      <c r="W101" s="24"/>
    </row>
    <row r="102" ht="16.5" spans="1:23">
      <c r="A102" s="22">
        <v>399932</v>
      </c>
      <c r="B102" s="22" t="s">
        <v>245</v>
      </c>
      <c r="C102" s="22">
        <v>15660.074</v>
      </c>
      <c r="D102" s="22">
        <v>17331.643</v>
      </c>
      <c r="E102" s="22">
        <v>0</v>
      </c>
      <c r="F102" s="22">
        <v>0</v>
      </c>
      <c r="G102" s="22">
        <v>1</v>
      </c>
      <c r="H102" s="19">
        <v>0</v>
      </c>
      <c r="I102" s="19">
        <v>0</v>
      </c>
      <c r="J102" s="19">
        <v>0</v>
      </c>
      <c r="K102" s="23">
        <v>2</v>
      </c>
      <c r="L102" s="23">
        <v>2</v>
      </c>
      <c r="M102" s="23">
        <v>0</v>
      </c>
      <c r="N102" s="23">
        <v>-1</v>
      </c>
      <c r="O102" s="23">
        <v>0</v>
      </c>
      <c r="P102" s="23">
        <v>1.047</v>
      </c>
      <c r="Q102" s="23">
        <v>0</v>
      </c>
      <c r="R102" s="23">
        <v>-1</v>
      </c>
      <c r="S102" s="24"/>
      <c r="T102" s="24"/>
      <c r="U102" s="24"/>
      <c r="V102" s="24"/>
      <c r="W102" s="24"/>
    </row>
    <row r="103" ht="16.5" spans="1:23">
      <c r="A103" s="22">
        <v>399933</v>
      </c>
      <c r="B103" s="22" t="s">
        <v>246</v>
      </c>
      <c r="C103" s="22">
        <v>8369.072</v>
      </c>
      <c r="D103" s="22">
        <v>9622.991</v>
      </c>
      <c r="E103" s="22">
        <v>0</v>
      </c>
      <c r="F103" s="22">
        <v>0</v>
      </c>
      <c r="G103" s="22">
        <v>1</v>
      </c>
      <c r="H103" s="19">
        <v>0</v>
      </c>
      <c r="I103" s="19">
        <v>0</v>
      </c>
      <c r="J103" s="19">
        <v>0</v>
      </c>
      <c r="K103" s="23">
        <v>2</v>
      </c>
      <c r="L103" s="23">
        <v>1</v>
      </c>
      <c r="M103" s="23">
        <v>0</v>
      </c>
      <c r="N103" s="23">
        <v>-1</v>
      </c>
      <c r="O103" s="23">
        <v>0</v>
      </c>
      <c r="P103" s="23">
        <v>0.677</v>
      </c>
      <c r="Q103" s="23">
        <v>0</v>
      </c>
      <c r="R103" s="23">
        <v>-1</v>
      </c>
      <c r="S103" s="24"/>
      <c r="T103" s="24"/>
      <c r="U103" s="24"/>
      <c r="V103" s="24"/>
      <c r="W103" s="24"/>
    </row>
    <row r="104" ht="16.5" spans="1:23">
      <c r="A104" s="22">
        <v>399965</v>
      </c>
      <c r="B104" s="22" t="s">
        <v>282</v>
      </c>
      <c r="C104" s="22">
        <v>2669.266</v>
      </c>
      <c r="D104" s="22">
        <v>3121.981</v>
      </c>
      <c r="E104" s="22">
        <v>0</v>
      </c>
      <c r="F104" s="22">
        <v>0</v>
      </c>
      <c r="G104" s="22">
        <v>1</v>
      </c>
      <c r="H104" s="19">
        <v>0</v>
      </c>
      <c r="I104" s="19">
        <v>0</v>
      </c>
      <c r="J104" s="19">
        <v>0</v>
      </c>
      <c r="K104" s="23">
        <v>2</v>
      </c>
      <c r="L104" s="23">
        <v>2</v>
      </c>
      <c r="M104" s="23">
        <v>0</v>
      </c>
      <c r="N104" s="23">
        <v>0</v>
      </c>
      <c r="O104" s="23">
        <v>0</v>
      </c>
      <c r="P104" s="23">
        <v>8.499</v>
      </c>
      <c r="Q104" s="23">
        <v>0</v>
      </c>
      <c r="R104" s="23">
        <v>-1</v>
      </c>
      <c r="S104" s="24"/>
      <c r="T104" s="24"/>
      <c r="U104" s="24"/>
      <c r="V104" s="24"/>
      <c r="W104" s="24"/>
    </row>
    <row r="105" ht="16.5" spans="1:23">
      <c r="A105" s="22">
        <v>399983</v>
      </c>
      <c r="B105" s="22" t="s">
        <v>283</v>
      </c>
      <c r="C105" s="22">
        <v>2083.783</v>
      </c>
      <c r="D105" s="22">
        <v>2358.309</v>
      </c>
      <c r="E105" s="22">
        <v>0</v>
      </c>
      <c r="F105" s="22">
        <v>0</v>
      </c>
      <c r="G105" s="22">
        <v>1</v>
      </c>
      <c r="H105" s="19">
        <v>0</v>
      </c>
      <c r="I105" s="19">
        <v>0</v>
      </c>
      <c r="J105" s="19">
        <v>0</v>
      </c>
      <c r="K105" s="23">
        <v>0</v>
      </c>
      <c r="L105" s="23">
        <v>2</v>
      </c>
      <c r="M105" s="23">
        <v>0</v>
      </c>
      <c r="N105" s="23">
        <v>0</v>
      </c>
      <c r="O105" s="23">
        <v>0</v>
      </c>
      <c r="P105" s="23">
        <v>0.009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2">
        <v>399987</v>
      </c>
      <c r="B106" s="22" t="s">
        <v>284</v>
      </c>
      <c r="C106" s="22">
        <v>5309.909</v>
      </c>
      <c r="D106" s="22">
        <v>5970.161</v>
      </c>
      <c r="E106" s="22">
        <v>0</v>
      </c>
      <c r="F106" s="22">
        <v>0</v>
      </c>
      <c r="G106" s="22">
        <v>1</v>
      </c>
      <c r="H106" s="19">
        <v>0</v>
      </c>
      <c r="I106" s="19">
        <v>0</v>
      </c>
      <c r="J106" s="19">
        <v>0</v>
      </c>
      <c r="K106" s="23">
        <v>3</v>
      </c>
      <c r="L106" s="23">
        <v>2</v>
      </c>
      <c r="M106" s="23">
        <v>0</v>
      </c>
      <c r="N106" s="23">
        <v>0</v>
      </c>
      <c r="O106" s="23">
        <v>0</v>
      </c>
      <c r="P106" s="23">
        <v>6.793</v>
      </c>
      <c r="Q106" s="23">
        <v>0</v>
      </c>
      <c r="R106" s="23">
        <v>-1</v>
      </c>
      <c r="S106" s="24"/>
      <c r="T106" s="24"/>
      <c r="U106" s="24"/>
      <c r="V106" s="24"/>
      <c r="W106" s="24"/>
    </row>
    <row r="107" ht="16.5" spans="1:23">
      <c r="A107" s="22">
        <v>399989</v>
      </c>
      <c r="B107" s="22" t="s">
        <v>285</v>
      </c>
      <c r="C107" s="22">
        <v>6965.228</v>
      </c>
      <c r="D107" s="22">
        <v>8032.13</v>
      </c>
      <c r="E107" s="22">
        <v>0</v>
      </c>
      <c r="F107" s="22">
        <v>0</v>
      </c>
      <c r="G107" s="22">
        <v>1</v>
      </c>
      <c r="H107" s="19">
        <v>0</v>
      </c>
      <c r="I107" s="19">
        <v>0</v>
      </c>
      <c r="J107" s="19">
        <v>0</v>
      </c>
      <c r="K107" s="23">
        <v>2</v>
      </c>
      <c r="L107" s="23">
        <v>1</v>
      </c>
      <c r="M107" s="23">
        <v>0</v>
      </c>
      <c r="N107" s="23">
        <v>-1</v>
      </c>
      <c r="O107" s="23">
        <v>0</v>
      </c>
      <c r="P107" s="23">
        <v>13.218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2">
        <v>399993</v>
      </c>
      <c r="B108" s="22" t="s">
        <v>286</v>
      </c>
      <c r="C108" s="22">
        <v>2728.799</v>
      </c>
      <c r="D108" s="22">
        <v>3213.098</v>
      </c>
      <c r="E108" s="22">
        <v>0</v>
      </c>
      <c r="F108" s="22">
        <v>0</v>
      </c>
      <c r="G108" s="22">
        <v>1</v>
      </c>
      <c r="H108" s="19">
        <v>0</v>
      </c>
      <c r="I108" s="19">
        <v>0</v>
      </c>
      <c r="J108" s="19">
        <v>0</v>
      </c>
      <c r="K108" s="23">
        <v>3</v>
      </c>
      <c r="L108" s="23">
        <v>2</v>
      </c>
      <c r="M108" s="23">
        <v>0</v>
      </c>
      <c r="N108" s="23">
        <v>0</v>
      </c>
      <c r="O108" s="23">
        <v>0</v>
      </c>
      <c r="P108" s="23">
        <v>5.174</v>
      </c>
      <c r="Q108" s="23">
        <v>0</v>
      </c>
      <c r="R108" s="23">
        <v>-1</v>
      </c>
      <c r="S108" s="24"/>
      <c r="T108" s="24"/>
      <c r="U108" s="24"/>
      <c r="V108" s="24"/>
      <c r="W108" s="24"/>
    </row>
    <row r="109" ht="16.5" spans="1:23">
      <c r="A109" s="22">
        <v>399997</v>
      </c>
      <c r="B109" s="22" t="s">
        <v>287</v>
      </c>
      <c r="C109" s="22">
        <v>9296.978</v>
      </c>
      <c r="D109" s="22">
        <v>10597.53</v>
      </c>
      <c r="E109" s="22">
        <v>0</v>
      </c>
      <c r="F109" s="22">
        <v>0</v>
      </c>
      <c r="G109" s="22">
        <v>1</v>
      </c>
      <c r="H109" s="19">
        <v>0</v>
      </c>
      <c r="I109" s="19">
        <v>0</v>
      </c>
      <c r="J109" s="19">
        <v>0</v>
      </c>
      <c r="K109" s="23">
        <v>2</v>
      </c>
      <c r="L109" s="23">
        <v>2</v>
      </c>
      <c r="M109" s="23">
        <v>0</v>
      </c>
      <c r="N109" s="23">
        <v>-1</v>
      </c>
      <c r="O109" s="23">
        <v>0</v>
      </c>
      <c r="P109" s="23">
        <v>10.572</v>
      </c>
      <c r="Q109" s="23">
        <v>0</v>
      </c>
      <c r="R109" s="23">
        <v>-1</v>
      </c>
      <c r="S109" s="24"/>
      <c r="T109" s="24"/>
      <c r="U109" s="24"/>
      <c r="V109" s="24"/>
      <c r="W109" s="24"/>
    </row>
    <row r="110" ht="16.5" spans="1:23">
      <c r="A110" s="22">
        <v>980015</v>
      </c>
      <c r="B110" s="22" t="s">
        <v>288</v>
      </c>
      <c r="C110" s="22">
        <v>6592.497</v>
      </c>
      <c r="D110" s="22">
        <v>7543.266</v>
      </c>
      <c r="E110" s="22">
        <v>0</v>
      </c>
      <c r="F110" s="22">
        <v>0</v>
      </c>
      <c r="G110" s="22">
        <v>1</v>
      </c>
      <c r="H110" s="19">
        <v>0</v>
      </c>
      <c r="I110" s="19">
        <v>0</v>
      </c>
      <c r="J110" s="19">
        <v>0</v>
      </c>
      <c r="K110" s="23">
        <v>1</v>
      </c>
      <c r="L110" s="23">
        <v>0</v>
      </c>
      <c r="M110" s="23">
        <v>0</v>
      </c>
      <c r="N110" s="23">
        <v>-1</v>
      </c>
      <c r="O110" s="23">
        <v>0</v>
      </c>
      <c r="P110" s="23">
        <v>7.985</v>
      </c>
      <c r="Q110" s="23">
        <v>0</v>
      </c>
      <c r="R110" s="23">
        <v>0</v>
      </c>
      <c r="S110" s="24"/>
      <c r="T110" s="24"/>
      <c r="U110" s="24"/>
      <c r="V110" s="24"/>
      <c r="W110" s="24"/>
    </row>
    <row r="111" ht="16.5" spans="1:23">
      <c r="A111" s="22">
        <v>980016</v>
      </c>
      <c r="B111" s="22" t="s">
        <v>289</v>
      </c>
      <c r="C111" s="22">
        <v>6302.214</v>
      </c>
      <c r="D111" s="22">
        <v>7361.356</v>
      </c>
      <c r="E111" s="22">
        <v>0</v>
      </c>
      <c r="F111" s="22">
        <v>0</v>
      </c>
      <c r="G111" s="22">
        <v>1</v>
      </c>
      <c r="H111" s="19">
        <v>0</v>
      </c>
      <c r="I111" s="19">
        <v>0</v>
      </c>
      <c r="J111" s="19">
        <v>0</v>
      </c>
      <c r="K111" s="23">
        <v>4</v>
      </c>
      <c r="L111" s="23">
        <v>0</v>
      </c>
      <c r="M111" s="23">
        <v>0</v>
      </c>
      <c r="N111" s="23">
        <v>0</v>
      </c>
      <c r="O111" s="23">
        <v>-1</v>
      </c>
      <c r="P111" s="23">
        <v>-2.942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26"/>
      <c r="M112" s="26"/>
      <c r="N112" s="26"/>
      <c r="O112" s="26"/>
      <c r="P112" s="26"/>
      <c r="Q112" s="26"/>
      <c r="R112" s="26"/>
      <c r="S112" s="24"/>
      <c r="T112" s="24"/>
      <c r="U112" s="24"/>
      <c r="V112" s="24"/>
      <c r="W112" s="24"/>
    </row>
    <row r="113" ht="16.5" spans="1:2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26"/>
      <c r="M113" s="26"/>
      <c r="N113" s="26"/>
      <c r="O113" s="26"/>
      <c r="P113" s="26"/>
      <c r="Q113" s="26"/>
      <c r="R113" s="26"/>
      <c r="S113" s="24"/>
      <c r="T113" s="24"/>
      <c r="U113" s="24"/>
      <c r="V113" s="24"/>
      <c r="W113" s="24"/>
    </row>
    <row r="114" ht="16.5" spans="1:2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26"/>
      <c r="M114" s="26"/>
      <c r="N114" s="26"/>
      <c r="O114" s="26"/>
      <c r="P114" s="26"/>
      <c r="Q114" s="26"/>
      <c r="R114" s="26"/>
      <c r="S114" s="24"/>
      <c r="T114" s="24"/>
      <c r="U114" s="24"/>
      <c r="V114" s="24"/>
      <c r="W114" s="24"/>
    </row>
    <row r="115" ht="16.5" spans="1:2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26"/>
      <c r="M115" s="26"/>
      <c r="N115" s="26"/>
      <c r="O115" s="26"/>
      <c r="P115" s="26"/>
      <c r="Q115" s="26"/>
      <c r="R115" s="26"/>
      <c r="S115" s="24"/>
      <c r="T115" s="24"/>
      <c r="U115" s="24"/>
      <c r="V115" s="24"/>
      <c r="W115" s="24"/>
    </row>
    <row r="116" ht="16.5" spans="1:2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26"/>
      <c r="M116" s="26"/>
      <c r="N116" s="26"/>
      <c r="O116" s="26"/>
      <c r="P116" s="26"/>
      <c r="Q116" s="26"/>
      <c r="R116" s="26"/>
      <c r="S116" s="24"/>
      <c r="T116" s="24"/>
      <c r="U116" s="24"/>
      <c r="V116" s="24"/>
      <c r="W116" s="24"/>
    </row>
    <row r="117" ht="16.5" spans="1:2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26"/>
      <c r="M117" s="26"/>
      <c r="N117" s="26"/>
      <c r="O117" s="26"/>
      <c r="P117" s="26"/>
      <c r="Q117" s="26"/>
      <c r="R117" s="26"/>
      <c r="S117" s="24"/>
      <c r="T117" s="24"/>
      <c r="U117" s="24"/>
      <c r="V117" s="24"/>
      <c r="W117" s="24"/>
    </row>
    <row r="118" ht="16.5" spans="1:2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26"/>
      <c r="M118" s="26"/>
      <c r="N118" s="26"/>
      <c r="O118" s="26"/>
      <c r="P118" s="26"/>
      <c r="Q118" s="26"/>
      <c r="R118" s="26"/>
      <c r="S118" s="24"/>
      <c r="T118" s="24"/>
      <c r="U118" s="24"/>
      <c r="V118" s="24"/>
      <c r="W118" s="24"/>
    </row>
    <row r="119" ht="16.5" spans="1:2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26"/>
      <c r="M119" s="26"/>
      <c r="N119" s="26"/>
      <c r="O119" s="26"/>
      <c r="P119" s="26"/>
      <c r="Q119" s="26"/>
      <c r="R119" s="26"/>
      <c r="S119" s="24"/>
      <c r="T119" s="24"/>
      <c r="U119" s="24"/>
      <c r="V119" s="24"/>
      <c r="W119" s="24"/>
    </row>
    <row r="120" ht="16.5" spans="1:2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26"/>
      <c r="M120" s="26"/>
      <c r="N120" s="26"/>
      <c r="O120" s="26"/>
      <c r="P120" s="26"/>
      <c r="Q120" s="26"/>
      <c r="R120" s="26"/>
      <c r="S120" s="24"/>
      <c r="T120" s="24"/>
      <c r="U120" s="24"/>
      <c r="V120" s="24"/>
      <c r="W120" s="24"/>
    </row>
    <row r="121" ht="16.5" spans="1:2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26"/>
      <c r="M121" s="26"/>
      <c r="N121" s="26"/>
      <c r="O121" s="26"/>
      <c r="P121" s="26"/>
      <c r="Q121" s="26"/>
      <c r="R121" s="26"/>
      <c r="S121" s="24"/>
      <c r="T121" s="24"/>
      <c r="U121" s="24"/>
      <c r="V121" s="24"/>
      <c r="W121" s="24"/>
    </row>
    <row r="122" ht="16.5" spans="1:2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26"/>
      <c r="M122" s="26"/>
      <c r="N122" s="26"/>
      <c r="O122" s="26"/>
      <c r="P122" s="26"/>
      <c r="Q122" s="26"/>
      <c r="R122" s="26"/>
      <c r="S122" s="24"/>
      <c r="T122" s="24"/>
      <c r="U122" s="24"/>
      <c r="V122" s="24"/>
      <c r="W122" s="24"/>
    </row>
    <row r="123" ht="16.5" spans="1: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26"/>
      <c r="M123" s="26"/>
      <c r="N123" s="26"/>
      <c r="O123" s="26"/>
      <c r="P123" s="26"/>
      <c r="Q123" s="26"/>
      <c r="R123" s="26"/>
      <c r="S123" s="24"/>
      <c r="T123" s="24"/>
      <c r="U123" s="24"/>
      <c r="V123" s="24"/>
      <c r="W123" s="24"/>
    </row>
    <row r="124" ht="16.5" spans="1:2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26"/>
      <c r="M124" s="26"/>
      <c r="N124" s="26"/>
      <c r="O124" s="26"/>
      <c r="P124" s="26"/>
      <c r="Q124" s="26"/>
      <c r="R124" s="26"/>
      <c r="S124" s="24"/>
      <c r="T124" s="24"/>
      <c r="U124" s="24"/>
      <c r="V124" s="24"/>
      <c r="W124" s="24"/>
    </row>
    <row r="125" ht="16.5" spans="1:2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26"/>
      <c r="M125" s="26"/>
      <c r="N125" s="26"/>
      <c r="O125" s="26"/>
      <c r="P125" s="26"/>
      <c r="Q125" s="26"/>
      <c r="R125" s="26"/>
      <c r="S125" s="24"/>
      <c r="T125" s="24"/>
      <c r="U125" s="24"/>
      <c r="V125" s="24"/>
      <c r="W125" s="24"/>
    </row>
    <row r="126" ht="16.5" spans="1:2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26"/>
      <c r="M126" s="26"/>
      <c r="N126" s="26"/>
      <c r="O126" s="26"/>
      <c r="P126" s="26"/>
      <c r="Q126" s="26"/>
      <c r="R126" s="26"/>
      <c r="S126" s="24"/>
      <c r="T126" s="24"/>
      <c r="U126" s="24"/>
      <c r="V126" s="24"/>
      <c r="W126" s="24"/>
    </row>
    <row r="127" ht="16.5" spans="1:2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  <c r="M127" s="26"/>
      <c r="N127" s="26"/>
      <c r="O127" s="26"/>
      <c r="P127" s="26"/>
      <c r="Q127" s="26"/>
      <c r="R127" s="26"/>
      <c r="S127" s="24"/>
      <c r="T127" s="24"/>
      <c r="U127" s="24"/>
      <c r="V127" s="24"/>
      <c r="W127" s="24"/>
    </row>
    <row r="128" ht="16.5" spans="1:2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  <c r="M128" s="26"/>
      <c r="N128" s="26"/>
      <c r="O128" s="26"/>
      <c r="P128" s="26"/>
      <c r="Q128" s="26"/>
      <c r="R128" s="26"/>
      <c r="S128" s="24"/>
      <c r="T128" s="24"/>
      <c r="U128" s="24"/>
      <c r="V128" s="24"/>
      <c r="W128" s="24"/>
    </row>
    <row r="129" ht="16.5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26"/>
      <c r="M129" s="26"/>
      <c r="N129" s="26"/>
      <c r="O129" s="26"/>
      <c r="P129" s="26"/>
      <c r="Q129" s="26"/>
      <c r="R129" s="26"/>
      <c r="S129" s="24"/>
      <c r="T129" s="24"/>
      <c r="U129" s="24"/>
      <c r="V129" s="24"/>
      <c r="W129" s="24"/>
    </row>
    <row r="130" ht="16.5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26"/>
      <c r="M130" s="26"/>
      <c r="N130" s="26"/>
      <c r="O130" s="26"/>
      <c r="P130" s="26"/>
      <c r="Q130" s="26"/>
      <c r="R130" s="26"/>
      <c r="S130" s="24"/>
      <c r="T130" s="24"/>
      <c r="U130" s="24"/>
      <c r="V130" s="24"/>
      <c r="W130" s="24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26"/>
      <c r="M131" s="26"/>
      <c r="N131" s="26"/>
      <c r="O131" s="26"/>
      <c r="P131" s="26"/>
      <c r="Q131" s="26"/>
      <c r="R131" s="26"/>
      <c r="S131" s="24"/>
      <c r="T131" s="24"/>
      <c r="U131" s="24"/>
      <c r="V131" s="24"/>
      <c r="W131" s="24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26"/>
      <c r="M132" s="26"/>
      <c r="N132" s="26"/>
      <c r="O132" s="26"/>
      <c r="P132" s="26"/>
      <c r="Q132" s="26"/>
      <c r="R132" s="26"/>
      <c r="S132" s="24"/>
      <c r="T132" s="24"/>
      <c r="U132" s="24"/>
      <c r="V132" s="24"/>
      <c r="W132" s="24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26"/>
      <c r="M133" s="26"/>
      <c r="N133" s="26"/>
      <c r="O133" s="26"/>
      <c r="P133" s="26"/>
      <c r="Q133" s="26"/>
      <c r="R133" s="26"/>
      <c r="S133" s="24"/>
      <c r="T133" s="24"/>
      <c r="U133" s="24"/>
      <c r="V133" s="24"/>
      <c r="W133" s="24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4"/>
      <c r="T134" s="24"/>
      <c r="U134" s="24"/>
      <c r="V134" s="24"/>
      <c r="W134" s="24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4"/>
      <c r="T135" s="24"/>
      <c r="U135" s="24"/>
      <c r="V135" s="24"/>
      <c r="W135" s="24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4"/>
      <c r="T136" s="24"/>
      <c r="U136" s="24"/>
      <c r="V136" s="24"/>
      <c r="W136" s="24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4"/>
      <c r="T137" s="24"/>
      <c r="U137" s="24"/>
      <c r="V137" s="24"/>
      <c r="W137" s="24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4"/>
      <c r="T138" s="24"/>
      <c r="U138" s="24"/>
      <c r="V138" s="24"/>
      <c r="W138" s="24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4"/>
      <c r="T139" s="24"/>
      <c r="U139" s="24"/>
      <c r="V139" s="24"/>
      <c r="W139" s="24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4"/>
      <c r="T140" s="24"/>
      <c r="U140" s="24"/>
      <c r="V140" s="24"/>
      <c r="W140" s="24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4"/>
      <c r="T141" s="24"/>
      <c r="U141" s="24"/>
      <c r="V141" s="24"/>
      <c r="W141" s="24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4"/>
      <c r="T142" s="24"/>
      <c r="U142" s="24"/>
      <c r="V142" s="24"/>
      <c r="W142" s="24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4"/>
      <c r="T143" s="24"/>
      <c r="U143" s="24"/>
      <c r="V143" s="24"/>
      <c r="W143" s="24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4"/>
      <c r="T144" s="24"/>
      <c r="U144" s="24"/>
      <c r="V144" s="24"/>
      <c r="W144" s="24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4"/>
      <c r="T145" s="24"/>
      <c r="U145" s="24"/>
      <c r="V145" s="24"/>
      <c r="W145" s="24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4"/>
      <c r="T146" s="24"/>
      <c r="U146" s="24"/>
      <c r="V146" s="24"/>
      <c r="W146" s="24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4"/>
      <c r="T147" s="24"/>
      <c r="U147" s="24"/>
      <c r="V147" s="24"/>
      <c r="W147" s="24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4"/>
      <c r="T148" s="24"/>
      <c r="U148" s="24"/>
      <c r="V148" s="24"/>
      <c r="W148" s="24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4"/>
      <c r="T149" s="24"/>
      <c r="U149" s="24"/>
      <c r="V149" s="24"/>
      <c r="W149" s="24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4"/>
      <c r="T150" s="24"/>
      <c r="U150" s="24"/>
      <c r="V150" s="24"/>
      <c r="W150" s="24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4"/>
      <c r="T151" s="24"/>
      <c r="U151" s="24"/>
      <c r="V151" s="24"/>
      <c r="W151" s="24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4"/>
      <c r="T152" s="24"/>
      <c r="U152" s="24"/>
      <c r="V152" s="24"/>
      <c r="W152" s="24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4"/>
      <c r="T153" s="24"/>
      <c r="U153" s="24"/>
      <c r="V153" s="24"/>
      <c r="W153" s="24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4"/>
      <c r="T154" s="24"/>
      <c r="U154" s="24"/>
      <c r="V154" s="24"/>
      <c r="W154" s="24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4"/>
      <c r="T155" s="24"/>
      <c r="U155" s="24"/>
      <c r="V155" s="24"/>
      <c r="W155" s="24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4"/>
      <c r="T156" s="24"/>
      <c r="U156" s="24"/>
      <c r="V156" s="24"/>
      <c r="W156" s="24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4"/>
      <c r="T157" s="24"/>
      <c r="U157" s="24"/>
      <c r="V157" s="24"/>
      <c r="W157" s="24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4"/>
      <c r="T158" s="24"/>
      <c r="U158" s="24"/>
      <c r="V158" s="24"/>
      <c r="W158" s="24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4"/>
      <c r="T159" s="24"/>
      <c r="U159" s="24"/>
      <c r="V159" s="24"/>
      <c r="W159" s="24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4"/>
      <c r="T160" s="24"/>
      <c r="U160" s="24"/>
      <c r="V160" s="24"/>
      <c r="W160" s="24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4"/>
      <c r="T161" s="24"/>
      <c r="U161" s="24"/>
      <c r="V161" s="24"/>
      <c r="W161" s="24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4"/>
      <c r="T162" s="24"/>
      <c r="U162" s="24"/>
      <c r="V162" s="24"/>
      <c r="W162" s="24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4"/>
      <c r="T163" s="24"/>
      <c r="U163" s="24"/>
      <c r="V163" s="24"/>
      <c r="W163" s="24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4"/>
      <c r="T164" s="24"/>
      <c r="U164" s="24"/>
      <c r="V164" s="24"/>
      <c r="W164" s="24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4"/>
      <c r="T165" s="24"/>
      <c r="U165" s="24"/>
      <c r="V165" s="24"/>
      <c r="W165" s="24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4"/>
      <c r="T166" s="24"/>
      <c r="U166" s="24"/>
      <c r="V166" s="24"/>
      <c r="W166" s="24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4"/>
      <c r="T167" s="24"/>
      <c r="U167" s="24"/>
      <c r="V167" s="24"/>
      <c r="W167" s="24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4"/>
      <c r="T168" s="24"/>
      <c r="U168" s="24"/>
      <c r="V168" s="24"/>
      <c r="W168" s="24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4"/>
      <c r="T169" s="24"/>
      <c r="U169" s="24"/>
      <c r="V169" s="24"/>
      <c r="W169" s="24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4"/>
      <c r="T170" s="24"/>
      <c r="U170" s="24"/>
      <c r="V170" s="24"/>
      <c r="W170" s="24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4"/>
      <c r="T171" s="24"/>
      <c r="U171" s="24"/>
      <c r="V171" s="24"/>
      <c r="W171" s="24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4"/>
      <c r="T172" s="24"/>
      <c r="U172" s="24"/>
      <c r="V172" s="24"/>
      <c r="W172" s="24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4"/>
      <c r="T173" s="24"/>
      <c r="U173" s="24"/>
      <c r="V173" s="24"/>
      <c r="W173" s="24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4"/>
      <c r="T174" s="24"/>
      <c r="U174" s="24"/>
      <c r="V174" s="24"/>
      <c r="W174" s="24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4"/>
      <c r="T175" s="24"/>
      <c r="U175" s="24"/>
      <c r="V175" s="24"/>
      <c r="W175" s="24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4"/>
      <c r="T176" s="24"/>
      <c r="U176" s="24"/>
      <c r="V176" s="24"/>
      <c r="W176" s="24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4"/>
      <c r="T177" s="24"/>
      <c r="U177" s="24"/>
      <c r="V177" s="24"/>
      <c r="W177" s="24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4"/>
      <c r="T178" s="24"/>
      <c r="U178" s="24"/>
      <c r="V178" s="24"/>
      <c r="W178" s="24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4"/>
      <c r="T179" s="24"/>
      <c r="U179" s="24"/>
      <c r="V179" s="24"/>
      <c r="W179" s="24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4"/>
      <c r="T180" s="24"/>
      <c r="U180" s="24"/>
      <c r="V180" s="24"/>
      <c r="W180" s="24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4"/>
      <c r="T181" s="24"/>
      <c r="U181" s="24"/>
      <c r="V181" s="24"/>
      <c r="W181" s="24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4"/>
      <c r="T182" s="24"/>
      <c r="U182" s="24"/>
      <c r="V182" s="24"/>
      <c r="W182" s="24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4"/>
      <c r="T183" s="24"/>
      <c r="U183" s="24"/>
      <c r="V183" s="24"/>
      <c r="W183" s="24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4"/>
      <c r="T184" s="24"/>
      <c r="U184" s="24"/>
      <c r="V184" s="24"/>
      <c r="W184" s="24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4"/>
      <c r="T185" s="24"/>
      <c r="U185" s="24"/>
      <c r="V185" s="24"/>
      <c r="W185" s="24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4"/>
      <c r="T186" s="24"/>
      <c r="U186" s="24"/>
      <c r="V186" s="24"/>
      <c r="W186" s="24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4"/>
      <c r="T187" s="24"/>
      <c r="U187" s="24"/>
      <c r="V187" s="24"/>
      <c r="W187" s="24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4"/>
      <c r="T188" s="24"/>
      <c r="U188" s="24"/>
      <c r="V188" s="24"/>
      <c r="W188" s="24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4"/>
      <c r="T189" s="24"/>
      <c r="U189" s="24"/>
      <c r="V189" s="24"/>
      <c r="W189" s="24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4"/>
      <c r="T190" s="24"/>
      <c r="U190" s="24"/>
      <c r="V190" s="24"/>
      <c r="W190" s="24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4"/>
      <c r="T191" s="24"/>
      <c r="U191" s="24"/>
      <c r="V191" s="24"/>
      <c r="W191" s="24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4"/>
      <c r="T192" s="24"/>
      <c r="U192" s="24"/>
      <c r="V192" s="24"/>
      <c r="W192" s="24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4"/>
      <c r="T193" s="24"/>
      <c r="U193" s="24"/>
      <c r="V193" s="24"/>
      <c r="W193" s="24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4"/>
      <c r="T194" s="24"/>
      <c r="U194" s="24"/>
      <c r="V194" s="24"/>
      <c r="W194" s="24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4"/>
      <c r="T195" s="24"/>
      <c r="U195" s="24"/>
      <c r="V195" s="24"/>
      <c r="W195" s="24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4"/>
      <c r="T196" s="24"/>
      <c r="U196" s="24"/>
      <c r="V196" s="24"/>
      <c r="W196" s="24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4"/>
      <c r="T197" s="24"/>
      <c r="U197" s="24"/>
      <c r="V197" s="24"/>
      <c r="W197" s="24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4"/>
      <c r="T198" s="24"/>
      <c r="U198" s="24"/>
      <c r="V198" s="24"/>
      <c r="W198" s="24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4"/>
      <c r="T199" s="24"/>
      <c r="U199" s="24"/>
      <c r="V199" s="24"/>
      <c r="W199" s="24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4"/>
      <c r="T200" s="24"/>
      <c r="U200" s="24"/>
      <c r="V200" s="24"/>
      <c r="W200" s="24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4"/>
      <c r="T201" s="24"/>
      <c r="U201" s="24"/>
      <c r="V201" s="24"/>
      <c r="W201" s="24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4"/>
      <c r="T202" s="24"/>
      <c r="U202" s="24"/>
      <c r="V202" s="24"/>
      <c r="W202" s="24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4"/>
      <c r="T203" s="24"/>
      <c r="U203" s="24"/>
      <c r="V203" s="24"/>
      <c r="W203" s="24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4"/>
      <c r="T204" s="24"/>
      <c r="U204" s="24"/>
      <c r="V204" s="24"/>
      <c r="W204" s="24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4"/>
      <c r="T205" s="24"/>
      <c r="U205" s="24"/>
      <c r="V205" s="24"/>
      <c r="W205" s="24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4"/>
      <c r="T206" s="24"/>
      <c r="U206" s="24"/>
      <c r="V206" s="24"/>
      <c r="W206" s="24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4"/>
      <c r="T207" s="24"/>
      <c r="U207" s="24"/>
      <c r="V207" s="24"/>
      <c r="W207" s="24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4"/>
      <c r="T208" s="24"/>
      <c r="U208" s="24"/>
      <c r="V208" s="24"/>
      <c r="W208" s="24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4"/>
      <c r="T209" s="24"/>
      <c r="U209" s="24"/>
      <c r="V209" s="24"/>
      <c r="W209" s="24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4"/>
      <c r="T210" s="24"/>
      <c r="U210" s="24"/>
      <c r="V210" s="24"/>
      <c r="W210" s="24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4"/>
      <c r="T211" s="24"/>
      <c r="U211" s="24"/>
      <c r="V211" s="24"/>
      <c r="W211" s="24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4"/>
      <c r="T212" s="24"/>
      <c r="U212" s="24"/>
      <c r="V212" s="24"/>
      <c r="W212" s="24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4"/>
      <c r="T213" s="24"/>
      <c r="U213" s="24"/>
      <c r="V213" s="24"/>
      <c r="W213" s="24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4"/>
      <c r="T214" s="24"/>
      <c r="U214" s="24"/>
      <c r="V214" s="24"/>
      <c r="W214" s="24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4"/>
      <c r="T215" s="24"/>
      <c r="U215" s="24"/>
      <c r="V215" s="24"/>
      <c r="W215" s="24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4"/>
      <c r="T216" s="24"/>
      <c r="U216" s="24"/>
      <c r="V216" s="24"/>
      <c r="W216" s="24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4"/>
      <c r="T217" s="24"/>
      <c r="U217" s="24"/>
      <c r="V217" s="24"/>
      <c r="W217" s="24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4"/>
      <c r="T218" s="24"/>
      <c r="U218" s="24"/>
      <c r="V218" s="24"/>
      <c r="W218" s="24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4"/>
      <c r="T219" s="24"/>
      <c r="U219" s="24"/>
      <c r="V219" s="24"/>
      <c r="W219" s="24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4"/>
      <c r="T220" s="24"/>
      <c r="U220" s="24"/>
      <c r="V220" s="24"/>
      <c r="W220" s="24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4"/>
      <c r="T221" s="24"/>
      <c r="U221" s="24"/>
      <c r="V221" s="24"/>
      <c r="W221" s="24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4"/>
      <c r="T222" s="24"/>
      <c r="U222" s="24"/>
      <c r="V222" s="24"/>
      <c r="W222" s="24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4"/>
      <c r="T223" s="24"/>
      <c r="U223" s="24"/>
      <c r="V223" s="24"/>
      <c r="W223" s="24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4"/>
      <c r="T224" s="24"/>
      <c r="U224" s="24"/>
      <c r="V224" s="24"/>
      <c r="W224" s="24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4"/>
      <c r="T225" s="24"/>
      <c r="U225" s="24"/>
      <c r="V225" s="24"/>
      <c r="W225" s="24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4"/>
      <c r="T226" s="24"/>
      <c r="U226" s="24"/>
      <c r="V226" s="24"/>
      <c r="W226" s="24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4"/>
      <c r="T227" s="24"/>
      <c r="U227" s="24"/>
      <c r="V227" s="24"/>
      <c r="W227" s="24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4"/>
      <c r="T228" s="24"/>
      <c r="U228" s="24"/>
      <c r="V228" s="24"/>
      <c r="W228" s="24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4"/>
      <c r="T229" s="24"/>
      <c r="U229" s="24"/>
      <c r="V229" s="24"/>
      <c r="W229" s="24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4"/>
      <c r="T230" s="24"/>
      <c r="U230" s="24"/>
      <c r="V230" s="24"/>
      <c r="W230" s="24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4"/>
      <c r="T231" s="24"/>
      <c r="U231" s="24"/>
      <c r="V231" s="24"/>
      <c r="W231" s="24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4"/>
      <c r="T232" s="24"/>
      <c r="U232" s="24"/>
      <c r="V232" s="24"/>
      <c r="W232" s="24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4"/>
      <c r="T233" s="24"/>
      <c r="U233" s="24"/>
      <c r="V233" s="24"/>
      <c r="W233" s="24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4"/>
      <c r="T234" s="24"/>
      <c r="U234" s="24"/>
      <c r="V234" s="24"/>
      <c r="W234" s="24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4"/>
      <c r="T235" s="24"/>
      <c r="U235" s="24"/>
      <c r="V235" s="24"/>
      <c r="W235" s="24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4"/>
      <c r="T236" s="24"/>
      <c r="U236" s="24"/>
      <c r="V236" s="24"/>
      <c r="W236" s="24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4"/>
      <c r="T237" s="24"/>
      <c r="U237" s="24"/>
      <c r="V237" s="24"/>
      <c r="W237" s="24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4"/>
      <c r="T238" s="24"/>
      <c r="U238" s="24"/>
      <c r="V238" s="24"/>
      <c r="W238" s="24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4"/>
      <c r="T239" s="24"/>
      <c r="U239" s="24"/>
      <c r="V239" s="24"/>
      <c r="W239" s="24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4"/>
      <c r="T240" s="24"/>
      <c r="U240" s="24"/>
      <c r="V240" s="24"/>
      <c r="W240" s="24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4"/>
      <c r="T241" s="24"/>
      <c r="U241" s="24"/>
      <c r="V241" s="24"/>
      <c r="W241" s="24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4"/>
      <c r="T242" s="24"/>
      <c r="U242" s="24"/>
      <c r="V242" s="24"/>
      <c r="W242" s="24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4"/>
      <c r="T243" s="24"/>
      <c r="U243" s="24"/>
      <c r="V243" s="24"/>
      <c r="W243" s="24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4"/>
      <c r="T244" s="24"/>
      <c r="U244" s="24"/>
      <c r="V244" s="24"/>
      <c r="W244" s="24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4"/>
      <c r="T245" s="24"/>
      <c r="U245" s="24"/>
      <c r="V245" s="24"/>
      <c r="W245" s="24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4"/>
      <c r="T246" s="24"/>
      <c r="U246" s="24"/>
      <c r="V246" s="24"/>
      <c r="W246" s="24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4"/>
      <c r="T247" s="24"/>
      <c r="U247" s="24"/>
      <c r="V247" s="24"/>
      <c r="W247" s="24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4"/>
      <c r="T248" s="24"/>
      <c r="U248" s="24"/>
      <c r="V248" s="24"/>
      <c r="W248" s="24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4"/>
      <c r="T249" s="24"/>
      <c r="U249" s="24"/>
      <c r="V249" s="24"/>
      <c r="W249" s="24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4"/>
      <c r="T250" s="24"/>
      <c r="U250" s="24"/>
      <c r="V250" s="24"/>
      <c r="W250" s="24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4"/>
      <c r="T251" s="24"/>
      <c r="U251" s="24"/>
      <c r="V251" s="24"/>
      <c r="W251" s="24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4"/>
      <c r="T252" s="24"/>
      <c r="U252" s="24"/>
      <c r="V252" s="24"/>
      <c r="W252" s="24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4"/>
      <c r="T253" s="24"/>
      <c r="U253" s="24"/>
      <c r="V253" s="24"/>
      <c r="W253" s="24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4"/>
      <c r="T254" s="24"/>
      <c r="U254" s="24"/>
      <c r="V254" s="24"/>
      <c r="W254" s="24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4"/>
      <c r="T255" s="24"/>
      <c r="U255" s="24"/>
      <c r="V255" s="24"/>
      <c r="W255" s="24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4"/>
      <c r="T256" s="24"/>
      <c r="U256" s="24"/>
      <c r="V256" s="24"/>
      <c r="W256" s="24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4"/>
      <c r="T257" s="24"/>
      <c r="U257" s="24"/>
      <c r="V257" s="24"/>
      <c r="W257" s="24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4"/>
      <c r="T258" s="24"/>
      <c r="U258" s="24"/>
      <c r="V258" s="24"/>
      <c r="W258" s="24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4"/>
      <c r="T259" s="24"/>
      <c r="U259" s="24"/>
      <c r="V259" s="24"/>
      <c r="W259" s="24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4"/>
      <c r="T260" s="24"/>
      <c r="U260" s="24"/>
      <c r="V260" s="24"/>
      <c r="W260" s="24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4"/>
      <c r="T261" s="24"/>
      <c r="U261" s="24"/>
      <c r="V261" s="24"/>
      <c r="W261" s="24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4"/>
      <c r="T262" s="24"/>
      <c r="U262" s="24"/>
      <c r="V262" s="24"/>
      <c r="W262" s="24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4"/>
      <c r="T263" s="24"/>
      <c r="U263" s="24"/>
      <c r="V263" s="24"/>
      <c r="W263" s="24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4"/>
      <c r="T264" s="24"/>
      <c r="U264" s="24"/>
      <c r="V264" s="24"/>
      <c r="W264" s="24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4"/>
      <c r="T265" s="24"/>
      <c r="U265" s="24"/>
      <c r="V265" s="24"/>
      <c r="W265" s="24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4"/>
      <c r="T266" s="24"/>
      <c r="U266" s="24"/>
      <c r="V266" s="24"/>
      <c r="W266" s="24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4"/>
      <c r="T267" s="24"/>
      <c r="U267" s="24"/>
      <c r="V267" s="24"/>
      <c r="W267" s="24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4"/>
      <c r="T268" s="24"/>
      <c r="U268" s="24"/>
      <c r="V268" s="24"/>
      <c r="W268" s="24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4"/>
      <c r="T269" s="24"/>
      <c r="U269" s="24"/>
      <c r="V269" s="24"/>
      <c r="W269" s="24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4"/>
      <c r="T270" s="24"/>
      <c r="U270" s="24"/>
      <c r="V270" s="24"/>
      <c r="W270" s="24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4"/>
      <c r="T271" s="24"/>
      <c r="U271" s="24"/>
      <c r="V271" s="24"/>
      <c r="W271" s="24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4"/>
      <c r="T272" s="24"/>
      <c r="U272" s="24"/>
      <c r="V272" s="24"/>
      <c r="W272" s="24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4"/>
      <c r="T273" s="24"/>
      <c r="U273" s="24"/>
      <c r="V273" s="24"/>
      <c r="W273" s="24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4"/>
      <c r="T274" s="24"/>
      <c r="U274" s="24"/>
      <c r="V274" s="24"/>
      <c r="W274" s="24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4"/>
      <c r="T275" s="24"/>
      <c r="U275" s="24"/>
      <c r="V275" s="24"/>
      <c r="W275" s="24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4"/>
      <c r="T276" s="24"/>
      <c r="U276" s="24"/>
      <c r="V276" s="24"/>
      <c r="W276" s="24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4"/>
      <c r="T277" s="24"/>
      <c r="U277" s="24"/>
      <c r="V277" s="24"/>
      <c r="W277" s="24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4"/>
      <c r="T278" s="24"/>
      <c r="U278" s="24"/>
      <c r="V278" s="24"/>
      <c r="W278" s="24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4"/>
      <c r="T279" s="24"/>
      <c r="U279" s="24"/>
      <c r="V279" s="24"/>
      <c r="W279" s="24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4"/>
      <c r="T280" s="24"/>
      <c r="U280" s="24"/>
      <c r="V280" s="24"/>
      <c r="W280" s="24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4"/>
      <c r="T281" s="24"/>
      <c r="U281" s="24"/>
      <c r="V281" s="24"/>
      <c r="W281" s="24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4"/>
      <c r="T282" s="24"/>
      <c r="U282" s="24"/>
      <c r="V282" s="24"/>
      <c r="W282" s="24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4"/>
      <c r="T283" s="24"/>
      <c r="U283" s="24"/>
      <c r="V283" s="24"/>
      <c r="W283" s="24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4"/>
      <c r="T284" s="24"/>
      <c r="U284" s="24"/>
      <c r="V284" s="24"/>
      <c r="W284" s="24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4"/>
      <c r="T285" s="24"/>
      <c r="U285" s="24"/>
      <c r="V285" s="24"/>
      <c r="W285" s="24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4"/>
      <c r="T286" s="24"/>
      <c r="U286" s="24"/>
      <c r="V286" s="24"/>
      <c r="W286" s="24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4"/>
      <c r="T287" s="24"/>
      <c r="U287" s="24"/>
      <c r="V287" s="24"/>
      <c r="W287" s="24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4"/>
      <c r="T288" s="24"/>
      <c r="U288" s="24"/>
      <c r="V288" s="24"/>
      <c r="W288" s="24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4"/>
      <c r="T289" s="24"/>
      <c r="U289" s="24"/>
      <c r="V289" s="24"/>
      <c r="W289" s="24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4"/>
      <c r="T290" s="24"/>
      <c r="U290" s="24"/>
      <c r="V290" s="24"/>
      <c r="W290" s="24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4"/>
      <c r="T291" s="24"/>
      <c r="U291" s="24"/>
      <c r="V291" s="24"/>
      <c r="W291" s="24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4"/>
      <c r="T292" s="24"/>
      <c r="U292" s="24"/>
      <c r="V292" s="24"/>
      <c r="W292" s="24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4"/>
      <c r="T293" s="24"/>
      <c r="U293" s="24"/>
      <c r="V293" s="24"/>
      <c r="W293" s="24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4"/>
      <c r="T294" s="24"/>
      <c r="U294" s="24"/>
      <c r="V294" s="24"/>
      <c r="W294" s="24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4"/>
      <c r="T295" s="24"/>
      <c r="U295" s="24"/>
      <c r="V295" s="24"/>
      <c r="W295" s="24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4"/>
      <c r="T296" s="24"/>
      <c r="U296" s="24"/>
      <c r="V296" s="24"/>
      <c r="W296" s="24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4"/>
      <c r="T297" s="24"/>
      <c r="U297" s="24"/>
      <c r="V297" s="24"/>
      <c r="W297" s="24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4"/>
      <c r="T298" s="24"/>
      <c r="U298" s="24"/>
      <c r="V298" s="24"/>
      <c r="W298" s="24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4"/>
      <c r="T299" s="24"/>
      <c r="U299" s="24"/>
      <c r="V299" s="24"/>
      <c r="W299" s="24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4"/>
      <c r="T300" s="24"/>
      <c r="U300" s="24"/>
      <c r="V300" s="24"/>
      <c r="W300" s="24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4"/>
      <c r="T301" s="24"/>
      <c r="U301" s="24"/>
      <c r="V301" s="24"/>
      <c r="W301" s="24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4"/>
      <c r="T302" s="24"/>
      <c r="U302" s="24"/>
      <c r="V302" s="24"/>
      <c r="W302" s="24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4"/>
      <c r="T303" s="24"/>
      <c r="U303" s="24"/>
      <c r="V303" s="24"/>
      <c r="W303" s="24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4"/>
      <c r="T304" s="24"/>
      <c r="U304" s="24"/>
      <c r="V304" s="24"/>
      <c r="W304" s="24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4"/>
      <c r="T305" s="24"/>
      <c r="U305" s="24"/>
      <c r="V305" s="24"/>
      <c r="W305" s="24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4"/>
      <c r="T306" s="24"/>
      <c r="U306" s="24"/>
      <c r="V306" s="24"/>
      <c r="W306" s="24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4"/>
      <c r="T307" s="24"/>
      <c r="U307" s="24"/>
      <c r="V307" s="24"/>
      <c r="W307" s="24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4"/>
      <c r="T308" s="24"/>
      <c r="U308" s="24"/>
      <c r="V308" s="24"/>
      <c r="W308" s="24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4"/>
      <c r="T309" s="24"/>
      <c r="U309" s="24"/>
      <c r="V309" s="24"/>
      <c r="W309" s="24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4"/>
      <c r="T310" s="24"/>
      <c r="U310" s="24"/>
      <c r="V310" s="24"/>
      <c r="W310" s="24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4"/>
      <c r="T311" s="24"/>
      <c r="U311" s="24"/>
      <c r="V311" s="24"/>
      <c r="W311" s="24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4"/>
      <c r="T312" s="24"/>
      <c r="U312" s="24"/>
      <c r="V312" s="24"/>
      <c r="W312" s="24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4"/>
      <c r="T313" s="24"/>
      <c r="U313" s="24"/>
      <c r="V313" s="24"/>
      <c r="W313" s="24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4"/>
      <c r="T314" s="24"/>
      <c r="U314" s="24"/>
      <c r="V314" s="24"/>
      <c r="W314" s="24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4"/>
      <c r="T315" s="24"/>
      <c r="U315" s="24"/>
      <c r="V315" s="24"/>
      <c r="W315" s="24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4"/>
      <c r="T316" s="24"/>
      <c r="U316" s="24"/>
      <c r="V316" s="24"/>
      <c r="W316" s="24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4"/>
      <c r="T317" s="24"/>
      <c r="U317" s="24"/>
      <c r="V317" s="24"/>
      <c r="W317" s="24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4"/>
      <c r="T318" s="24"/>
      <c r="U318" s="24"/>
      <c r="V318" s="24"/>
      <c r="W318" s="24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4"/>
      <c r="T319" s="24"/>
      <c r="U319" s="24"/>
      <c r="V319" s="24"/>
      <c r="W319" s="24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4"/>
      <c r="T320" s="24"/>
      <c r="U320" s="24"/>
      <c r="V320" s="24"/>
      <c r="W320" s="24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4"/>
      <c r="T321" s="24"/>
      <c r="U321" s="24"/>
      <c r="V321" s="24"/>
      <c r="W321" s="24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4"/>
      <c r="T322" s="24"/>
      <c r="U322" s="24"/>
      <c r="V322" s="24"/>
      <c r="W322" s="24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4"/>
      <c r="T323" s="24"/>
      <c r="U323" s="24"/>
      <c r="V323" s="24"/>
      <c r="W323" s="24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4"/>
      <c r="T324" s="24"/>
      <c r="U324" s="24"/>
      <c r="V324" s="24"/>
      <c r="W324" s="24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4"/>
      <c r="T325" s="24"/>
      <c r="U325" s="24"/>
      <c r="V325" s="24"/>
      <c r="W325" s="24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4"/>
      <c r="T326" s="24"/>
      <c r="U326" s="24"/>
      <c r="V326" s="24"/>
      <c r="W326" s="24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4"/>
      <c r="T327" s="24"/>
      <c r="U327" s="24"/>
      <c r="V327" s="24"/>
      <c r="W327" s="24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4"/>
      <c r="T328" s="24"/>
      <c r="U328" s="24"/>
      <c r="V328" s="24"/>
      <c r="W328" s="24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4"/>
      <c r="T329" s="24"/>
      <c r="U329" s="24"/>
      <c r="V329" s="24"/>
      <c r="W329" s="24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4"/>
      <c r="T330" s="24"/>
      <c r="U330" s="24"/>
      <c r="V330" s="24"/>
      <c r="W330" s="24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4"/>
      <c r="T331" s="24"/>
      <c r="U331" s="24"/>
      <c r="V331" s="24"/>
      <c r="W331" s="24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4"/>
      <c r="T332" s="24"/>
      <c r="U332" s="24"/>
      <c r="V332" s="24"/>
      <c r="W332" s="24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4"/>
      <c r="T333" s="24"/>
      <c r="U333" s="24"/>
      <c r="V333" s="24"/>
      <c r="W333" s="24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4"/>
      <c r="T334" s="24"/>
      <c r="U334" s="24"/>
      <c r="V334" s="24"/>
      <c r="W334" s="24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4"/>
      <c r="T335" s="24"/>
      <c r="U335" s="24"/>
      <c r="V335" s="24"/>
      <c r="W335" s="24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4"/>
      <c r="T336" s="24"/>
      <c r="U336" s="24"/>
      <c r="V336" s="24"/>
      <c r="W336" s="24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4"/>
      <c r="T337" s="24"/>
      <c r="U337" s="24"/>
      <c r="V337" s="24"/>
      <c r="W337" s="24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4"/>
      <c r="T338" s="24"/>
      <c r="U338" s="24"/>
      <c r="V338" s="24"/>
      <c r="W338" s="24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4"/>
      <c r="T339" s="24"/>
      <c r="U339" s="24"/>
      <c r="V339" s="24"/>
      <c r="W339" s="24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4"/>
      <c r="T340" s="24"/>
      <c r="U340" s="24"/>
      <c r="V340" s="24"/>
      <c r="W340" s="24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4"/>
      <c r="T341" s="24"/>
      <c r="U341" s="24"/>
      <c r="V341" s="24"/>
      <c r="W341" s="24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4"/>
      <c r="T342" s="24"/>
      <c r="U342" s="24"/>
      <c r="V342" s="24"/>
      <c r="W342" s="24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4"/>
      <c r="T343" s="24"/>
      <c r="U343" s="24"/>
      <c r="V343" s="24"/>
      <c r="W343" s="24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4"/>
      <c r="T344" s="24"/>
      <c r="U344" s="24"/>
      <c r="V344" s="24"/>
      <c r="W344" s="24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4"/>
      <c r="T345" s="24"/>
      <c r="U345" s="24"/>
      <c r="V345" s="24"/>
      <c r="W345" s="24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4"/>
      <c r="T346" s="24"/>
      <c r="U346" s="24"/>
      <c r="V346" s="24"/>
      <c r="W346" s="24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4"/>
      <c r="T347" s="24"/>
      <c r="U347" s="24"/>
      <c r="V347" s="24"/>
      <c r="W347" s="24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4"/>
      <c r="T348" s="24"/>
      <c r="U348" s="24"/>
      <c r="V348" s="24"/>
      <c r="W348" s="24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4"/>
      <c r="T349" s="24"/>
      <c r="U349" s="24"/>
      <c r="V349" s="24"/>
      <c r="W349" s="24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4"/>
      <c r="T350" s="24"/>
      <c r="U350" s="24"/>
      <c r="V350" s="24"/>
      <c r="W350" s="24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4"/>
      <c r="T351" s="24"/>
      <c r="U351" s="24"/>
      <c r="V351" s="24"/>
      <c r="W351" s="24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4"/>
      <c r="T352" s="24"/>
      <c r="U352" s="24"/>
      <c r="V352" s="24"/>
      <c r="W352" s="24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4"/>
      <c r="T353" s="24"/>
      <c r="U353" s="24"/>
      <c r="V353" s="24"/>
      <c r="W353" s="24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4"/>
      <c r="T354" s="24"/>
      <c r="U354" s="24"/>
      <c r="V354" s="24"/>
      <c r="W354" s="24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4"/>
      <c r="T355" s="24"/>
      <c r="U355" s="24"/>
      <c r="V355" s="24"/>
      <c r="W355" s="24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4"/>
      <c r="T356" s="24"/>
      <c r="U356" s="24"/>
      <c r="V356" s="24"/>
      <c r="W356" s="24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4"/>
      <c r="T357" s="24"/>
      <c r="U357" s="24"/>
      <c r="V357" s="24"/>
      <c r="W357" s="24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4"/>
      <c r="T358" s="24"/>
      <c r="U358" s="24"/>
      <c r="V358" s="24"/>
      <c r="W358" s="24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4"/>
      <c r="T359" s="24"/>
      <c r="U359" s="24"/>
      <c r="V359" s="24"/>
      <c r="W359" s="24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4"/>
      <c r="T360" s="24"/>
      <c r="U360" s="24"/>
      <c r="V360" s="24"/>
      <c r="W360" s="24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4"/>
      <c r="T361" s="24"/>
      <c r="U361" s="24"/>
      <c r="V361" s="24"/>
      <c r="W361" s="24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4"/>
      <c r="T362" s="24"/>
      <c r="U362" s="24"/>
      <c r="V362" s="24"/>
      <c r="W362" s="24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4"/>
      <c r="T363" s="24"/>
      <c r="U363" s="24"/>
      <c r="V363" s="24"/>
      <c r="W363" s="24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4"/>
      <c r="T364" s="24"/>
      <c r="U364" s="24"/>
      <c r="V364" s="24"/>
      <c r="W364" s="24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4"/>
      <c r="T365" s="24"/>
      <c r="U365" s="24"/>
      <c r="V365" s="24"/>
      <c r="W365" s="24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4"/>
      <c r="T366" s="24"/>
      <c r="U366" s="24"/>
      <c r="V366" s="24"/>
      <c r="W366" s="24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4"/>
      <c r="T367" s="24"/>
      <c r="U367" s="24"/>
      <c r="V367" s="24"/>
      <c r="W367" s="24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4"/>
      <c r="T368" s="24"/>
      <c r="U368" s="24"/>
      <c r="V368" s="24"/>
      <c r="W368" s="24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4"/>
      <c r="T369" s="24"/>
      <c r="U369" s="24"/>
      <c r="V369" s="24"/>
      <c r="W369" s="24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4"/>
      <c r="T370" s="24"/>
      <c r="U370" s="24"/>
      <c r="V370" s="24"/>
      <c r="W370" s="24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4"/>
      <c r="T371" s="24"/>
      <c r="U371" s="24"/>
      <c r="V371" s="24"/>
      <c r="W371" s="24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4"/>
      <c r="T372" s="24"/>
      <c r="U372" s="24"/>
      <c r="V372" s="24"/>
      <c r="W372" s="24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4"/>
      <c r="T373" s="24"/>
      <c r="U373" s="24"/>
      <c r="V373" s="24"/>
      <c r="W373" s="24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4"/>
      <c r="T374" s="24"/>
      <c r="U374" s="24"/>
      <c r="V374" s="24"/>
      <c r="W374" s="24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4"/>
      <c r="T375" s="24"/>
      <c r="U375" s="24"/>
      <c r="V375" s="24"/>
      <c r="W375" s="24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4"/>
      <c r="T376" s="24"/>
      <c r="U376" s="24"/>
      <c r="V376" s="24"/>
      <c r="W376" s="24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4"/>
      <c r="T377" s="24"/>
      <c r="U377" s="24"/>
      <c r="V377" s="24"/>
      <c r="W377" s="24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4"/>
      <c r="T378" s="24"/>
      <c r="U378" s="24"/>
      <c r="V378" s="24"/>
      <c r="W378" s="24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4"/>
      <c r="T379" s="24"/>
      <c r="U379" s="24"/>
      <c r="V379" s="24"/>
      <c r="W379" s="24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4"/>
      <c r="T380" s="24"/>
      <c r="U380" s="24"/>
      <c r="V380" s="24"/>
      <c r="W380" s="24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4"/>
      <c r="T381" s="24"/>
      <c r="U381" s="24"/>
      <c r="V381" s="24"/>
      <c r="W381" s="24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4"/>
      <c r="T382" s="24"/>
      <c r="U382" s="24"/>
      <c r="V382" s="24"/>
      <c r="W382" s="24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4"/>
      <c r="T383" s="24"/>
      <c r="U383" s="24"/>
      <c r="V383" s="24"/>
      <c r="W383" s="24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4"/>
      <c r="T384" s="24"/>
      <c r="U384" s="24"/>
      <c r="V384" s="24"/>
      <c r="W384" s="24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4"/>
      <c r="T385" s="24"/>
      <c r="U385" s="24"/>
      <c r="V385" s="24"/>
      <c r="W385" s="24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4"/>
      <c r="T386" s="24"/>
      <c r="U386" s="24"/>
      <c r="V386" s="24"/>
      <c r="W386" s="24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4"/>
      <c r="T387" s="24"/>
      <c r="U387" s="24"/>
      <c r="V387" s="24"/>
      <c r="W387" s="24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4"/>
      <c r="T388" s="24"/>
      <c r="U388" s="24"/>
      <c r="V388" s="24"/>
      <c r="W388" s="24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4"/>
      <c r="T389" s="24"/>
      <c r="U389" s="24"/>
      <c r="V389" s="24"/>
      <c r="W389" s="24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4"/>
      <c r="T390" s="24"/>
      <c r="U390" s="24"/>
      <c r="V390" s="24"/>
      <c r="W390" s="24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4"/>
      <c r="T391" s="24"/>
      <c r="U391" s="24"/>
      <c r="V391" s="24"/>
      <c r="W391" s="24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4"/>
      <c r="T392" s="24"/>
      <c r="U392" s="24"/>
      <c r="V392" s="24"/>
      <c r="W392" s="24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4"/>
      <c r="T393" s="24"/>
      <c r="U393" s="24"/>
      <c r="V393" s="24"/>
      <c r="W393" s="24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4"/>
      <c r="T394" s="24"/>
      <c r="U394" s="24"/>
      <c r="V394" s="24"/>
      <c r="W394" s="24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4"/>
      <c r="T395" s="24"/>
      <c r="U395" s="24"/>
      <c r="V395" s="24"/>
      <c r="W395" s="24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4"/>
      <c r="T396" s="24"/>
      <c r="U396" s="24"/>
      <c r="V396" s="24"/>
      <c r="W396" s="24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4"/>
      <c r="T397" s="24"/>
      <c r="U397" s="24"/>
      <c r="V397" s="24"/>
      <c r="W397" s="24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4"/>
      <c r="T398" s="24"/>
      <c r="U398" s="24"/>
      <c r="V398" s="24"/>
      <c r="W398" s="24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4"/>
      <c r="T399" s="24"/>
      <c r="U399" s="24"/>
      <c r="V399" s="24"/>
      <c r="W399" s="24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4"/>
      <c r="T400" s="24"/>
      <c r="U400" s="24"/>
      <c r="V400" s="24"/>
      <c r="W400" s="24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4"/>
      <c r="T401" s="24"/>
      <c r="U401" s="24"/>
      <c r="V401" s="24"/>
      <c r="W401" s="24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4"/>
      <c r="T402" s="24"/>
      <c r="U402" s="24"/>
      <c r="V402" s="24"/>
      <c r="W402" s="24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4"/>
      <c r="T403" s="24"/>
      <c r="U403" s="24"/>
      <c r="V403" s="24"/>
      <c r="W403" s="24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4"/>
      <c r="T404" s="24"/>
      <c r="U404" s="24"/>
      <c r="V404" s="24"/>
      <c r="W404" s="24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4"/>
      <c r="T405" s="24"/>
      <c r="U405" s="24"/>
      <c r="V405" s="24"/>
      <c r="W405" s="24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4"/>
      <c r="T406" s="24"/>
      <c r="U406" s="24"/>
      <c r="V406" s="24"/>
      <c r="W406" s="24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4"/>
      <c r="T407" s="24"/>
      <c r="U407" s="24"/>
      <c r="V407" s="24"/>
      <c r="W407" s="24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4"/>
      <c r="T408" s="24"/>
      <c r="U408" s="24"/>
      <c r="V408" s="24"/>
      <c r="W408" s="24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4"/>
      <c r="T409" s="24"/>
      <c r="U409" s="24"/>
      <c r="V409" s="24"/>
      <c r="W409" s="24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4"/>
      <c r="T410" s="24"/>
      <c r="U410" s="24"/>
      <c r="V410" s="24"/>
      <c r="W410" s="24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4"/>
      <c r="T411" s="24"/>
      <c r="U411" s="24"/>
      <c r="V411" s="24"/>
      <c r="W411" s="24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4"/>
      <c r="T412" s="24"/>
      <c r="U412" s="24"/>
      <c r="V412" s="24"/>
      <c r="W412" s="24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4"/>
      <c r="T413" s="24"/>
      <c r="U413" s="24"/>
      <c r="V413" s="24"/>
      <c r="W413" s="24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4"/>
      <c r="T414" s="24"/>
      <c r="U414" s="24"/>
      <c r="V414" s="24"/>
      <c r="W414" s="24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4"/>
      <c r="T415" s="24"/>
      <c r="U415" s="24"/>
      <c r="V415" s="24"/>
      <c r="W415" s="24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4"/>
      <c r="T416" s="24"/>
      <c r="U416" s="24"/>
      <c r="V416" s="24"/>
      <c r="W416" s="24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4"/>
      <c r="T417" s="24"/>
      <c r="U417" s="24"/>
      <c r="V417" s="24"/>
      <c r="W417" s="24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4"/>
      <c r="T418" s="24"/>
      <c r="U418" s="24"/>
      <c r="V418" s="24"/>
      <c r="W418" s="24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4"/>
      <c r="T419" s="24"/>
      <c r="U419" s="24"/>
      <c r="V419" s="24"/>
      <c r="W419" s="24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4"/>
      <c r="T420" s="24"/>
      <c r="U420" s="24"/>
      <c r="V420" s="24"/>
      <c r="W420" s="24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4"/>
      <c r="T421" s="24"/>
      <c r="U421" s="24"/>
      <c r="V421" s="24"/>
      <c r="W421" s="24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4"/>
      <c r="T422" s="24"/>
      <c r="U422" s="24"/>
      <c r="V422" s="24"/>
      <c r="W422" s="24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4"/>
      <c r="T423" s="24"/>
      <c r="U423" s="24"/>
      <c r="V423" s="24"/>
      <c r="W423" s="24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4"/>
      <c r="T424" s="24"/>
      <c r="U424" s="24"/>
      <c r="V424" s="24"/>
      <c r="W424" s="24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4"/>
      <c r="T425" s="24"/>
      <c r="U425" s="24"/>
      <c r="V425" s="24"/>
      <c r="W425" s="24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4"/>
      <c r="T426" s="24"/>
      <c r="U426" s="24"/>
      <c r="V426" s="24"/>
      <c r="W426" s="24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4"/>
      <c r="T427" s="24"/>
      <c r="U427" s="24"/>
      <c r="V427" s="24"/>
      <c r="W427" s="24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4"/>
      <c r="T428" s="24"/>
      <c r="U428" s="24"/>
      <c r="V428" s="24"/>
      <c r="W428" s="24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4"/>
      <c r="T429" s="24"/>
      <c r="U429" s="24"/>
      <c r="V429" s="24"/>
      <c r="W429" s="24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4"/>
      <c r="T430" s="24"/>
      <c r="U430" s="24"/>
      <c r="V430" s="24"/>
      <c r="W430" s="24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4"/>
      <c r="T431" s="24"/>
      <c r="U431" s="24"/>
      <c r="V431" s="24"/>
      <c r="W431" s="24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4"/>
      <c r="T432" s="24"/>
      <c r="U432" s="24"/>
      <c r="V432" s="24"/>
      <c r="W432" s="24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4"/>
      <c r="T433" s="24"/>
      <c r="U433" s="24"/>
      <c r="V433" s="24"/>
      <c r="W433" s="24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4"/>
      <c r="T434" s="24"/>
      <c r="U434" s="24"/>
      <c r="V434" s="24"/>
      <c r="W434" s="24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4"/>
      <c r="T435" s="24"/>
      <c r="U435" s="24"/>
      <c r="V435" s="24"/>
      <c r="W435" s="24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4"/>
      <c r="T436" s="24"/>
      <c r="U436" s="24"/>
      <c r="V436" s="24"/>
      <c r="W436" s="24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4"/>
      <c r="T437" s="24"/>
      <c r="U437" s="24"/>
      <c r="V437" s="24"/>
      <c r="W437" s="24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4"/>
      <c r="T438" s="24"/>
      <c r="U438" s="24"/>
      <c r="V438" s="24"/>
      <c r="W438" s="24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4"/>
      <c r="T439" s="24"/>
      <c r="U439" s="24"/>
      <c r="V439" s="24"/>
      <c r="W439" s="24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4"/>
      <c r="T440" s="24"/>
      <c r="U440" s="24"/>
      <c r="V440" s="24"/>
      <c r="W440" s="24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4"/>
      <c r="T441" s="24"/>
      <c r="U441" s="24"/>
      <c r="V441" s="24"/>
      <c r="W441" s="24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4"/>
      <c r="T442" s="24"/>
      <c r="U442" s="24"/>
      <c r="V442" s="24"/>
      <c r="W442" s="24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4"/>
      <c r="T443" s="24"/>
      <c r="U443" s="24"/>
      <c r="V443" s="24"/>
      <c r="W443" s="24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4"/>
      <c r="T444" s="24"/>
      <c r="U444" s="24"/>
      <c r="V444" s="24"/>
      <c r="W444" s="24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4"/>
      <c r="T445" s="24"/>
      <c r="U445" s="24"/>
      <c r="V445" s="24"/>
      <c r="W445" s="24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4"/>
      <c r="T446" s="24"/>
      <c r="U446" s="24"/>
      <c r="V446" s="24"/>
      <c r="W446" s="24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4"/>
      <c r="T447" s="24"/>
      <c r="U447" s="24"/>
      <c r="V447" s="24"/>
      <c r="W447" s="24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4"/>
      <c r="T448" s="24"/>
      <c r="U448" s="24"/>
      <c r="V448" s="24"/>
      <c r="W448" s="24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4"/>
      <c r="T449" s="24"/>
      <c r="U449" s="24"/>
      <c r="V449" s="24"/>
      <c r="W449" s="24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4"/>
      <c r="T450" s="24"/>
      <c r="U450" s="24"/>
      <c r="V450" s="24"/>
      <c r="W450" s="24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4"/>
      <c r="T451" s="24"/>
      <c r="U451" s="24"/>
      <c r="V451" s="24"/>
      <c r="W451" s="24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4"/>
      <c r="T452" s="24"/>
      <c r="U452" s="24"/>
      <c r="V452" s="24"/>
      <c r="W452" s="24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4"/>
      <c r="T453" s="24"/>
      <c r="U453" s="24"/>
      <c r="V453" s="24"/>
      <c r="W453" s="24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4"/>
      <c r="T454" s="24"/>
      <c r="U454" s="24"/>
      <c r="V454" s="24"/>
      <c r="W454" s="24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4"/>
      <c r="T455" s="24"/>
      <c r="U455" s="24"/>
      <c r="V455" s="24"/>
      <c r="W455" s="24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4"/>
      <c r="T456" s="24"/>
      <c r="U456" s="24"/>
      <c r="V456" s="24"/>
      <c r="W456" s="24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4"/>
      <c r="T457" s="24"/>
      <c r="U457" s="24"/>
      <c r="V457" s="24"/>
      <c r="W457" s="24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4"/>
      <c r="T458" s="24"/>
      <c r="U458" s="24"/>
      <c r="V458" s="24"/>
      <c r="W458" s="24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4"/>
      <c r="T459" s="24"/>
      <c r="U459" s="24"/>
      <c r="V459" s="24"/>
      <c r="W459" s="24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4"/>
      <c r="T460" s="24"/>
      <c r="U460" s="24"/>
      <c r="V460" s="24"/>
      <c r="W460" s="24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4"/>
      <c r="T461" s="24"/>
      <c r="U461" s="24"/>
      <c r="V461" s="24"/>
      <c r="W461" s="24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4"/>
      <c r="T462" s="24"/>
      <c r="U462" s="24"/>
      <c r="V462" s="24"/>
      <c r="W462" s="24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4"/>
      <c r="T463" s="24"/>
      <c r="U463" s="24"/>
      <c r="V463" s="24"/>
      <c r="W463" s="24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4"/>
      <c r="T464" s="24"/>
      <c r="U464" s="24"/>
      <c r="V464" s="24"/>
      <c r="W464" s="24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4"/>
      <c r="T465" s="24"/>
      <c r="U465" s="24"/>
      <c r="V465" s="24"/>
      <c r="W465" s="24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4"/>
      <c r="T466" s="24"/>
      <c r="U466" s="24"/>
      <c r="V466" s="24"/>
      <c r="W466" s="24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4"/>
      <c r="T467" s="24"/>
      <c r="U467" s="24"/>
      <c r="V467" s="24"/>
      <c r="W467" s="24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4"/>
      <c r="T468" s="24"/>
      <c r="U468" s="24"/>
      <c r="V468" s="24"/>
      <c r="W468" s="24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4"/>
      <c r="T469" s="24"/>
      <c r="U469" s="24"/>
      <c r="V469" s="24"/>
      <c r="W469" s="24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4"/>
      <c r="T470" s="24"/>
      <c r="U470" s="24"/>
      <c r="V470" s="24"/>
      <c r="W470" s="24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4"/>
      <c r="T471" s="24"/>
      <c r="U471" s="24"/>
      <c r="V471" s="24"/>
      <c r="W471" s="24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4"/>
      <c r="T472" s="24"/>
      <c r="U472" s="24"/>
      <c r="V472" s="24"/>
      <c r="W472" s="24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4"/>
      <c r="T473" s="24"/>
      <c r="U473" s="24"/>
      <c r="V473" s="24"/>
      <c r="W473" s="24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4"/>
      <c r="T474" s="24"/>
      <c r="U474" s="24"/>
      <c r="V474" s="24"/>
      <c r="W474" s="24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4"/>
      <c r="T475" s="24"/>
      <c r="U475" s="24"/>
      <c r="V475" s="24"/>
      <c r="W475" s="24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4"/>
      <c r="T476" s="24"/>
      <c r="U476" s="24"/>
      <c r="V476" s="24"/>
      <c r="W476" s="24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4"/>
      <c r="T477" s="24"/>
      <c r="U477" s="24"/>
      <c r="V477" s="24"/>
      <c r="W477" s="24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4"/>
      <c r="T478" s="24"/>
      <c r="U478" s="24"/>
      <c r="V478" s="24"/>
      <c r="W478" s="24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4"/>
      <c r="T479" s="24"/>
      <c r="U479" s="24"/>
      <c r="V479" s="24"/>
      <c r="W479" s="24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4"/>
      <c r="T480" s="24"/>
      <c r="U480" s="24"/>
      <c r="V480" s="24"/>
      <c r="W480" s="24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4"/>
      <c r="T481" s="24"/>
      <c r="U481" s="24"/>
      <c r="V481" s="24"/>
      <c r="W481" s="24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4"/>
      <c r="T482" s="24"/>
      <c r="U482" s="24"/>
      <c r="V482" s="24"/>
      <c r="W482" s="24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4"/>
      <c r="T483" s="24"/>
      <c r="U483" s="24"/>
      <c r="V483" s="24"/>
      <c r="W483" s="24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4"/>
      <c r="T484" s="24"/>
      <c r="U484" s="24"/>
      <c r="V484" s="24"/>
      <c r="W484" s="24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4"/>
      <c r="T485" s="24"/>
      <c r="U485" s="24"/>
      <c r="V485" s="24"/>
      <c r="W485" s="24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4"/>
      <c r="T486" s="24"/>
      <c r="U486" s="24"/>
      <c r="V486" s="24"/>
      <c r="W486" s="24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4"/>
      <c r="T487" s="24"/>
      <c r="U487" s="24"/>
      <c r="V487" s="24"/>
      <c r="W487" s="24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4"/>
      <c r="T488" s="24"/>
      <c r="U488" s="24"/>
      <c r="V488" s="24"/>
      <c r="W488" s="24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4"/>
      <c r="T489" s="24"/>
      <c r="U489" s="24"/>
      <c r="V489" s="24"/>
      <c r="W489" s="24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4"/>
      <c r="T490" s="24"/>
      <c r="U490" s="24"/>
      <c r="V490" s="24"/>
      <c r="W490" s="24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4"/>
      <c r="T491" s="24"/>
      <c r="U491" s="24"/>
      <c r="V491" s="24"/>
      <c r="W491" s="24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4"/>
      <c r="T492" s="24"/>
      <c r="U492" s="24"/>
      <c r="V492" s="24"/>
      <c r="W492" s="24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4"/>
      <c r="T493" s="24"/>
      <c r="U493" s="24"/>
      <c r="V493" s="24"/>
      <c r="W493" s="24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4"/>
      <c r="T494" s="24"/>
      <c r="U494" s="24"/>
      <c r="V494" s="24"/>
      <c r="W494" s="24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4"/>
      <c r="T495" s="24"/>
      <c r="U495" s="24"/>
      <c r="V495" s="24"/>
      <c r="W495" s="24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4"/>
      <c r="T496" s="24"/>
      <c r="U496" s="24"/>
      <c r="V496" s="24"/>
      <c r="W496" s="24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4"/>
      <c r="T497" s="24"/>
      <c r="U497" s="24"/>
      <c r="V497" s="24"/>
      <c r="W497" s="24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4"/>
      <c r="T498" s="24"/>
      <c r="U498" s="24"/>
      <c r="V498" s="24"/>
      <c r="W498" s="24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4"/>
      <c r="T499" s="24"/>
      <c r="U499" s="24"/>
      <c r="V499" s="24"/>
      <c r="W499" s="24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4"/>
      <c r="T500" s="24"/>
      <c r="U500" s="24"/>
      <c r="V500" s="24"/>
      <c r="W500" s="24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4"/>
      <c r="T501" s="24"/>
      <c r="U501" s="24"/>
      <c r="V501" s="24"/>
      <c r="W501" s="24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4"/>
      <c r="T502" s="24"/>
      <c r="U502" s="24"/>
      <c r="V502" s="24"/>
      <c r="W502" s="24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4"/>
      <c r="T503" s="24"/>
      <c r="U503" s="24"/>
      <c r="V503" s="24"/>
      <c r="W503" s="24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4"/>
      <c r="T504" s="24"/>
      <c r="U504" s="24"/>
      <c r="V504" s="24"/>
      <c r="W504" s="24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4"/>
      <c r="T505" s="24"/>
      <c r="U505" s="24"/>
      <c r="V505" s="24"/>
      <c r="W505" s="24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4"/>
      <c r="T506" s="24"/>
      <c r="U506" s="24"/>
      <c r="V506" s="24"/>
      <c r="W506" s="24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4"/>
      <c r="T507" s="24"/>
      <c r="U507" s="24"/>
      <c r="V507" s="24"/>
      <c r="W507" s="24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4"/>
      <c r="T508" s="24"/>
      <c r="U508" s="24"/>
      <c r="V508" s="24"/>
      <c r="W508" s="24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4"/>
      <c r="T509" s="24"/>
      <c r="U509" s="24"/>
      <c r="V509" s="24"/>
      <c r="W509" s="24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4"/>
      <c r="T510" s="24"/>
      <c r="U510" s="24"/>
      <c r="V510" s="24"/>
      <c r="W510" s="24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4"/>
      <c r="T511" s="24"/>
      <c r="U511" s="24"/>
      <c r="V511" s="24"/>
      <c r="W511" s="24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4"/>
      <c r="T512" s="24"/>
      <c r="U512" s="24"/>
      <c r="V512" s="24"/>
      <c r="W512" s="24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4"/>
      <c r="T513" s="24"/>
      <c r="U513" s="24"/>
      <c r="V513" s="24"/>
      <c r="W513" s="24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4"/>
      <c r="T514" s="24"/>
      <c r="U514" s="24"/>
      <c r="V514" s="24"/>
      <c r="W514" s="24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4"/>
      <c r="T515" s="24"/>
      <c r="U515" s="24"/>
      <c r="V515" s="24"/>
      <c r="W515" s="24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4"/>
      <c r="T516" s="24"/>
      <c r="U516" s="24"/>
      <c r="V516" s="24"/>
      <c r="W516" s="24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4"/>
      <c r="T517" s="24"/>
      <c r="U517" s="24"/>
      <c r="V517" s="24"/>
      <c r="W517" s="24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4"/>
      <c r="T518" s="24"/>
      <c r="U518" s="24"/>
      <c r="V518" s="24"/>
      <c r="W518" s="24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4"/>
      <c r="T519" s="24"/>
      <c r="U519" s="24"/>
      <c r="V519" s="24"/>
      <c r="W519" s="24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4"/>
      <c r="T520" s="24"/>
      <c r="U520" s="24"/>
      <c r="V520" s="24"/>
      <c r="W520" s="24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4"/>
      <c r="T521" s="24"/>
      <c r="U521" s="24"/>
      <c r="V521" s="24"/>
      <c r="W521" s="24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4"/>
      <c r="T522" s="24"/>
      <c r="U522" s="24"/>
      <c r="V522" s="24"/>
      <c r="W522" s="24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4"/>
      <c r="T523" s="24"/>
      <c r="U523" s="24"/>
      <c r="V523" s="24"/>
      <c r="W523" s="24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4"/>
      <c r="T524" s="24"/>
      <c r="U524" s="24"/>
      <c r="V524" s="24"/>
      <c r="W524" s="24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4"/>
      <c r="T525" s="24"/>
      <c r="U525" s="24"/>
      <c r="V525" s="24"/>
      <c r="W525" s="24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4"/>
      <c r="T526" s="24"/>
      <c r="U526" s="24"/>
      <c r="V526" s="24"/>
      <c r="W526" s="24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4"/>
      <c r="T527" s="24"/>
      <c r="U527" s="24"/>
      <c r="V527" s="24"/>
      <c r="W527" s="24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4"/>
      <c r="T528" s="24"/>
      <c r="U528" s="24"/>
      <c r="V528" s="24"/>
      <c r="W528" s="24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4"/>
      <c r="T529" s="24"/>
      <c r="U529" s="24"/>
      <c r="V529" s="24"/>
      <c r="W529" s="24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4"/>
      <c r="T530" s="24"/>
      <c r="U530" s="24"/>
      <c r="V530" s="24"/>
      <c r="W530" s="24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4"/>
      <c r="T531" s="24"/>
      <c r="U531" s="24"/>
      <c r="V531" s="24"/>
      <c r="W531" s="24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4"/>
      <c r="T532" s="24"/>
      <c r="U532" s="24"/>
      <c r="V532" s="24"/>
      <c r="W532" s="24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4"/>
      <c r="T533" s="24"/>
      <c r="U533" s="24"/>
      <c r="V533" s="24"/>
      <c r="W533" s="24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4"/>
      <c r="T534" s="24"/>
      <c r="U534" s="24"/>
      <c r="V534" s="24"/>
      <c r="W534" s="24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4"/>
      <c r="T535" s="24"/>
      <c r="U535" s="24"/>
      <c r="V535" s="24"/>
      <c r="W535" s="24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4"/>
      <c r="T536" s="24"/>
      <c r="U536" s="24"/>
      <c r="V536" s="24"/>
      <c r="W536" s="24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4"/>
      <c r="T537" s="24"/>
      <c r="U537" s="24"/>
      <c r="V537" s="24"/>
      <c r="W537" s="24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4"/>
      <c r="T538" s="24"/>
      <c r="U538" s="24"/>
      <c r="V538" s="24"/>
      <c r="W538" s="24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4"/>
      <c r="T539" s="24"/>
      <c r="U539" s="24"/>
      <c r="V539" s="24"/>
      <c r="W539" s="24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4"/>
      <c r="T540" s="24"/>
      <c r="U540" s="24"/>
      <c r="V540" s="24"/>
      <c r="W540" s="24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4"/>
      <c r="T541" s="24"/>
      <c r="U541" s="24"/>
      <c r="V541" s="24"/>
      <c r="W541" s="24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4"/>
      <c r="T542" s="24"/>
      <c r="U542" s="24"/>
      <c r="V542" s="24"/>
      <c r="W542" s="24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4"/>
      <c r="T543" s="24"/>
      <c r="U543" s="24"/>
      <c r="V543" s="24"/>
      <c r="W543" s="24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4"/>
      <c r="T544" s="24"/>
      <c r="U544" s="24"/>
      <c r="V544" s="24"/>
      <c r="W544" s="24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4"/>
      <c r="T545" s="24"/>
      <c r="U545" s="24"/>
      <c r="V545" s="24"/>
      <c r="W545" s="24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4"/>
      <c r="T546" s="24"/>
      <c r="U546" s="24"/>
      <c r="V546" s="24"/>
      <c r="W546" s="24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4"/>
      <c r="T547" s="24"/>
      <c r="U547" s="24"/>
      <c r="V547" s="24"/>
      <c r="W547" s="24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4"/>
      <c r="T548" s="24"/>
      <c r="U548" s="24"/>
      <c r="V548" s="24"/>
      <c r="W548" s="24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4"/>
      <c r="T549" s="24"/>
      <c r="U549" s="24"/>
      <c r="V549" s="24"/>
      <c r="W549" s="24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4"/>
      <c r="T550" s="24"/>
      <c r="U550" s="24"/>
      <c r="V550" s="24"/>
      <c r="W550" s="24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4"/>
      <c r="T551" s="24"/>
      <c r="U551" s="24"/>
      <c r="V551" s="24"/>
      <c r="W551" s="24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4"/>
      <c r="T552" s="24"/>
      <c r="U552" s="24"/>
      <c r="V552" s="24"/>
      <c r="W552" s="24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4"/>
      <c r="T553" s="24"/>
      <c r="U553" s="24"/>
      <c r="V553" s="24"/>
      <c r="W553" s="24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4"/>
      <c r="T554" s="24"/>
      <c r="U554" s="24"/>
      <c r="V554" s="24"/>
      <c r="W554" s="24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4"/>
      <c r="T555" s="24"/>
      <c r="U555" s="24"/>
      <c r="V555" s="24"/>
      <c r="W555" s="24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4"/>
      <c r="T556" s="24"/>
      <c r="U556" s="24"/>
      <c r="V556" s="24"/>
      <c r="W556" s="24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4"/>
      <c r="T557" s="24"/>
      <c r="U557" s="24"/>
      <c r="V557" s="24"/>
      <c r="W557" s="24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4"/>
      <c r="T558" s="24"/>
      <c r="U558" s="24"/>
      <c r="V558" s="24"/>
      <c r="W558" s="24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4"/>
      <c r="T559" s="24"/>
      <c r="U559" s="24"/>
      <c r="V559" s="24"/>
      <c r="W559" s="24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4"/>
      <c r="T560" s="24"/>
      <c r="U560" s="24"/>
      <c r="V560" s="24"/>
      <c r="W560" s="24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4"/>
      <c r="T561" s="24"/>
      <c r="U561" s="24"/>
      <c r="V561" s="24"/>
      <c r="W561" s="24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4"/>
      <c r="T562" s="24"/>
      <c r="U562" s="24"/>
      <c r="V562" s="24"/>
      <c r="W562" s="24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4"/>
      <c r="T563" s="24"/>
      <c r="U563" s="24"/>
      <c r="V563" s="24"/>
      <c r="W563" s="24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4"/>
      <c r="T564" s="24"/>
      <c r="U564" s="24"/>
      <c r="V564" s="24"/>
      <c r="W564" s="24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4"/>
      <c r="T565" s="24"/>
      <c r="U565" s="24"/>
      <c r="V565" s="24"/>
      <c r="W565" s="24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4"/>
      <c r="T566" s="24"/>
      <c r="U566" s="24"/>
      <c r="V566" s="24"/>
      <c r="W566" s="24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4"/>
      <c r="T567" s="24"/>
      <c r="U567" s="24"/>
      <c r="V567" s="24"/>
      <c r="W567" s="24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4"/>
      <c r="T568" s="24"/>
      <c r="U568" s="24"/>
      <c r="V568" s="24"/>
      <c r="W568" s="24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4"/>
      <c r="T569" s="24"/>
      <c r="U569" s="24"/>
      <c r="V569" s="24"/>
      <c r="W569" s="24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4"/>
      <c r="T570" s="24"/>
      <c r="U570" s="24"/>
      <c r="V570" s="24"/>
      <c r="W570" s="24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4"/>
      <c r="T571" s="24"/>
      <c r="U571" s="24"/>
      <c r="V571" s="24"/>
      <c r="W571" s="24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4"/>
      <c r="T572" s="24"/>
      <c r="U572" s="24"/>
      <c r="V572" s="24"/>
      <c r="W572" s="24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4"/>
      <c r="T573" s="24"/>
      <c r="U573" s="24"/>
      <c r="V573" s="24"/>
      <c r="W573" s="24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4"/>
      <c r="T574" s="24"/>
      <c r="U574" s="24"/>
      <c r="V574" s="24"/>
      <c r="W574" s="24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4"/>
      <c r="T575" s="24"/>
      <c r="U575" s="24"/>
      <c r="V575" s="24"/>
      <c r="W575" s="24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4"/>
      <c r="T576" s="24"/>
      <c r="U576" s="24"/>
      <c r="V576" s="24"/>
      <c r="W576" s="24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4"/>
      <c r="T577" s="24"/>
      <c r="U577" s="24"/>
      <c r="V577" s="24"/>
      <c r="W577" s="24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4"/>
      <c r="T578" s="24"/>
      <c r="U578" s="24"/>
      <c r="V578" s="24"/>
      <c r="W578" s="24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4"/>
      <c r="T579" s="24"/>
      <c r="U579" s="24"/>
      <c r="V579" s="24"/>
      <c r="W579" s="24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4"/>
      <c r="T580" s="24"/>
      <c r="U580" s="24"/>
      <c r="V580" s="24"/>
      <c r="W580" s="24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4"/>
      <c r="T581" s="24"/>
      <c r="U581" s="24"/>
      <c r="V581" s="24"/>
      <c r="W581" s="24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4"/>
      <c r="T582" s="24"/>
      <c r="U582" s="24"/>
      <c r="V582" s="24"/>
      <c r="W582" s="24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4"/>
      <c r="T583" s="24"/>
      <c r="U583" s="24"/>
      <c r="V583" s="24"/>
      <c r="W583" s="24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4"/>
      <c r="T584" s="24"/>
      <c r="U584" s="24"/>
      <c r="V584" s="24"/>
      <c r="W584" s="24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4"/>
      <c r="T585" s="24"/>
      <c r="U585" s="24"/>
      <c r="V585" s="24"/>
      <c r="W585" s="24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4"/>
      <c r="T586" s="24"/>
      <c r="U586" s="24"/>
      <c r="V586" s="24"/>
      <c r="W586" s="24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4"/>
      <c r="T587" s="24"/>
      <c r="U587" s="24"/>
      <c r="V587" s="24"/>
      <c r="W587" s="24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4"/>
      <c r="T588" s="24"/>
      <c r="U588" s="24"/>
      <c r="V588" s="24"/>
      <c r="W588" s="24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4"/>
      <c r="T589" s="24"/>
      <c r="U589" s="24"/>
      <c r="V589" s="24"/>
      <c r="W589" s="24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4"/>
      <c r="T590" s="24"/>
      <c r="U590" s="24"/>
      <c r="V590" s="24"/>
      <c r="W590" s="24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4"/>
      <c r="T591" s="24"/>
      <c r="U591" s="24"/>
      <c r="V591" s="24"/>
      <c r="W591" s="24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4"/>
      <c r="T592" s="24"/>
      <c r="U592" s="24"/>
      <c r="V592" s="24"/>
      <c r="W592" s="24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4"/>
      <c r="T593" s="24"/>
      <c r="U593" s="24"/>
      <c r="V593" s="24"/>
      <c r="W593" s="24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4"/>
      <c r="T594" s="24"/>
      <c r="U594" s="24"/>
      <c r="V594" s="24"/>
      <c r="W594" s="24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4"/>
      <c r="T595" s="24"/>
      <c r="U595" s="24"/>
      <c r="V595" s="24"/>
      <c r="W595" s="24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4"/>
      <c r="T596" s="24"/>
      <c r="U596" s="24"/>
      <c r="V596" s="24"/>
      <c r="W596" s="24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4"/>
      <c r="T597" s="24"/>
      <c r="U597" s="24"/>
      <c r="V597" s="24"/>
      <c r="W597" s="24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4"/>
      <c r="T598" s="24"/>
      <c r="U598" s="24"/>
      <c r="V598" s="24"/>
      <c r="W598" s="24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4"/>
      <c r="T599" s="24"/>
      <c r="U599" s="24"/>
      <c r="V599" s="24"/>
      <c r="W599" s="24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4"/>
      <c r="T600" s="24"/>
      <c r="U600" s="24"/>
      <c r="V600" s="24"/>
      <c r="W600" s="24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4"/>
      <c r="T601" s="24"/>
      <c r="U601" s="24"/>
      <c r="V601" s="24"/>
      <c r="W601" s="24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4"/>
      <c r="T602" s="24"/>
      <c r="U602" s="24"/>
      <c r="V602" s="24"/>
      <c r="W602" s="24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4"/>
      <c r="T603" s="24"/>
      <c r="U603" s="24"/>
      <c r="V603" s="24"/>
      <c r="W603" s="24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4"/>
      <c r="T604" s="24"/>
      <c r="U604" s="24"/>
      <c r="V604" s="24"/>
      <c r="W604" s="24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4"/>
      <c r="T605" s="24"/>
      <c r="U605" s="24"/>
      <c r="V605" s="24"/>
      <c r="W605" s="24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4"/>
      <c r="T606" s="24"/>
      <c r="U606" s="24"/>
      <c r="V606" s="24"/>
      <c r="W606" s="24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4"/>
      <c r="T607" s="24"/>
      <c r="U607" s="24"/>
      <c r="V607" s="24"/>
      <c r="W607" s="24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4"/>
      <c r="T608" s="24"/>
      <c r="U608" s="24"/>
      <c r="V608" s="24"/>
      <c r="W608" s="24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4"/>
      <c r="T609" s="24"/>
      <c r="U609" s="24"/>
      <c r="V609" s="24"/>
      <c r="W609" s="24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4"/>
      <c r="T610" s="24"/>
      <c r="U610" s="24"/>
      <c r="V610" s="24"/>
      <c r="W610" s="24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4"/>
      <c r="T611" s="24"/>
      <c r="U611" s="24"/>
      <c r="V611" s="24"/>
      <c r="W611" s="24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4"/>
      <c r="T612" s="24"/>
      <c r="U612" s="24"/>
      <c r="V612" s="24"/>
      <c r="W612" s="24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4"/>
      <c r="T613" s="24"/>
      <c r="U613" s="24"/>
      <c r="V613" s="24"/>
      <c r="W613" s="24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4"/>
      <c r="T614" s="24"/>
      <c r="U614" s="24"/>
      <c r="V614" s="24"/>
      <c r="W614" s="24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4"/>
      <c r="T615" s="24"/>
      <c r="U615" s="24"/>
      <c r="V615" s="24"/>
      <c r="W615" s="24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4"/>
      <c r="T616" s="24"/>
      <c r="U616" s="24"/>
      <c r="V616" s="24"/>
      <c r="W616" s="24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4"/>
      <c r="T617" s="24"/>
      <c r="U617" s="24"/>
      <c r="V617" s="24"/>
      <c r="W617" s="24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4"/>
      <c r="T618" s="24"/>
      <c r="U618" s="24"/>
      <c r="V618" s="24"/>
      <c r="W618" s="24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4"/>
      <c r="T619" s="24"/>
      <c r="U619" s="24"/>
      <c r="V619" s="24"/>
      <c r="W619" s="24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4"/>
      <c r="T620" s="24"/>
      <c r="U620" s="24"/>
      <c r="V620" s="24"/>
      <c r="W620" s="24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4"/>
      <c r="T621" s="24"/>
      <c r="U621" s="24"/>
      <c r="V621" s="24"/>
      <c r="W621" s="24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4"/>
      <c r="T622" s="24"/>
      <c r="U622" s="24"/>
      <c r="V622" s="24"/>
      <c r="W622" s="24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4"/>
      <c r="T623" s="24"/>
      <c r="U623" s="24"/>
      <c r="V623" s="24"/>
      <c r="W623" s="24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4"/>
      <c r="T624" s="24"/>
      <c r="U624" s="24"/>
      <c r="V624" s="24"/>
      <c r="W624" s="24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4"/>
      <c r="T625" s="24"/>
      <c r="U625" s="24"/>
      <c r="V625" s="24"/>
      <c r="W625" s="24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4"/>
      <c r="T626" s="24"/>
      <c r="U626" s="24"/>
      <c r="V626" s="24"/>
      <c r="W626" s="24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4"/>
      <c r="T627" s="24"/>
      <c r="U627" s="24"/>
      <c r="V627" s="24"/>
      <c r="W627" s="24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4"/>
      <c r="T628" s="24"/>
      <c r="U628" s="24"/>
      <c r="V628" s="24"/>
      <c r="W628" s="24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4"/>
      <c r="T629" s="24"/>
      <c r="U629" s="24"/>
      <c r="V629" s="24"/>
      <c r="W629" s="24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4"/>
      <c r="T630" s="24"/>
      <c r="U630" s="24"/>
      <c r="V630" s="24"/>
      <c r="W630" s="24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4"/>
      <c r="T631" s="24"/>
      <c r="U631" s="24"/>
      <c r="V631" s="24"/>
      <c r="W631" s="24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4"/>
      <c r="T632" s="24"/>
      <c r="U632" s="24"/>
      <c r="V632" s="24"/>
      <c r="W632" s="24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4"/>
      <c r="T633" s="24"/>
      <c r="U633" s="24"/>
      <c r="V633" s="24"/>
      <c r="W633" s="24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4"/>
      <c r="T634" s="24"/>
      <c r="U634" s="24"/>
      <c r="V634" s="24"/>
      <c r="W634" s="24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4"/>
      <c r="T635" s="24"/>
      <c r="U635" s="24"/>
      <c r="V635" s="24"/>
      <c r="W635" s="24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4"/>
      <c r="T636" s="24"/>
      <c r="U636" s="24"/>
      <c r="V636" s="24"/>
      <c r="W636" s="24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4"/>
      <c r="T637" s="24"/>
      <c r="U637" s="24"/>
      <c r="V637" s="24"/>
      <c r="W637" s="24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4"/>
      <c r="T638" s="24"/>
      <c r="U638" s="24"/>
      <c r="V638" s="24"/>
      <c r="W638" s="24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4"/>
      <c r="T639" s="24"/>
      <c r="U639" s="24"/>
      <c r="V639" s="24"/>
      <c r="W639" s="24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4"/>
      <c r="T640" s="24"/>
      <c r="U640" s="24"/>
      <c r="V640" s="24"/>
      <c r="W640" s="24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4"/>
      <c r="T641" s="24"/>
      <c r="U641" s="24"/>
      <c r="V641" s="24"/>
      <c r="W641" s="24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4"/>
      <c r="T642" s="24"/>
      <c r="U642" s="24"/>
      <c r="V642" s="24"/>
      <c r="W642" s="24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4"/>
      <c r="T643" s="24"/>
      <c r="U643" s="24"/>
      <c r="V643" s="24"/>
      <c r="W643" s="24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4"/>
      <c r="T644" s="24"/>
      <c r="U644" s="24"/>
      <c r="V644" s="24"/>
      <c r="W644" s="24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4"/>
      <c r="T645" s="24"/>
      <c r="U645" s="24"/>
      <c r="V645" s="24"/>
      <c r="W645" s="24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4"/>
      <c r="T646" s="24"/>
      <c r="U646" s="24"/>
      <c r="V646" s="24"/>
      <c r="W646" s="24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4"/>
      <c r="T647" s="24"/>
      <c r="U647" s="24"/>
      <c r="V647" s="24"/>
      <c r="W647" s="24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4"/>
      <c r="T648" s="24"/>
      <c r="U648" s="24"/>
      <c r="V648" s="24"/>
      <c r="W648" s="24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4"/>
      <c r="T649" s="24"/>
      <c r="U649" s="24"/>
      <c r="V649" s="24"/>
      <c r="W649" s="24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4"/>
      <c r="T650" s="24"/>
      <c r="U650" s="24"/>
      <c r="V650" s="24"/>
      <c r="W650" s="24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4"/>
      <c r="T651" s="24"/>
      <c r="U651" s="24"/>
      <c r="V651" s="24"/>
      <c r="W651" s="24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4"/>
      <c r="T1212" s="24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4"/>
      <c r="T1213" s="24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4"/>
      <c r="T1214" s="24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4"/>
      <c r="T1215" s="24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4"/>
      <c r="T1216" s="24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4"/>
      <c r="T1217" s="24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4"/>
      <c r="T1218" s="24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4"/>
      <c r="T1219" s="24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4"/>
      <c r="T1220" s="24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4"/>
      <c r="T1221" s="24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4"/>
      <c r="T1222" s="24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4"/>
      <c r="T1223" s="24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4"/>
      <c r="T1224" s="24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4"/>
      <c r="T1225" s="24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4"/>
      <c r="T1226" s="24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4"/>
      <c r="T1227" s="24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4"/>
      <c r="T1228" s="24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4"/>
      <c r="T1229" s="24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4"/>
      <c r="T1230" s="24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4"/>
      <c r="T1231" s="24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4"/>
      <c r="T1232" s="24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4"/>
      <c r="T1233" s="24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4"/>
      <c r="T1234" s="24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4"/>
      <c r="T1235" s="24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4"/>
      <c r="T1236" s="24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4"/>
      <c r="T1237" s="24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4"/>
      <c r="T1238" s="24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4"/>
      <c r="T1239" s="24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4"/>
      <c r="T1240" s="24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4"/>
      <c r="T1241" s="24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4"/>
      <c r="T1242" s="24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4"/>
      <c r="T1243" s="24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4"/>
      <c r="T1244" s="24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4"/>
      <c r="T1245" s="24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4"/>
      <c r="T1246" s="24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4"/>
      <c r="T1247" s="24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4"/>
      <c r="T1248" s="24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4"/>
      <c r="T1249" s="24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4"/>
      <c r="T1250" s="24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4"/>
      <c r="T1251" s="24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4"/>
      <c r="T1252" s="24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4"/>
      <c r="T1253" s="24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4"/>
      <c r="T1254" s="24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4"/>
      <c r="T1255" s="24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4"/>
      <c r="T1256" s="24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4"/>
      <c r="T1257" s="24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4"/>
      <c r="T1258" s="24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4"/>
      <c r="T1259" s="24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4"/>
      <c r="T1260" s="24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4"/>
      <c r="T1261" s="24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4"/>
      <c r="T1262" s="24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4"/>
      <c r="T1263" s="24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4"/>
      <c r="T1264" s="24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4"/>
      <c r="T1265" s="24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4"/>
      <c r="T1266" s="24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4"/>
      <c r="T1267" s="24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4"/>
      <c r="T1268" s="24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4"/>
      <c r="T1269" s="24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4"/>
      <c r="T1270" s="24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4"/>
      <c r="T1271" s="24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4"/>
      <c r="T1272" s="24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4"/>
      <c r="T1273" s="24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4"/>
      <c r="T1274" s="24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4"/>
      <c r="T1275" s="24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4"/>
      <c r="T1276" s="24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4"/>
      <c r="T1277" s="24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4"/>
      <c r="T1278" s="24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4"/>
      <c r="T1279" s="24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4"/>
      <c r="T1280" s="24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4"/>
      <c r="T1281" s="24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4"/>
      <c r="T1282" s="24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4"/>
      <c r="T1283" s="24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4"/>
      <c r="T1284" s="24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4"/>
      <c r="T1285" s="24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4"/>
      <c r="T1286" s="24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4"/>
      <c r="T1287" s="24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4"/>
      <c r="T1288" s="24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4"/>
      <c r="T1289" s="24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4"/>
      <c r="T1290" s="24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4"/>
      <c r="T1291" s="24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4"/>
      <c r="T1292" s="24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4"/>
      <c r="T1293" s="24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4"/>
      <c r="T1294" s="24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4"/>
      <c r="T1295" s="24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4"/>
      <c r="T1296" s="24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4"/>
      <c r="T1297" s="24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4"/>
      <c r="T1298" s="24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4"/>
      <c r="T1299" s="24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4"/>
      <c r="T1300" s="24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4"/>
      <c r="T1301" s="24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4"/>
      <c r="T1302" s="24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4"/>
      <c r="T1303" s="24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4"/>
      <c r="T1304" s="24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4"/>
      <c r="T1305" s="24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4"/>
      <c r="T1306" s="24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4"/>
      <c r="T1307" s="24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4"/>
      <c r="T1308" s="24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4"/>
      <c r="T1309" s="24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4"/>
      <c r="T1310" s="24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4"/>
      <c r="T1311" s="24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4"/>
      <c r="T1312" s="24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4"/>
      <c r="T1313" s="24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4"/>
      <c r="T1314" s="24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4"/>
      <c r="T1315" s="24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4"/>
      <c r="T1316" s="24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4"/>
      <c r="T1317" s="24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4"/>
      <c r="T1318" s="24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4"/>
      <c r="T1319" s="24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4"/>
      <c r="T1320" s="24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4"/>
      <c r="T1321" s="24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4"/>
      <c r="T1322" s="24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4"/>
      <c r="T1323" s="24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4"/>
      <c r="T1324" s="24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4"/>
      <c r="T1325" s="24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4"/>
      <c r="T1326" s="24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4"/>
      <c r="T1327" s="24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4"/>
      <c r="T1328" s="24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4"/>
      <c r="T1329" s="24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4"/>
      <c r="T1330" s="24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4"/>
      <c r="T1331" s="24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4"/>
      <c r="T1332" s="24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4"/>
      <c r="T1333" s="24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4"/>
      <c r="T1334" s="24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4"/>
      <c r="T1335" s="24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4"/>
      <c r="T1336" s="24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4"/>
      <c r="T1337" s="24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4"/>
      <c r="T1338" s="24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4"/>
      <c r="T1339" s="24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4"/>
      <c r="T1340" s="24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171</v>
      </c>
      <c r="B1" s="2"/>
      <c r="C1" s="2"/>
      <c r="D1" s="2"/>
      <c r="E1" s="2"/>
      <c r="F1" s="2"/>
      <c r="G1" s="2"/>
      <c r="H1" s="2"/>
      <c r="I1" s="2"/>
      <c r="J1" s="2"/>
      <c r="K1" s="11" t="s">
        <v>290</v>
      </c>
      <c r="L1" s="12"/>
      <c r="M1" s="12"/>
      <c r="N1" s="12"/>
      <c r="O1" s="12"/>
      <c r="P1" s="12"/>
      <c r="Q1" s="12"/>
      <c r="R1" s="16"/>
    </row>
    <row r="2" ht="45" spans="1:18">
      <c r="A2" s="3" t="s">
        <v>173</v>
      </c>
      <c r="B2" s="4" t="s">
        <v>174</v>
      </c>
      <c r="C2" s="4" t="s">
        <v>175</v>
      </c>
      <c r="D2" s="4" t="s">
        <v>176</v>
      </c>
      <c r="E2" s="4" t="s">
        <v>177</v>
      </c>
      <c r="F2" s="4" t="s">
        <v>178</v>
      </c>
      <c r="G2" s="4" t="s">
        <v>179</v>
      </c>
      <c r="H2" s="4" t="s">
        <v>180</v>
      </c>
      <c r="I2" s="4" t="s">
        <v>181</v>
      </c>
      <c r="J2" s="4" t="s">
        <v>182</v>
      </c>
      <c r="K2" s="13" t="s">
        <v>183</v>
      </c>
      <c r="L2" s="13" t="s">
        <v>184</v>
      </c>
      <c r="M2" s="13" t="s">
        <v>185</v>
      </c>
      <c r="N2" s="13" t="s">
        <v>186</v>
      </c>
      <c r="O2" s="13" t="s">
        <v>187</v>
      </c>
      <c r="P2" s="13" t="s">
        <v>188</v>
      </c>
      <c r="Q2" s="13" t="s">
        <v>189</v>
      </c>
      <c r="R2" s="13" t="s">
        <v>190</v>
      </c>
    </row>
    <row r="3" ht="20.25" spans="1:18">
      <c r="A3" s="5" t="s">
        <v>291</v>
      </c>
      <c r="B3" s="5" t="s">
        <v>292</v>
      </c>
      <c r="C3" s="5">
        <v>21660.842</v>
      </c>
      <c r="D3" s="5">
        <v>23002.76</v>
      </c>
      <c r="E3" s="5">
        <v>1</v>
      </c>
      <c r="F3" s="6">
        <v>0</v>
      </c>
      <c r="G3" s="6">
        <v>0</v>
      </c>
      <c r="H3" s="6">
        <v>1</v>
      </c>
      <c r="I3" s="6">
        <v>0.227</v>
      </c>
      <c r="J3" s="6">
        <v>6.047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-26.167</v>
      </c>
      <c r="Q3" s="14">
        <v>0</v>
      </c>
      <c r="R3" s="14">
        <v>0</v>
      </c>
    </row>
    <row r="4" ht="20.25" spans="1:18">
      <c r="A4" s="7" t="s">
        <v>293</v>
      </c>
      <c r="B4" s="7" t="s">
        <v>294</v>
      </c>
      <c r="C4" s="7">
        <v>1541.055</v>
      </c>
      <c r="D4" s="7">
        <v>1838.369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2.279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10.655</v>
      </c>
      <c r="Q4" s="14">
        <v>0</v>
      </c>
      <c r="R4" s="14">
        <v>0</v>
      </c>
    </row>
    <row r="5" ht="20.25" spans="1:18">
      <c r="A5" s="7" t="s">
        <v>295</v>
      </c>
      <c r="B5" s="7" t="s">
        <v>296</v>
      </c>
      <c r="C5" s="7">
        <v>11390.306</v>
      </c>
      <c r="D5" s="7">
        <v>14648.903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0.391</v>
      </c>
      <c r="K5" s="14">
        <v>1</v>
      </c>
      <c r="L5" s="14">
        <v>0</v>
      </c>
      <c r="M5" s="14">
        <v>0</v>
      </c>
      <c r="N5" s="14">
        <v>0</v>
      </c>
      <c r="O5" s="14">
        <v>0</v>
      </c>
      <c r="P5" s="14">
        <v>4.768</v>
      </c>
      <c r="Q5" s="14">
        <v>0</v>
      </c>
      <c r="R5" s="14">
        <v>0</v>
      </c>
    </row>
    <row r="6" ht="20.25" spans="1:18">
      <c r="A6" s="7" t="s">
        <v>297</v>
      </c>
      <c r="B6" s="7" t="s">
        <v>298</v>
      </c>
      <c r="C6" s="7">
        <v>2160.551</v>
      </c>
      <c r="D6" s="7">
        <v>2543.241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0.527</v>
      </c>
      <c r="K6" s="14">
        <v>1</v>
      </c>
      <c r="L6" s="14">
        <v>2</v>
      </c>
      <c r="M6" s="14">
        <v>0</v>
      </c>
      <c r="N6" s="14">
        <v>1</v>
      </c>
      <c r="O6" s="14">
        <v>0</v>
      </c>
      <c r="P6" s="14">
        <v>5.052</v>
      </c>
      <c r="Q6" s="14">
        <v>0</v>
      </c>
      <c r="R6" s="14">
        <v>0</v>
      </c>
    </row>
    <row r="7" ht="20.25" spans="1:18">
      <c r="A7" s="7" t="s">
        <v>299</v>
      </c>
      <c r="B7" s="7" t="s">
        <v>300</v>
      </c>
      <c r="C7" s="7">
        <v>8449.555</v>
      </c>
      <c r="D7" s="7">
        <v>9836.711</v>
      </c>
      <c r="E7" s="7">
        <v>0</v>
      </c>
      <c r="F7" s="7">
        <v>1</v>
      </c>
      <c r="G7" s="8">
        <v>0</v>
      </c>
      <c r="H7" s="8">
        <v>0</v>
      </c>
      <c r="I7" s="8">
        <v>0</v>
      </c>
      <c r="J7" s="8">
        <v>0.241</v>
      </c>
      <c r="K7" s="14">
        <v>0</v>
      </c>
      <c r="L7" s="14">
        <v>0</v>
      </c>
      <c r="M7" s="14">
        <v>1</v>
      </c>
      <c r="N7" s="14">
        <v>-1</v>
      </c>
      <c r="O7" s="14">
        <v>0</v>
      </c>
      <c r="P7" s="14">
        <v>25.598</v>
      </c>
      <c r="Q7" s="14">
        <v>0</v>
      </c>
      <c r="R7" s="14">
        <v>0</v>
      </c>
    </row>
    <row r="8" ht="20.25" spans="1:18">
      <c r="A8" s="9" t="s">
        <v>301</v>
      </c>
      <c r="B8" s="9" t="s">
        <v>302</v>
      </c>
      <c r="C8" s="9">
        <v>9324.053</v>
      </c>
      <c r="D8" s="9">
        <v>12801.715</v>
      </c>
      <c r="E8" s="9">
        <v>0</v>
      </c>
      <c r="F8" s="9">
        <v>0</v>
      </c>
      <c r="G8" s="9">
        <v>0</v>
      </c>
      <c r="H8" s="9">
        <v>1</v>
      </c>
      <c r="I8" s="6">
        <v>16.579</v>
      </c>
      <c r="J8" s="6">
        <v>39.241</v>
      </c>
      <c r="K8" s="14">
        <v>4</v>
      </c>
      <c r="L8" s="14">
        <v>1</v>
      </c>
      <c r="M8" s="14">
        <v>-1</v>
      </c>
      <c r="N8" s="14">
        <v>1</v>
      </c>
      <c r="O8" s="14">
        <v>0</v>
      </c>
      <c r="P8" s="14">
        <v>-13.68</v>
      </c>
      <c r="Q8" s="14">
        <v>0</v>
      </c>
      <c r="R8" s="14">
        <v>0</v>
      </c>
    </row>
    <row r="9" ht="20.25" spans="1:18">
      <c r="A9" s="9" t="s">
        <v>303</v>
      </c>
      <c r="B9" s="9" t="s">
        <v>304</v>
      </c>
      <c r="C9" s="9">
        <v>20606.746</v>
      </c>
      <c r="D9" s="9">
        <v>21866.826</v>
      </c>
      <c r="E9" s="9">
        <v>0</v>
      </c>
      <c r="F9" s="9">
        <v>0</v>
      </c>
      <c r="G9" s="9">
        <v>0</v>
      </c>
      <c r="H9" s="9">
        <v>1</v>
      </c>
      <c r="I9" s="6">
        <v>0.831</v>
      </c>
      <c r="J9" s="6">
        <v>6.545</v>
      </c>
      <c r="K9" s="14">
        <v>4</v>
      </c>
      <c r="L9" s="14">
        <v>0</v>
      </c>
      <c r="M9" s="14">
        <v>0</v>
      </c>
      <c r="N9" s="14">
        <v>0</v>
      </c>
      <c r="O9" s="14">
        <v>0</v>
      </c>
      <c r="P9" s="14">
        <v>-1.207</v>
      </c>
      <c r="Q9" s="14">
        <v>0</v>
      </c>
      <c r="R9" s="14">
        <v>0</v>
      </c>
    </row>
    <row r="10" ht="20.25" spans="1:18">
      <c r="A10" s="9" t="s">
        <v>305</v>
      </c>
      <c r="B10" s="9" t="s">
        <v>306</v>
      </c>
      <c r="C10" s="9">
        <v>78748.906</v>
      </c>
      <c r="D10" s="9">
        <v>89555.656</v>
      </c>
      <c r="E10" s="9">
        <v>0</v>
      </c>
      <c r="F10" s="9">
        <v>0</v>
      </c>
      <c r="G10" s="9">
        <v>0</v>
      </c>
      <c r="H10" s="9">
        <v>1</v>
      </c>
      <c r="I10" s="6">
        <v>3.413</v>
      </c>
      <c r="J10" s="6">
        <v>15.068</v>
      </c>
      <c r="K10" s="14">
        <v>4</v>
      </c>
      <c r="L10" s="14">
        <v>1</v>
      </c>
      <c r="M10" s="14">
        <v>0</v>
      </c>
      <c r="N10" s="14">
        <v>0</v>
      </c>
      <c r="O10" s="14">
        <v>0</v>
      </c>
      <c r="P10" s="14">
        <v>-116.447</v>
      </c>
      <c r="Q10" s="14">
        <v>0</v>
      </c>
      <c r="R10" s="14">
        <v>0</v>
      </c>
    </row>
    <row r="11" ht="20.25" spans="1:18">
      <c r="A11" s="9" t="s">
        <v>307</v>
      </c>
      <c r="B11" s="9" t="s">
        <v>308</v>
      </c>
      <c r="C11" s="9">
        <v>266898.438</v>
      </c>
      <c r="D11" s="9">
        <v>302088.406</v>
      </c>
      <c r="E11" s="9">
        <v>0</v>
      </c>
      <c r="F11" s="9">
        <v>0</v>
      </c>
      <c r="G11" s="9">
        <v>0</v>
      </c>
      <c r="H11" s="9">
        <v>1</v>
      </c>
      <c r="I11" s="6">
        <v>9.668</v>
      </c>
      <c r="J11" s="6">
        <v>20.191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-309.115</v>
      </c>
      <c r="Q11" s="14">
        <v>0</v>
      </c>
      <c r="R11" s="14">
        <v>0</v>
      </c>
    </row>
    <row r="12" ht="20.25" spans="1:18">
      <c r="A12" s="9" t="s">
        <v>309</v>
      </c>
      <c r="B12" s="9" t="s">
        <v>310</v>
      </c>
      <c r="C12" s="9">
        <v>68637.797</v>
      </c>
      <c r="D12" s="9">
        <v>80050.453</v>
      </c>
      <c r="E12" s="9">
        <v>0</v>
      </c>
      <c r="F12" s="9">
        <v>0</v>
      </c>
      <c r="G12" s="9">
        <v>0</v>
      </c>
      <c r="H12" s="9">
        <v>1</v>
      </c>
      <c r="I12" s="8">
        <v>3.623</v>
      </c>
      <c r="J12" s="8">
        <v>17.364</v>
      </c>
      <c r="K12" s="14">
        <v>4</v>
      </c>
      <c r="L12" s="14">
        <v>0</v>
      </c>
      <c r="M12" s="14">
        <v>0</v>
      </c>
      <c r="N12" s="14">
        <v>-1</v>
      </c>
      <c r="O12" s="14">
        <v>0</v>
      </c>
      <c r="P12" s="14">
        <v>-124.838</v>
      </c>
      <c r="Q12" s="14">
        <v>0</v>
      </c>
      <c r="R12" s="14">
        <v>0</v>
      </c>
    </row>
    <row r="13" ht="20.25" spans="1:18">
      <c r="A13" s="9" t="s">
        <v>311</v>
      </c>
      <c r="B13" s="9" t="s">
        <v>312</v>
      </c>
      <c r="C13" s="9">
        <v>69859.898</v>
      </c>
      <c r="D13" s="9">
        <v>97135.797</v>
      </c>
      <c r="E13" s="9">
        <v>0</v>
      </c>
      <c r="F13" s="9">
        <v>0</v>
      </c>
      <c r="G13" s="9">
        <v>0</v>
      </c>
      <c r="H13" s="9">
        <v>1</v>
      </c>
      <c r="I13" s="8">
        <v>10.573</v>
      </c>
      <c r="J13" s="8">
        <v>35.684</v>
      </c>
      <c r="K13" s="14">
        <v>4</v>
      </c>
      <c r="L13" s="14">
        <v>0</v>
      </c>
      <c r="M13" s="14">
        <v>-1</v>
      </c>
      <c r="N13" s="14">
        <v>1</v>
      </c>
      <c r="O13" s="14">
        <v>0</v>
      </c>
      <c r="P13" s="14">
        <v>933.615</v>
      </c>
      <c r="Q13" s="14">
        <v>0</v>
      </c>
      <c r="R13" s="14">
        <v>0</v>
      </c>
    </row>
    <row r="14" ht="20.25" spans="1:18">
      <c r="A14" s="9" t="s">
        <v>313</v>
      </c>
      <c r="B14" s="9" t="s">
        <v>314</v>
      </c>
      <c r="C14" s="9">
        <v>47789.719</v>
      </c>
      <c r="D14" s="9">
        <v>58091.402</v>
      </c>
      <c r="E14" s="9">
        <v>0</v>
      </c>
      <c r="F14" s="9">
        <v>0</v>
      </c>
      <c r="G14" s="9">
        <v>0</v>
      </c>
      <c r="H14" s="9">
        <v>1</v>
      </c>
      <c r="I14" s="8">
        <v>5.688</v>
      </c>
      <c r="J14" s="8">
        <v>22.413</v>
      </c>
      <c r="K14" s="14">
        <v>3</v>
      </c>
      <c r="L14" s="14">
        <v>1</v>
      </c>
      <c r="M14" s="14">
        <v>-1</v>
      </c>
      <c r="N14" s="14">
        <v>0</v>
      </c>
      <c r="O14" s="14">
        <v>0</v>
      </c>
      <c r="P14" s="14">
        <v>194.199</v>
      </c>
      <c r="Q14" s="14">
        <v>0</v>
      </c>
      <c r="R14" s="14">
        <v>0</v>
      </c>
    </row>
    <row r="15" ht="20.25" spans="1:18">
      <c r="A15" s="10" t="s">
        <v>315</v>
      </c>
      <c r="B15" s="10" t="s">
        <v>316</v>
      </c>
      <c r="C15" s="10">
        <v>2704.091</v>
      </c>
      <c r="D15" s="10">
        <v>3261.457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10.225</v>
      </c>
      <c r="Q15" s="14">
        <v>0</v>
      </c>
      <c r="R15" s="14">
        <v>1</v>
      </c>
    </row>
    <row r="16" ht="20.25" spans="1:18">
      <c r="A16" s="10" t="s">
        <v>317</v>
      </c>
      <c r="B16" s="10" t="s">
        <v>318</v>
      </c>
      <c r="C16" s="10">
        <v>3045.642</v>
      </c>
      <c r="D16" s="10">
        <v>3440.968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1</v>
      </c>
      <c r="L16" s="14">
        <v>2</v>
      </c>
      <c r="M16" s="14">
        <v>0</v>
      </c>
      <c r="N16" s="14">
        <v>1</v>
      </c>
      <c r="O16" s="14">
        <v>0</v>
      </c>
      <c r="P16" s="14">
        <v>9.692</v>
      </c>
      <c r="Q16" s="14">
        <v>0</v>
      </c>
      <c r="R16" s="14">
        <v>1</v>
      </c>
    </row>
    <row r="17" ht="20.25" spans="1:18">
      <c r="A17" s="10" t="s">
        <v>319</v>
      </c>
      <c r="B17" s="10" t="s">
        <v>320</v>
      </c>
      <c r="C17" s="10">
        <v>2575.792</v>
      </c>
      <c r="D17" s="10">
        <v>3026.847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1</v>
      </c>
      <c r="L17" s="14">
        <v>2</v>
      </c>
      <c r="M17" s="14">
        <v>0</v>
      </c>
      <c r="N17" s="14">
        <v>0</v>
      </c>
      <c r="O17" s="14">
        <v>0</v>
      </c>
      <c r="P17" s="14">
        <v>3.096</v>
      </c>
      <c r="Q17" s="14">
        <v>0</v>
      </c>
      <c r="R17" s="14">
        <v>1</v>
      </c>
    </row>
    <row r="18" ht="20.25" spans="1:18">
      <c r="A18" s="10" t="s">
        <v>321</v>
      </c>
      <c r="B18" s="10" t="s">
        <v>322</v>
      </c>
      <c r="C18" s="10">
        <v>117058.234</v>
      </c>
      <c r="D18" s="10">
        <v>125458.75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32.974</v>
      </c>
      <c r="Q18" s="14">
        <v>0</v>
      </c>
      <c r="R18" s="14">
        <v>0</v>
      </c>
    </row>
    <row r="19" ht="20.25" spans="1:18">
      <c r="A19" s="10" t="s">
        <v>323</v>
      </c>
      <c r="B19" s="10" t="s">
        <v>324</v>
      </c>
      <c r="C19" s="10">
        <v>4092.796</v>
      </c>
      <c r="D19" s="10">
        <v>4351.874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0</v>
      </c>
      <c r="N19" s="14">
        <v>-1</v>
      </c>
      <c r="O19" s="14">
        <v>0</v>
      </c>
      <c r="P19" s="14">
        <v>6.483</v>
      </c>
      <c r="Q19" s="14">
        <v>0</v>
      </c>
      <c r="R19" s="14">
        <v>0</v>
      </c>
    </row>
    <row r="20" ht="20.25" spans="1:18">
      <c r="A20" s="10" t="s">
        <v>325</v>
      </c>
      <c r="B20" s="10" t="s">
        <v>326</v>
      </c>
      <c r="C20" s="10">
        <v>12566.569</v>
      </c>
      <c r="D20" s="10">
        <v>13434.034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-1.193</v>
      </c>
      <c r="Q20" s="14">
        <v>0</v>
      </c>
      <c r="R20" s="14">
        <v>0</v>
      </c>
    </row>
    <row r="21" ht="20.25" spans="1:18">
      <c r="A21" s="10" t="s">
        <v>327</v>
      </c>
      <c r="B21" s="10" t="s">
        <v>328</v>
      </c>
      <c r="C21" s="10">
        <v>5437.982</v>
      </c>
      <c r="D21" s="10">
        <v>6234.036</v>
      </c>
      <c r="E21" s="10">
        <v>0</v>
      </c>
      <c r="F21" s="10">
        <v>0</v>
      </c>
      <c r="G21" s="10">
        <v>1</v>
      </c>
      <c r="H21" s="8">
        <v>0</v>
      </c>
      <c r="I21" s="8">
        <v>0</v>
      </c>
      <c r="J21" s="8">
        <v>0</v>
      </c>
      <c r="K21" s="14">
        <v>0</v>
      </c>
      <c r="L21" s="14">
        <v>1</v>
      </c>
      <c r="M21" s="14">
        <v>1</v>
      </c>
      <c r="N21" s="14">
        <v>-1</v>
      </c>
      <c r="O21" s="14">
        <v>0</v>
      </c>
      <c r="P21" s="14">
        <v>-2.624</v>
      </c>
      <c r="Q21" s="14">
        <v>0</v>
      </c>
      <c r="R21" s="14">
        <v>0</v>
      </c>
    </row>
    <row r="22" ht="20.25" spans="1:18">
      <c r="A22" s="10" t="s">
        <v>329</v>
      </c>
      <c r="B22" s="10" t="s">
        <v>330</v>
      </c>
      <c r="C22" s="10">
        <v>6400.405</v>
      </c>
      <c r="D22" s="10">
        <v>7454.059</v>
      </c>
      <c r="E22" s="10">
        <v>0</v>
      </c>
      <c r="F22" s="10">
        <v>0</v>
      </c>
      <c r="G22" s="10">
        <v>1</v>
      </c>
      <c r="H22" s="8">
        <v>0</v>
      </c>
      <c r="I22" s="8">
        <v>0</v>
      </c>
      <c r="J22" s="8">
        <v>0</v>
      </c>
      <c r="K22" s="14">
        <v>0</v>
      </c>
      <c r="L22" s="14">
        <v>2</v>
      </c>
      <c r="M22" s="14">
        <v>0</v>
      </c>
      <c r="N22" s="14">
        <v>-1</v>
      </c>
      <c r="O22" s="14">
        <v>0</v>
      </c>
      <c r="P22" s="14">
        <v>-4.508</v>
      </c>
      <c r="Q22" s="14">
        <v>-1</v>
      </c>
      <c r="R22" s="14">
        <v>0</v>
      </c>
    </row>
    <row r="23" ht="20.25" spans="1:18">
      <c r="A23" s="10" t="s">
        <v>331</v>
      </c>
      <c r="B23" s="10" t="s">
        <v>332</v>
      </c>
      <c r="C23" s="10">
        <v>3966.306</v>
      </c>
      <c r="D23" s="10">
        <v>4588.104</v>
      </c>
      <c r="E23" s="10">
        <v>0</v>
      </c>
      <c r="F23" s="10">
        <v>0</v>
      </c>
      <c r="G23" s="10">
        <v>1</v>
      </c>
      <c r="H23" s="8">
        <v>0</v>
      </c>
      <c r="I23" s="8">
        <v>0</v>
      </c>
      <c r="J23" s="8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9.388</v>
      </c>
      <c r="Q23" s="14">
        <v>0</v>
      </c>
      <c r="R23" s="14">
        <v>0</v>
      </c>
    </row>
    <row r="24" ht="20.25" spans="1:18">
      <c r="A24" s="10" t="s">
        <v>333</v>
      </c>
      <c r="B24" s="10" t="s">
        <v>334</v>
      </c>
      <c r="C24" s="10">
        <v>3109.541</v>
      </c>
      <c r="D24" s="10">
        <v>3723.777</v>
      </c>
      <c r="E24" s="10">
        <v>0</v>
      </c>
      <c r="F24" s="10">
        <v>0</v>
      </c>
      <c r="G24" s="10">
        <v>1</v>
      </c>
      <c r="H24" s="8">
        <v>0</v>
      </c>
      <c r="I24" s="8">
        <v>0</v>
      </c>
      <c r="J24" s="8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1.096</v>
      </c>
      <c r="Q24" s="14">
        <v>0</v>
      </c>
      <c r="R24" s="14">
        <v>0</v>
      </c>
    </row>
    <row r="25" ht="20.25" spans="1:18">
      <c r="A25" s="10" t="s">
        <v>335</v>
      </c>
      <c r="B25" s="10" t="s">
        <v>336</v>
      </c>
      <c r="C25" s="10">
        <v>1124.856</v>
      </c>
      <c r="D25" s="10">
        <v>1451.185</v>
      </c>
      <c r="E25" s="10">
        <v>0</v>
      </c>
      <c r="F25" s="10">
        <v>0</v>
      </c>
      <c r="G25" s="10">
        <v>1</v>
      </c>
      <c r="H25" s="8">
        <v>0</v>
      </c>
      <c r="I25" s="8">
        <v>0</v>
      </c>
      <c r="J25" s="8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10.849</v>
      </c>
      <c r="Q25" s="14">
        <v>0</v>
      </c>
      <c r="R25" s="14">
        <v>0</v>
      </c>
    </row>
    <row r="26" ht="20.25" spans="1:18">
      <c r="A26" s="10" t="s">
        <v>337</v>
      </c>
      <c r="B26" s="10" t="s">
        <v>338</v>
      </c>
      <c r="C26" s="10">
        <v>6789.731</v>
      </c>
      <c r="D26" s="10">
        <v>7431.271</v>
      </c>
      <c r="E26" s="10">
        <v>0</v>
      </c>
      <c r="F26" s="10">
        <v>0</v>
      </c>
      <c r="G26" s="10">
        <v>1</v>
      </c>
      <c r="H26" s="8">
        <v>0</v>
      </c>
      <c r="I26" s="8">
        <v>0</v>
      </c>
      <c r="J26" s="8">
        <v>0</v>
      </c>
      <c r="K26" s="14">
        <v>0</v>
      </c>
      <c r="L26" s="14">
        <v>2</v>
      </c>
      <c r="M26" s="14">
        <v>1</v>
      </c>
      <c r="N26" s="14">
        <v>-1</v>
      </c>
      <c r="O26" s="14">
        <v>0</v>
      </c>
      <c r="P26" s="14">
        <v>5.214</v>
      </c>
      <c r="Q26" s="14">
        <v>0</v>
      </c>
      <c r="R26" s="14">
        <v>0</v>
      </c>
    </row>
    <row r="27" ht="20.25" spans="1:18">
      <c r="A27" s="10" t="s">
        <v>339</v>
      </c>
      <c r="B27" s="10" t="s">
        <v>340</v>
      </c>
      <c r="C27" s="10">
        <v>780.898</v>
      </c>
      <c r="D27" s="10">
        <v>877.004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</v>
      </c>
      <c r="P27" s="14">
        <v>0.931</v>
      </c>
      <c r="Q27" s="14">
        <v>0</v>
      </c>
      <c r="R27" s="14">
        <v>0</v>
      </c>
    </row>
    <row r="28" ht="20.25" spans="1:18">
      <c r="A28" s="10" t="s">
        <v>341</v>
      </c>
      <c r="B28" s="10" t="s">
        <v>342</v>
      </c>
      <c r="C28" s="10">
        <v>8546.314</v>
      </c>
      <c r="D28" s="10">
        <v>9663.3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5">
        <v>0</v>
      </c>
      <c r="L28" s="14">
        <v>2</v>
      </c>
      <c r="M28" s="14">
        <v>0</v>
      </c>
      <c r="N28" s="14">
        <v>-1</v>
      </c>
      <c r="O28" s="14">
        <v>0</v>
      </c>
      <c r="P28" s="14">
        <v>1.015</v>
      </c>
      <c r="Q28" s="14">
        <v>0</v>
      </c>
      <c r="R28" s="14">
        <v>0</v>
      </c>
    </row>
    <row r="29" ht="20.25" spans="1:18">
      <c r="A29" s="10" t="s">
        <v>343</v>
      </c>
      <c r="B29" s="10" t="s">
        <v>344</v>
      </c>
      <c r="C29" s="10">
        <v>6463.798</v>
      </c>
      <c r="D29" s="10">
        <v>7156.432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5">
        <v>0</v>
      </c>
      <c r="L29" s="14">
        <v>1</v>
      </c>
      <c r="M29" s="14">
        <v>0</v>
      </c>
      <c r="N29" s="14">
        <v>0</v>
      </c>
      <c r="O29" s="14">
        <v>1</v>
      </c>
      <c r="P29" s="14">
        <v>9.026</v>
      </c>
      <c r="Q29" s="14">
        <v>0</v>
      </c>
      <c r="R29" s="14">
        <v>0</v>
      </c>
    </row>
    <row r="30" ht="20.25" spans="1:18">
      <c r="A30" s="10" t="s">
        <v>345</v>
      </c>
      <c r="B30" s="10" t="s">
        <v>346</v>
      </c>
      <c r="C30" s="10">
        <v>4811.012</v>
      </c>
      <c r="D30" s="10">
        <v>5507.358</v>
      </c>
      <c r="E30" s="10">
        <v>0</v>
      </c>
      <c r="F30" s="10">
        <v>0</v>
      </c>
      <c r="G30" s="10">
        <v>1</v>
      </c>
      <c r="H30" s="8">
        <v>0</v>
      </c>
      <c r="I30" s="8">
        <v>0</v>
      </c>
      <c r="J30" s="8">
        <v>0</v>
      </c>
      <c r="K30" s="15">
        <v>0</v>
      </c>
      <c r="L30" s="14">
        <v>2</v>
      </c>
      <c r="M30" s="14">
        <v>0</v>
      </c>
      <c r="N30" s="14">
        <v>0</v>
      </c>
      <c r="O30" s="14">
        <v>0</v>
      </c>
      <c r="P30" s="14">
        <v>16.458</v>
      </c>
      <c r="Q30" s="14">
        <v>0</v>
      </c>
      <c r="R30" s="14">
        <v>0</v>
      </c>
    </row>
    <row r="31" ht="20.25" spans="1:18">
      <c r="A31" s="10" t="s">
        <v>347</v>
      </c>
      <c r="B31" s="10" t="s">
        <v>348</v>
      </c>
      <c r="C31" s="10">
        <v>9695.435</v>
      </c>
      <c r="D31" s="10">
        <v>11791.35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5">
        <v>0</v>
      </c>
      <c r="L31" s="14">
        <v>1</v>
      </c>
      <c r="M31" s="14">
        <v>1</v>
      </c>
      <c r="N31" s="14">
        <v>-1</v>
      </c>
      <c r="O31" s="14">
        <v>0</v>
      </c>
      <c r="P31" s="14">
        <v>-12.443</v>
      </c>
      <c r="Q31" s="14">
        <v>0</v>
      </c>
      <c r="R31" s="14">
        <v>0</v>
      </c>
    </row>
    <row r="32" ht="20.25" spans="1:18">
      <c r="A32" s="10" t="s">
        <v>349</v>
      </c>
      <c r="B32" s="10" t="s">
        <v>350</v>
      </c>
      <c r="C32" s="10">
        <v>1128.625</v>
      </c>
      <c r="D32" s="10">
        <v>1482.583</v>
      </c>
      <c r="E32" s="10">
        <v>0</v>
      </c>
      <c r="F32" s="10">
        <v>0</v>
      </c>
      <c r="G32" s="10">
        <v>1</v>
      </c>
      <c r="H32" s="8">
        <v>0</v>
      </c>
      <c r="I32" s="8">
        <v>0</v>
      </c>
      <c r="J32" s="8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4">
        <v>7.398</v>
      </c>
      <c r="Q32" s="14">
        <v>0</v>
      </c>
      <c r="R32" s="14">
        <v>0</v>
      </c>
    </row>
    <row r="33" ht="20.25" spans="1:18">
      <c r="A33" s="10" t="s">
        <v>351</v>
      </c>
      <c r="B33" s="10" t="s">
        <v>352</v>
      </c>
      <c r="C33" s="10">
        <v>2627.982</v>
      </c>
      <c r="D33" s="10">
        <v>3237.309</v>
      </c>
      <c r="E33" s="10">
        <v>0</v>
      </c>
      <c r="F33" s="10">
        <v>0</v>
      </c>
      <c r="G33" s="10">
        <v>1</v>
      </c>
      <c r="H33" s="8">
        <v>0</v>
      </c>
      <c r="I33" s="8">
        <v>0</v>
      </c>
      <c r="J33" s="8">
        <v>0</v>
      </c>
      <c r="K33" s="15">
        <v>2</v>
      </c>
      <c r="L33" s="14">
        <v>0</v>
      </c>
      <c r="M33" s="14">
        <v>1</v>
      </c>
      <c r="N33" s="14">
        <v>-1</v>
      </c>
      <c r="O33" s="14">
        <v>0</v>
      </c>
      <c r="P33" s="14">
        <v>7.748</v>
      </c>
      <c r="Q33" s="14">
        <v>0</v>
      </c>
      <c r="R33" s="14">
        <v>0</v>
      </c>
    </row>
    <row r="34" ht="20.25" spans="1:18">
      <c r="A34" s="10" t="s">
        <v>353</v>
      </c>
      <c r="B34" s="10" t="s">
        <v>354</v>
      </c>
      <c r="C34" s="10">
        <v>9043.291</v>
      </c>
      <c r="D34" s="10">
        <v>9980.985</v>
      </c>
      <c r="E34" s="10">
        <v>0</v>
      </c>
      <c r="F34" s="10">
        <v>0</v>
      </c>
      <c r="G34" s="10">
        <v>1</v>
      </c>
      <c r="H34" s="8">
        <v>0</v>
      </c>
      <c r="I34" s="8">
        <v>0</v>
      </c>
      <c r="J34" s="8">
        <v>0</v>
      </c>
      <c r="K34" s="15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-1.861</v>
      </c>
      <c r="Q34" s="14">
        <v>0</v>
      </c>
      <c r="R34" s="14">
        <v>0</v>
      </c>
    </row>
    <row r="35" ht="20.25" spans="1:18">
      <c r="A35" s="10" t="s">
        <v>355</v>
      </c>
      <c r="B35" s="10" t="s">
        <v>356</v>
      </c>
      <c r="C35" s="10">
        <v>5915.367</v>
      </c>
      <c r="D35" s="10">
        <v>6622.866</v>
      </c>
      <c r="E35" s="10">
        <v>0</v>
      </c>
      <c r="F35" s="10">
        <v>0</v>
      </c>
      <c r="G35" s="10">
        <v>1</v>
      </c>
      <c r="H35" s="8">
        <v>0</v>
      </c>
      <c r="I35" s="8">
        <v>0</v>
      </c>
      <c r="J35" s="8">
        <v>0</v>
      </c>
      <c r="K35" s="15">
        <v>0</v>
      </c>
      <c r="L35" s="14">
        <v>2</v>
      </c>
      <c r="M35" s="14">
        <v>0</v>
      </c>
      <c r="N35" s="14">
        <v>0</v>
      </c>
      <c r="O35" s="14">
        <v>0</v>
      </c>
      <c r="P35" s="14">
        <v>7.59</v>
      </c>
      <c r="Q35" s="14">
        <v>0</v>
      </c>
      <c r="R35" s="14">
        <v>0</v>
      </c>
    </row>
    <row r="36" ht="20.25" spans="1:18">
      <c r="A36" s="10" t="s">
        <v>357</v>
      </c>
      <c r="B36" s="10" t="s">
        <v>358</v>
      </c>
      <c r="C36" s="10">
        <v>2544.073</v>
      </c>
      <c r="D36" s="10">
        <v>3003.527</v>
      </c>
      <c r="E36" s="10">
        <v>0</v>
      </c>
      <c r="F36" s="10">
        <v>0</v>
      </c>
      <c r="G36" s="10">
        <v>1</v>
      </c>
      <c r="H36" s="8">
        <v>0</v>
      </c>
      <c r="I36" s="8">
        <v>0</v>
      </c>
      <c r="J36" s="8">
        <v>0</v>
      </c>
      <c r="K36" s="15">
        <v>4</v>
      </c>
      <c r="L36" s="14">
        <v>0</v>
      </c>
      <c r="M36" s="14">
        <v>0</v>
      </c>
      <c r="N36" s="14">
        <v>1</v>
      </c>
      <c r="O36" s="14">
        <v>0</v>
      </c>
      <c r="P36" s="14">
        <v>3.728</v>
      </c>
      <c r="Q36" s="14">
        <v>0</v>
      </c>
      <c r="R36" s="14">
        <v>0</v>
      </c>
    </row>
    <row r="37" ht="20.25" spans="1:18">
      <c r="A37" s="10" t="s">
        <v>359</v>
      </c>
      <c r="B37" s="10" t="s">
        <v>360</v>
      </c>
      <c r="C37" s="10">
        <v>1208.985</v>
      </c>
      <c r="D37" s="10">
        <v>1464.765</v>
      </c>
      <c r="E37" s="10">
        <v>0</v>
      </c>
      <c r="F37" s="10">
        <v>0</v>
      </c>
      <c r="G37" s="10">
        <v>1</v>
      </c>
      <c r="H37" s="8">
        <v>0</v>
      </c>
      <c r="I37" s="8">
        <v>0</v>
      </c>
      <c r="J37" s="8">
        <v>0</v>
      </c>
      <c r="K37" s="15">
        <v>0</v>
      </c>
      <c r="L37" s="14">
        <v>0</v>
      </c>
      <c r="M37" s="14">
        <v>0</v>
      </c>
      <c r="N37" s="14">
        <v>0</v>
      </c>
      <c r="O37" s="14">
        <v>0</v>
      </c>
      <c r="P37" s="14">
        <v>5.374</v>
      </c>
      <c r="Q37" s="14">
        <v>0</v>
      </c>
      <c r="R37" s="14">
        <v>1</v>
      </c>
    </row>
    <row r="38" ht="20.25" spans="1:18">
      <c r="A38" s="10" t="s">
        <v>361</v>
      </c>
      <c r="B38" s="10" t="s">
        <v>362</v>
      </c>
      <c r="C38" s="10">
        <v>2310.569</v>
      </c>
      <c r="D38" s="10">
        <v>2803.289</v>
      </c>
      <c r="E38" s="10">
        <v>0</v>
      </c>
      <c r="F38" s="10">
        <v>0</v>
      </c>
      <c r="G38" s="10">
        <v>1</v>
      </c>
      <c r="H38" s="8">
        <v>0</v>
      </c>
      <c r="I38" s="8">
        <v>0</v>
      </c>
      <c r="J38" s="8">
        <v>0</v>
      </c>
      <c r="K38" s="15">
        <v>0</v>
      </c>
      <c r="L38" s="14">
        <v>0</v>
      </c>
      <c r="M38" s="14">
        <v>0</v>
      </c>
      <c r="N38" s="14">
        <v>0</v>
      </c>
      <c r="O38" s="14">
        <v>0</v>
      </c>
      <c r="P38" s="14">
        <v>8.09</v>
      </c>
      <c r="Q38" s="14">
        <v>0</v>
      </c>
      <c r="R38" s="14">
        <v>1</v>
      </c>
    </row>
    <row r="39" ht="20.25" spans="1:18">
      <c r="A39" s="10" t="s">
        <v>363</v>
      </c>
      <c r="B39" s="10" t="s">
        <v>364</v>
      </c>
      <c r="C39" s="10">
        <v>5255.778</v>
      </c>
      <c r="D39" s="10">
        <v>5568.886</v>
      </c>
      <c r="E39" s="10">
        <v>0</v>
      </c>
      <c r="F39" s="10">
        <v>0</v>
      </c>
      <c r="G39" s="10">
        <v>1</v>
      </c>
      <c r="H39" s="8">
        <v>0</v>
      </c>
      <c r="I39" s="8">
        <v>0</v>
      </c>
      <c r="J39" s="8">
        <v>0</v>
      </c>
      <c r="K39" s="15">
        <v>0</v>
      </c>
      <c r="L39" s="14">
        <v>2</v>
      </c>
      <c r="M39" s="14">
        <v>1</v>
      </c>
      <c r="N39" s="14">
        <v>-1</v>
      </c>
      <c r="O39" s="14">
        <v>0</v>
      </c>
      <c r="P39" s="14">
        <v>0.108</v>
      </c>
      <c r="Q39" s="14">
        <v>0</v>
      </c>
      <c r="R39" s="14">
        <v>0</v>
      </c>
    </row>
    <row r="40" ht="20.25" spans="1:18">
      <c r="A40" s="10" t="s">
        <v>365</v>
      </c>
      <c r="B40" s="10" t="s">
        <v>366</v>
      </c>
      <c r="C40" s="10">
        <v>967.581</v>
      </c>
      <c r="D40" s="10">
        <v>1188.864</v>
      </c>
      <c r="E40" s="10">
        <v>0</v>
      </c>
      <c r="F40" s="10">
        <v>0</v>
      </c>
      <c r="G40" s="10">
        <v>1</v>
      </c>
      <c r="H40" s="8">
        <v>0</v>
      </c>
      <c r="I40" s="8">
        <v>0</v>
      </c>
      <c r="J40" s="8">
        <v>0</v>
      </c>
      <c r="K40" s="15">
        <v>4</v>
      </c>
      <c r="L40" s="14">
        <v>0</v>
      </c>
      <c r="M40" s="14">
        <v>0</v>
      </c>
      <c r="N40" s="14">
        <v>0</v>
      </c>
      <c r="O40" s="14">
        <v>0</v>
      </c>
      <c r="P40" s="14">
        <v>3.163</v>
      </c>
      <c r="Q40" s="14">
        <v>0</v>
      </c>
      <c r="R40" s="14">
        <v>1</v>
      </c>
    </row>
    <row r="41" ht="20.25" spans="1:18">
      <c r="A41" s="10" t="s">
        <v>367</v>
      </c>
      <c r="B41" s="10" t="s">
        <v>368</v>
      </c>
      <c r="C41" s="10">
        <v>112.902</v>
      </c>
      <c r="D41" s="10">
        <v>118.086</v>
      </c>
      <c r="E41" s="10">
        <v>0</v>
      </c>
      <c r="F41" s="10">
        <v>0</v>
      </c>
      <c r="G41" s="10">
        <v>1</v>
      </c>
      <c r="H41" s="8">
        <v>0</v>
      </c>
      <c r="I41" s="8">
        <v>0</v>
      </c>
      <c r="J41" s="8">
        <v>0</v>
      </c>
      <c r="K41" s="15">
        <v>0</v>
      </c>
      <c r="L41" s="14">
        <v>1</v>
      </c>
      <c r="M41" s="14">
        <v>1</v>
      </c>
      <c r="N41" s="14">
        <v>-1</v>
      </c>
      <c r="O41" s="14">
        <v>0</v>
      </c>
      <c r="P41" s="14">
        <v>0.084</v>
      </c>
      <c r="Q41" s="14">
        <v>0</v>
      </c>
      <c r="R41" s="14">
        <v>0</v>
      </c>
    </row>
    <row r="42" ht="20.25" spans="1:18">
      <c r="A42" s="10" t="s">
        <v>369</v>
      </c>
      <c r="B42" s="10" t="s">
        <v>370</v>
      </c>
      <c r="C42" s="10">
        <v>3030.692</v>
      </c>
      <c r="D42" s="10">
        <v>3588.995</v>
      </c>
      <c r="E42" s="10">
        <v>0</v>
      </c>
      <c r="F42" s="10">
        <v>0</v>
      </c>
      <c r="G42" s="10">
        <v>1</v>
      </c>
      <c r="H42" s="8">
        <v>0</v>
      </c>
      <c r="I42" s="8">
        <v>0</v>
      </c>
      <c r="J42" s="8">
        <v>0</v>
      </c>
      <c r="K42" s="15">
        <v>1</v>
      </c>
      <c r="L42" s="14">
        <v>2</v>
      </c>
      <c r="M42" s="14">
        <v>0</v>
      </c>
      <c r="N42" s="14">
        <v>0</v>
      </c>
      <c r="O42" s="14">
        <v>0</v>
      </c>
      <c r="P42" s="14">
        <v>-3.385</v>
      </c>
      <c r="Q42" s="14">
        <v>0</v>
      </c>
      <c r="R42" s="14">
        <v>1</v>
      </c>
    </row>
    <row r="43" ht="20.25" spans="1:18">
      <c r="A43" s="10" t="s">
        <v>371</v>
      </c>
      <c r="B43" s="10" t="s">
        <v>372</v>
      </c>
      <c r="C43" s="10">
        <v>437.484</v>
      </c>
      <c r="D43" s="10">
        <v>517.875</v>
      </c>
      <c r="E43" s="10">
        <v>0</v>
      </c>
      <c r="F43" s="10">
        <v>0</v>
      </c>
      <c r="G43" s="10">
        <v>1</v>
      </c>
      <c r="H43" s="8">
        <v>0</v>
      </c>
      <c r="I43" s="8">
        <v>0</v>
      </c>
      <c r="J43" s="8">
        <v>0</v>
      </c>
      <c r="K43" s="15">
        <v>0</v>
      </c>
      <c r="L43" s="14">
        <v>2</v>
      </c>
      <c r="M43" s="14">
        <v>0</v>
      </c>
      <c r="N43" s="14">
        <v>0</v>
      </c>
      <c r="O43" s="14">
        <v>0</v>
      </c>
      <c r="P43" s="14">
        <v>-0.148</v>
      </c>
      <c r="Q43" s="14">
        <v>0</v>
      </c>
      <c r="R43" s="14">
        <v>0</v>
      </c>
    </row>
    <row r="44" ht="20.25" spans="1:18">
      <c r="A44" s="6" t="s">
        <v>373</v>
      </c>
      <c r="B44" s="6" t="s">
        <v>374</v>
      </c>
      <c r="C44" s="6">
        <v>19725.639</v>
      </c>
      <c r="D44" s="6">
        <v>21194.762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6.735</v>
      </c>
      <c r="K44" s="15">
        <v>3</v>
      </c>
      <c r="L44" s="14">
        <v>0</v>
      </c>
      <c r="M44" s="14">
        <v>0</v>
      </c>
      <c r="N44" s="14">
        <v>0</v>
      </c>
      <c r="O44" s="14">
        <v>0</v>
      </c>
      <c r="P44" s="14">
        <v>8.023</v>
      </c>
      <c r="Q44" s="14">
        <v>0</v>
      </c>
      <c r="R44" s="14">
        <v>1</v>
      </c>
    </row>
    <row r="45" ht="20.25" spans="1:18">
      <c r="A45" s="6" t="s">
        <v>375</v>
      </c>
      <c r="B45" s="6" t="s">
        <v>376</v>
      </c>
      <c r="C45" s="6">
        <v>792.867</v>
      </c>
      <c r="D45" s="6">
        <v>988.824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19.062</v>
      </c>
      <c r="K45" s="15">
        <v>4</v>
      </c>
      <c r="L45" s="14">
        <v>1</v>
      </c>
      <c r="M45" s="14">
        <v>0</v>
      </c>
      <c r="N45" s="14">
        <v>0</v>
      </c>
      <c r="O45" s="14">
        <v>0</v>
      </c>
      <c r="P45" s="14">
        <v>0.678</v>
      </c>
      <c r="Q45" s="14">
        <v>0</v>
      </c>
      <c r="R45" s="14">
        <v>1</v>
      </c>
    </row>
    <row r="46" ht="20.25" spans="1:18">
      <c r="A46" s="6" t="s">
        <v>377</v>
      </c>
      <c r="B46" s="6" t="s">
        <v>378</v>
      </c>
      <c r="C46" s="6">
        <v>10244.755</v>
      </c>
      <c r="D46" s="6">
        <v>11951.153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7.788</v>
      </c>
      <c r="K46" s="15">
        <v>4</v>
      </c>
      <c r="L46" s="14">
        <v>2</v>
      </c>
      <c r="M46" s="14">
        <v>-1</v>
      </c>
      <c r="N46" s="14">
        <v>1</v>
      </c>
      <c r="O46" s="14">
        <v>0</v>
      </c>
      <c r="P46" s="14">
        <v>11.062</v>
      </c>
      <c r="Q46" s="14">
        <v>0</v>
      </c>
      <c r="R46" s="14">
        <v>0</v>
      </c>
    </row>
    <row r="47" ht="20.25" spans="1:18">
      <c r="A47" s="6" t="s">
        <v>379</v>
      </c>
      <c r="B47" s="6" t="s">
        <v>380</v>
      </c>
      <c r="C47" s="6">
        <v>3204.557</v>
      </c>
      <c r="D47" s="6">
        <v>3462.423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2.419</v>
      </c>
      <c r="K47" s="15">
        <v>0</v>
      </c>
      <c r="L47" s="14">
        <v>0</v>
      </c>
      <c r="M47" s="14">
        <v>0</v>
      </c>
      <c r="N47" s="14">
        <v>0</v>
      </c>
      <c r="O47" s="14">
        <v>0</v>
      </c>
      <c r="P47" s="14">
        <v>7.236</v>
      </c>
      <c r="Q47" s="14">
        <v>0</v>
      </c>
      <c r="R47" s="14">
        <v>0</v>
      </c>
    </row>
    <row r="48" ht="20.25" spans="1:18">
      <c r="A48" s="6" t="s">
        <v>381</v>
      </c>
      <c r="B48" s="6" t="s">
        <v>382</v>
      </c>
      <c r="C48" s="6">
        <v>16457.053</v>
      </c>
      <c r="D48" s="6">
        <v>17647.811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2.129</v>
      </c>
      <c r="K48" s="15">
        <v>0</v>
      </c>
      <c r="L48" s="14">
        <v>2</v>
      </c>
      <c r="M48" s="14">
        <v>1</v>
      </c>
      <c r="N48" s="14">
        <v>-1</v>
      </c>
      <c r="O48" s="14">
        <v>0</v>
      </c>
      <c r="P48" s="14">
        <v>-16.617</v>
      </c>
      <c r="Q48" s="14">
        <v>0</v>
      </c>
      <c r="R48" s="14">
        <v>0</v>
      </c>
    </row>
    <row r="49" ht="20.25" spans="1:18">
      <c r="A49" s="6" t="s">
        <v>383</v>
      </c>
      <c r="B49" s="6" t="s">
        <v>384</v>
      </c>
      <c r="C49" s="6">
        <v>3054.578</v>
      </c>
      <c r="D49" s="6">
        <v>3339.714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2.254</v>
      </c>
      <c r="K49" s="15">
        <v>0</v>
      </c>
      <c r="L49" s="14">
        <v>0</v>
      </c>
      <c r="M49" s="14">
        <v>0</v>
      </c>
      <c r="N49" s="14">
        <v>0</v>
      </c>
      <c r="O49" s="14">
        <v>0</v>
      </c>
      <c r="P49" s="14">
        <v>8.038</v>
      </c>
      <c r="Q49" s="14">
        <v>0</v>
      </c>
      <c r="R49" s="14">
        <v>0</v>
      </c>
    </row>
    <row r="50" ht="20.25" spans="1:18">
      <c r="A50" s="6" t="s">
        <v>385</v>
      </c>
      <c r="B50" s="6" t="s">
        <v>386</v>
      </c>
      <c r="C50" s="6">
        <v>14703.876</v>
      </c>
      <c r="D50" s="6">
        <v>16309.046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4.737</v>
      </c>
      <c r="K50" s="15">
        <v>2</v>
      </c>
      <c r="L50" s="14">
        <v>2</v>
      </c>
      <c r="M50" s="14">
        <v>0</v>
      </c>
      <c r="N50" s="14">
        <v>1</v>
      </c>
      <c r="O50" s="14">
        <v>0</v>
      </c>
      <c r="P50" s="14">
        <v>27.252</v>
      </c>
      <c r="Q50" s="14">
        <v>1</v>
      </c>
      <c r="R50" s="14">
        <v>0</v>
      </c>
    </row>
    <row r="51" ht="20.25" spans="1:18">
      <c r="A51" s="6" t="s">
        <v>387</v>
      </c>
      <c r="B51" s="6" t="s">
        <v>388</v>
      </c>
      <c r="C51" s="6">
        <v>5122.228</v>
      </c>
      <c r="D51" s="6">
        <v>5752.873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7.508</v>
      </c>
      <c r="K51" s="15">
        <v>2</v>
      </c>
      <c r="L51" s="14">
        <v>0</v>
      </c>
      <c r="M51" s="14">
        <v>0</v>
      </c>
      <c r="N51" s="14">
        <v>0</v>
      </c>
      <c r="O51" s="14">
        <v>0</v>
      </c>
      <c r="P51" s="14">
        <v>-1.884</v>
      </c>
      <c r="Q51" s="14">
        <v>0</v>
      </c>
      <c r="R51" s="14">
        <v>0</v>
      </c>
    </row>
    <row r="52" ht="20.25" spans="1:18">
      <c r="A52" s="6" t="s">
        <v>389</v>
      </c>
      <c r="B52" s="6" t="s">
        <v>390</v>
      </c>
      <c r="C52" s="6">
        <v>2965.2</v>
      </c>
      <c r="D52" s="6">
        <v>3533.564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11.222</v>
      </c>
      <c r="K52" s="15">
        <v>4</v>
      </c>
      <c r="L52" s="14">
        <v>2</v>
      </c>
      <c r="M52" s="14">
        <v>0</v>
      </c>
      <c r="N52" s="14">
        <v>0</v>
      </c>
      <c r="O52" s="14">
        <v>0</v>
      </c>
      <c r="P52" s="14">
        <v>-19.606</v>
      </c>
      <c r="Q52" s="14">
        <v>0</v>
      </c>
      <c r="R52" s="14">
        <v>1</v>
      </c>
    </row>
    <row r="53" ht="20.25" spans="1:18">
      <c r="A53" s="6" t="s">
        <v>391</v>
      </c>
      <c r="B53" s="6" t="s">
        <v>392</v>
      </c>
      <c r="C53" s="6">
        <v>3867.941</v>
      </c>
      <c r="D53" s="6">
        <v>4204.622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4.566</v>
      </c>
      <c r="K53" s="15">
        <v>3</v>
      </c>
      <c r="L53" s="14">
        <v>0</v>
      </c>
      <c r="M53" s="14">
        <v>0</v>
      </c>
      <c r="N53" s="14">
        <v>0</v>
      </c>
      <c r="O53" s="14">
        <v>0</v>
      </c>
      <c r="P53" s="14">
        <v>-2.996</v>
      </c>
      <c r="Q53" s="14">
        <v>0</v>
      </c>
      <c r="R53" s="14">
        <v>0</v>
      </c>
    </row>
    <row r="54" ht="20.25" spans="1:18">
      <c r="A54" s="8" t="s">
        <v>393</v>
      </c>
      <c r="B54" s="8" t="s">
        <v>394</v>
      </c>
      <c r="C54" s="8">
        <v>3567.511</v>
      </c>
      <c r="D54" s="8">
        <v>3902.207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4.254</v>
      </c>
      <c r="K54" s="15">
        <v>1</v>
      </c>
      <c r="L54" s="14">
        <v>1</v>
      </c>
      <c r="M54" s="14">
        <v>0</v>
      </c>
      <c r="N54" s="14">
        <v>0</v>
      </c>
      <c r="O54" s="14">
        <v>0</v>
      </c>
      <c r="P54" s="14">
        <v>-6.04</v>
      </c>
      <c r="Q54" s="14">
        <v>0</v>
      </c>
      <c r="R54" s="14">
        <v>-1</v>
      </c>
    </row>
    <row r="55" ht="20.25" spans="1:18">
      <c r="A55" s="8" t="s">
        <v>395</v>
      </c>
      <c r="B55" s="8" t="s">
        <v>396</v>
      </c>
      <c r="C55" s="8">
        <v>137.052</v>
      </c>
      <c r="D55" s="8">
        <v>155.586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6.767</v>
      </c>
      <c r="K55" s="15">
        <v>3</v>
      </c>
      <c r="L55" s="14">
        <v>0</v>
      </c>
      <c r="M55" s="14">
        <v>0</v>
      </c>
      <c r="N55" s="14">
        <v>0</v>
      </c>
      <c r="O55" s="14">
        <v>0</v>
      </c>
      <c r="P55" s="14">
        <v>0.013</v>
      </c>
      <c r="Q55" s="14">
        <v>0</v>
      </c>
      <c r="R55" s="14">
        <v>0</v>
      </c>
    </row>
    <row r="56" ht="20.25" spans="1:18">
      <c r="A56" s="8" t="s">
        <v>397</v>
      </c>
      <c r="B56" s="8" t="s">
        <v>398</v>
      </c>
      <c r="C56" s="8">
        <v>2089.868</v>
      </c>
      <c r="D56" s="8">
        <v>2256.115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5.264</v>
      </c>
      <c r="K56" s="15">
        <v>2</v>
      </c>
      <c r="L56" s="14">
        <v>1</v>
      </c>
      <c r="M56" s="14">
        <v>1</v>
      </c>
      <c r="N56" s="14">
        <v>-1</v>
      </c>
      <c r="O56" s="14">
        <v>0</v>
      </c>
      <c r="P56" s="14">
        <v>-0.66</v>
      </c>
      <c r="Q56" s="14">
        <v>0</v>
      </c>
      <c r="R56" s="14">
        <v>0</v>
      </c>
    </row>
    <row r="57" ht="20.25" spans="1:18">
      <c r="A57" s="8" t="s">
        <v>399</v>
      </c>
      <c r="B57" s="8" t="s">
        <v>400</v>
      </c>
      <c r="C57" s="8">
        <v>2393.817</v>
      </c>
      <c r="D57" s="8">
        <v>2602.677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4.856</v>
      </c>
      <c r="K57" s="15">
        <v>1</v>
      </c>
      <c r="L57" s="14">
        <v>0</v>
      </c>
      <c r="M57" s="14">
        <v>1</v>
      </c>
      <c r="N57" s="14">
        <v>-1</v>
      </c>
      <c r="O57" s="14">
        <v>0</v>
      </c>
      <c r="P57" s="14">
        <v>1.134</v>
      </c>
      <c r="Q57" s="14">
        <v>0</v>
      </c>
      <c r="R57" s="14">
        <v>0</v>
      </c>
    </row>
    <row r="58" ht="20.25" spans="1:18">
      <c r="A58" s="8" t="s">
        <v>401</v>
      </c>
      <c r="B58" s="8" t="s">
        <v>402</v>
      </c>
      <c r="C58" s="8">
        <v>1260.675</v>
      </c>
      <c r="D58" s="8">
        <v>1341.798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1.201</v>
      </c>
      <c r="K58" s="15">
        <v>1</v>
      </c>
      <c r="L58" s="14">
        <v>0</v>
      </c>
      <c r="M58" s="14">
        <v>0</v>
      </c>
      <c r="N58" s="14">
        <v>0</v>
      </c>
      <c r="O58" s="14">
        <v>0</v>
      </c>
      <c r="P58" s="14">
        <v>-0.505</v>
      </c>
      <c r="Q58" s="14">
        <v>0</v>
      </c>
      <c r="R58" s="14">
        <v>0</v>
      </c>
    </row>
    <row r="59" ht="20.25" spans="1:18">
      <c r="A59" s="8" t="s">
        <v>403</v>
      </c>
      <c r="B59" s="8" t="s">
        <v>404</v>
      </c>
      <c r="C59" s="8">
        <v>739.814</v>
      </c>
      <c r="D59" s="8">
        <v>801.631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4.908</v>
      </c>
      <c r="K59" s="15">
        <v>2</v>
      </c>
      <c r="L59" s="14">
        <v>0</v>
      </c>
      <c r="M59" s="14">
        <v>0</v>
      </c>
      <c r="N59" s="14">
        <v>1</v>
      </c>
      <c r="O59" s="14">
        <v>0</v>
      </c>
      <c r="P59" s="14">
        <v>2.51</v>
      </c>
      <c r="Q59" s="14">
        <v>1</v>
      </c>
      <c r="R59" s="14">
        <v>0</v>
      </c>
    </row>
    <row r="60" ht="20.25" spans="1:18">
      <c r="A60" s="8" t="s">
        <v>405</v>
      </c>
      <c r="B60" s="8" t="s">
        <v>406</v>
      </c>
      <c r="C60" s="8">
        <v>2674.222</v>
      </c>
      <c r="D60" s="8">
        <v>2945.803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2.614</v>
      </c>
      <c r="K60" s="15">
        <v>0</v>
      </c>
      <c r="L60" s="14">
        <v>1</v>
      </c>
      <c r="M60" s="14">
        <v>0</v>
      </c>
      <c r="N60" s="14">
        <v>0</v>
      </c>
      <c r="O60" s="14">
        <v>0</v>
      </c>
      <c r="P60" s="14">
        <v>0.07</v>
      </c>
      <c r="Q60" s="14">
        <v>0</v>
      </c>
      <c r="R60" s="14">
        <v>0</v>
      </c>
    </row>
    <row r="61" ht="20.25" spans="1:18">
      <c r="A61" s="8" t="s">
        <v>407</v>
      </c>
      <c r="B61" s="8" t="s">
        <v>408</v>
      </c>
      <c r="C61" s="8">
        <v>3746.904</v>
      </c>
      <c r="D61" s="8">
        <v>4219.755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8.389</v>
      </c>
      <c r="K61" s="15">
        <v>2</v>
      </c>
      <c r="L61" s="14">
        <v>0</v>
      </c>
      <c r="M61" s="14">
        <v>0</v>
      </c>
      <c r="N61" s="14">
        <v>0</v>
      </c>
      <c r="O61" s="14">
        <v>0</v>
      </c>
      <c r="P61" s="14">
        <v>7.153</v>
      </c>
      <c r="Q61" s="14">
        <v>0</v>
      </c>
      <c r="R61" s="14">
        <v>0</v>
      </c>
    </row>
    <row r="62" ht="20.25" spans="1:18">
      <c r="A62" s="8" t="s">
        <v>409</v>
      </c>
      <c r="B62" s="8" t="s">
        <v>410</v>
      </c>
      <c r="C62" s="8">
        <v>3563.899</v>
      </c>
      <c r="D62" s="8">
        <v>3640.632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1.168</v>
      </c>
      <c r="K62" s="15">
        <v>4</v>
      </c>
      <c r="L62" s="14">
        <v>0</v>
      </c>
      <c r="M62" s="14">
        <v>0</v>
      </c>
      <c r="N62" s="14">
        <v>1</v>
      </c>
      <c r="O62" s="14">
        <v>0</v>
      </c>
      <c r="P62" s="14">
        <v>-0.853</v>
      </c>
      <c r="Q62" s="14">
        <v>0</v>
      </c>
      <c r="R62" s="14">
        <v>0</v>
      </c>
    </row>
    <row r="63" ht="20.25" spans="1:18">
      <c r="A63" s="8" t="s">
        <v>411</v>
      </c>
      <c r="B63" s="8" t="s">
        <v>412</v>
      </c>
      <c r="C63" s="8">
        <v>7818.235</v>
      </c>
      <c r="D63" s="8">
        <v>8364.672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0.176</v>
      </c>
      <c r="K63" s="15">
        <v>0</v>
      </c>
      <c r="L63" s="14">
        <v>2</v>
      </c>
      <c r="M63" s="14">
        <v>1</v>
      </c>
      <c r="N63" s="14">
        <v>-1</v>
      </c>
      <c r="O63" s="14">
        <v>0</v>
      </c>
      <c r="P63" s="14">
        <v>-1.058</v>
      </c>
      <c r="Q63" s="14">
        <v>0</v>
      </c>
      <c r="R63" s="14">
        <v>0</v>
      </c>
    </row>
    <row r="64" ht="20.25" spans="1:18">
      <c r="A64" s="8" t="s">
        <v>413</v>
      </c>
      <c r="B64" s="8" t="s">
        <v>414</v>
      </c>
      <c r="C64" s="8">
        <v>8145.064</v>
      </c>
      <c r="D64" s="8">
        <v>9496.825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10.71</v>
      </c>
      <c r="K64" s="15">
        <v>2</v>
      </c>
      <c r="L64" s="14">
        <v>2</v>
      </c>
      <c r="M64" s="14">
        <v>0</v>
      </c>
      <c r="N64" s="14">
        <v>0</v>
      </c>
      <c r="O64" s="14">
        <v>0</v>
      </c>
      <c r="P64" s="14">
        <v>-12.842</v>
      </c>
      <c r="Q64" s="14">
        <v>-1</v>
      </c>
      <c r="R64" s="14">
        <v>0</v>
      </c>
    </row>
    <row r="65" ht="20.25" spans="1:18">
      <c r="A65" s="8" t="s">
        <v>415</v>
      </c>
      <c r="B65" s="8" t="s">
        <v>416</v>
      </c>
      <c r="C65" s="8">
        <v>13158.322</v>
      </c>
      <c r="D65" s="8">
        <v>14277.233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5.709</v>
      </c>
      <c r="K65" s="15">
        <v>4</v>
      </c>
      <c r="L65" s="14">
        <v>1</v>
      </c>
      <c r="M65" s="14">
        <v>0</v>
      </c>
      <c r="N65" s="14">
        <v>0</v>
      </c>
      <c r="O65" s="14">
        <v>0</v>
      </c>
      <c r="P65" s="14">
        <v>0.639</v>
      </c>
      <c r="Q65" s="14">
        <v>0</v>
      </c>
      <c r="R65" s="14">
        <v>0</v>
      </c>
    </row>
    <row r="66" ht="20.25" spans="1:18">
      <c r="A66" s="8" t="s">
        <v>417</v>
      </c>
      <c r="B66" s="8" t="s">
        <v>418</v>
      </c>
      <c r="C66" s="8">
        <v>19196.986</v>
      </c>
      <c r="D66" s="8">
        <v>20231.695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4.516</v>
      </c>
      <c r="K66" s="15">
        <v>4</v>
      </c>
      <c r="L66" s="14">
        <v>2</v>
      </c>
      <c r="M66" s="14">
        <v>0</v>
      </c>
      <c r="N66" s="14">
        <v>0</v>
      </c>
      <c r="O66" s="14">
        <v>0</v>
      </c>
      <c r="P66" s="14">
        <v>10.552</v>
      </c>
      <c r="Q66" s="14">
        <v>0</v>
      </c>
      <c r="R66" s="14">
        <v>0</v>
      </c>
    </row>
    <row r="67" ht="20.25" spans="1:18">
      <c r="A67" s="8" t="s">
        <v>419</v>
      </c>
      <c r="B67" s="8" t="s">
        <v>420</v>
      </c>
      <c r="C67" s="8">
        <v>2395.6</v>
      </c>
      <c r="D67" s="8">
        <v>3103.491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13.14</v>
      </c>
      <c r="K67" s="15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8" t="s">
        <v>421</v>
      </c>
      <c r="B68" s="8" t="s">
        <v>422</v>
      </c>
      <c r="C68" s="8">
        <v>6097.922</v>
      </c>
      <c r="D68" s="8">
        <v>6612.979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0.458</v>
      </c>
      <c r="K68" s="15">
        <v>0</v>
      </c>
      <c r="L68" s="14">
        <v>0</v>
      </c>
      <c r="M68" s="14">
        <v>0</v>
      </c>
      <c r="N68" s="14">
        <v>0</v>
      </c>
      <c r="O68" s="14">
        <v>0</v>
      </c>
      <c r="P68" s="14">
        <v>5.081</v>
      </c>
      <c r="Q68" s="14">
        <v>0</v>
      </c>
      <c r="R68" s="14">
        <v>0</v>
      </c>
    </row>
    <row r="69" ht="20.25" spans="1:18">
      <c r="A69" s="8" t="s">
        <v>423</v>
      </c>
      <c r="B69" s="8" t="s">
        <v>424</v>
      </c>
      <c r="C69" s="8">
        <v>7712.998</v>
      </c>
      <c r="D69" s="8">
        <v>8160.715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3.756</v>
      </c>
      <c r="K69" s="15">
        <v>0</v>
      </c>
      <c r="L69" s="14">
        <v>2</v>
      </c>
      <c r="M69" s="14">
        <v>0</v>
      </c>
      <c r="N69" s="14">
        <v>-1</v>
      </c>
      <c r="O69" s="14">
        <v>0</v>
      </c>
      <c r="P69" s="14">
        <v>-2.041</v>
      </c>
      <c r="Q69" s="14">
        <v>0</v>
      </c>
      <c r="R69" s="14">
        <v>0</v>
      </c>
    </row>
    <row r="70" ht="20.25" spans="1:18">
      <c r="A70" s="8" t="s">
        <v>425</v>
      </c>
      <c r="B70" s="8" t="s">
        <v>426</v>
      </c>
      <c r="C70" s="8">
        <v>2242.509</v>
      </c>
      <c r="D70" s="8">
        <v>2821.127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19.91</v>
      </c>
      <c r="K70" s="15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8" t="s">
        <v>427</v>
      </c>
      <c r="B71" s="8" t="s">
        <v>428</v>
      </c>
      <c r="C71" s="8">
        <v>5608.803</v>
      </c>
      <c r="D71" s="8">
        <v>6100.091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0.799</v>
      </c>
      <c r="K71" s="15">
        <v>0</v>
      </c>
      <c r="L71" s="14">
        <v>0</v>
      </c>
      <c r="M71" s="14">
        <v>0</v>
      </c>
      <c r="N71" s="14">
        <v>0</v>
      </c>
      <c r="O71" s="14">
        <v>0</v>
      </c>
      <c r="P71" s="14">
        <v>5.783</v>
      </c>
      <c r="Q71" s="14">
        <v>0</v>
      </c>
      <c r="R71" s="14">
        <v>0</v>
      </c>
    </row>
    <row r="72" ht="20.25" spans="1:18">
      <c r="A72" s="8" t="s">
        <v>429</v>
      </c>
      <c r="B72" s="8" t="s">
        <v>430</v>
      </c>
      <c r="C72" s="8">
        <v>6315.377</v>
      </c>
      <c r="D72" s="8">
        <v>7087.361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6.963</v>
      </c>
      <c r="K72" s="15">
        <v>4</v>
      </c>
      <c r="L72" s="14">
        <v>1</v>
      </c>
      <c r="M72" s="14">
        <v>0</v>
      </c>
      <c r="N72" s="14">
        <v>0</v>
      </c>
      <c r="O72" s="14">
        <v>0</v>
      </c>
      <c r="P72" s="14">
        <v>5.16</v>
      </c>
      <c r="Q72" s="14">
        <v>0</v>
      </c>
      <c r="R72" s="14">
        <v>1</v>
      </c>
    </row>
    <row r="73" ht="20.25" spans="1:18">
      <c r="A73" s="8" t="s">
        <v>431</v>
      </c>
      <c r="B73" s="8" t="s">
        <v>432</v>
      </c>
      <c r="C73" s="8">
        <v>2280.832</v>
      </c>
      <c r="D73" s="8">
        <v>2619.219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2.11</v>
      </c>
      <c r="K73" s="15">
        <v>0</v>
      </c>
      <c r="L73" s="14">
        <v>1</v>
      </c>
      <c r="M73" s="14">
        <v>0</v>
      </c>
      <c r="N73" s="14">
        <v>0</v>
      </c>
      <c r="O73" s="14">
        <v>0</v>
      </c>
      <c r="P73" s="14">
        <v>0.957</v>
      </c>
      <c r="Q73" s="14">
        <v>0</v>
      </c>
      <c r="R73" s="14">
        <v>0</v>
      </c>
    </row>
    <row r="74" ht="20.25" spans="1:18">
      <c r="A74" s="8" t="s">
        <v>433</v>
      </c>
      <c r="B74" s="8" t="s">
        <v>434</v>
      </c>
      <c r="C74" s="8">
        <v>4743.327</v>
      </c>
      <c r="D74" s="8">
        <v>5614.618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13.601</v>
      </c>
      <c r="K74" s="15">
        <v>0</v>
      </c>
      <c r="L74" s="14">
        <v>1</v>
      </c>
      <c r="M74" s="14">
        <v>0</v>
      </c>
      <c r="N74" s="14">
        <v>0</v>
      </c>
      <c r="O74" s="14">
        <v>0</v>
      </c>
      <c r="P74" s="14">
        <v>-20.084</v>
      </c>
      <c r="Q74" s="14">
        <v>0</v>
      </c>
      <c r="R74" s="14">
        <v>-1</v>
      </c>
    </row>
    <row r="75" ht="20.25" spans="1:18">
      <c r="A75" s="8" t="s">
        <v>435</v>
      </c>
      <c r="B75" s="8" t="s">
        <v>436</v>
      </c>
      <c r="C75" s="8">
        <v>5371.267</v>
      </c>
      <c r="D75" s="8">
        <v>6106.225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3.151</v>
      </c>
      <c r="K75" s="15">
        <v>3</v>
      </c>
      <c r="L75" s="14">
        <v>0</v>
      </c>
      <c r="M75" s="14">
        <v>0</v>
      </c>
      <c r="N75" s="14">
        <v>0</v>
      </c>
      <c r="O75" s="14">
        <v>0</v>
      </c>
      <c r="P75" s="14">
        <v>1.251</v>
      </c>
      <c r="Q75" s="14">
        <v>0</v>
      </c>
      <c r="R75" s="14">
        <v>-1</v>
      </c>
    </row>
    <row r="76" ht="20.25" spans="1:18">
      <c r="A76" s="8" t="s">
        <v>437</v>
      </c>
      <c r="B76" s="8" t="s">
        <v>438</v>
      </c>
      <c r="C76" s="8">
        <v>5667.664</v>
      </c>
      <c r="D76" s="8">
        <v>6222.984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1.569</v>
      </c>
      <c r="K76" s="15">
        <v>3</v>
      </c>
      <c r="L76" s="14">
        <v>0</v>
      </c>
      <c r="M76" s="14">
        <v>0</v>
      </c>
      <c r="N76" s="14">
        <v>0</v>
      </c>
      <c r="O76" s="14">
        <v>0</v>
      </c>
      <c r="P76" s="14">
        <v>-3.665</v>
      </c>
      <c r="Q76" s="14">
        <v>0</v>
      </c>
      <c r="R76" s="14">
        <v>-1</v>
      </c>
    </row>
    <row r="77" ht="20.25" spans="1:18">
      <c r="A77" s="8" t="s">
        <v>439</v>
      </c>
      <c r="B77" s="8" t="s">
        <v>440</v>
      </c>
      <c r="C77" s="8">
        <v>4462.694</v>
      </c>
      <c r="D77" s="8">
        <v>4950.926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5.009</v>
      </c>
      <c r="K77" s="15">
        <v>2</v>
      </c>
      <c r="L77" s="14">
        <v>2</v>
      </c>
      <c r="M77" s="14">
        <v>0</v>
      </c>
      <c r="N77" s="14">
        <v>0</v>
      </c>
      <c r="O77" s="14">
        <v>0</v>
      </c>
      <c r="P77" s="14">
        <v>2.974</v>
      </c>
      <c r="Q77" s="14">
        <v>0</v>
      </c>
      <c r="R77" s="14">
        <v>0</v>
      </c>
    </row>
    <row r="78" ht="20.25" spans="1:18">
      <c r="A78" s="8" t="s">
        <v>441</v>
      </c>
      <c r="B78" s="8" t="s">
        <v>442</v>
      </c>
      <c r="C78" s="8">
        <v>1584.345</v>
      </c>
      <c r="D78" s="8">
        <v>1788.264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3.746</v>
      </c>
      <c r="K78" s="15">
        <v>0</v>
      </c>
      <c r="L78" s="14">
        <v>0</v>
      </c>
      <c r="M78" s="14">
        <v>1</v>
      </c>
      <c r="N78" s="14">
        <v>-1</v>
      </c>
      <c r="O78" s="14">
        <v>0</v>
      </c>
      <c r="P78" s="14">
        <v>2.218</v>
      </c>
      <c r="Q78" s="14">
        <v>0</v>
      </c>
      <c r="R78" s="14">
        <v>0</v>
      </c>
    </row>
    <row r="79" ht="20.25" spans="1:18">
      <c r="A79" s="8" t="s">
        <v>443</v>
      </c>
      <c r="B79" s="8" t="s">
        <v>444</v>
      </c>
      <c r="C79" s="8">
        <v>2972.018</v>
      </c>
      <c r="D79" s="8">
        <v>3698.927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2.557</v>
      </c>
      <c r="K79" s="15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-0.703</v>
      </c>
      <c r="Q79" s="14">
        <v>0</v>
      </c>
      <c r="R79" s="14">
        <v>-1</v>
      </c>
    </row>
    <row r="80" ht="20.25" spans="1:18">
      <c r="A80" s="8" t="s">
        <v>445</v>
      </c>
      <c r="B80" s="8" t="s">
        <v>446</v>
      </c>
      <c r="C80" s="8">
        <v>6236.645</v>
      </c>
      <c r="D80" s="8">
        <v>7448.313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12.735</v>
      </c>
      <c r="K80" s="15">
        <v>3</v>
      </c>
      <c r="L80" s="14">
        <v>2</v>
      </c>
      <c r="M80" s="14">
        <v>0</v>
      </c>
      <c r="N80" s="14">
        <v>0</v>
      </c>
      <c r="O80" s="14">
        <v>0</v>
      </c>
      <c r="P80" s="14">
        <v>8.945</v>
      </c>
      <c r="Q80" s="14">
        <v>0</v>
      </c>
      <c r="R80" s="14">
        <v>-1</v>
      </c>
    </row>
    <row r="81" ht="20.25" spans="1:18">
      <c r="A81" s="8" t="s">
        <v>447</v>
      </c>
      <c r="B81" s="8" t="s">
        <v>448</v>
      </c>
      <c r="C81" s="8">
        <v>4157.424</v>
      </c>
      <c r="D81" s="8">
        <v>4721.346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9.191</v>
      </c>
      <c r="K81" s="15">
        <v>2</v>
      </c>
      <c r="L81" s="14">
        <v>2</v>
      </c>
      <c r="M81" s="14">
        <v>0</v>
      </c>
      <c r="N81" s="14">
        <v>-1</v>
      </c>
      <c r="O81" s="14">
        <v>1</v>
      </c>
      <c r="P81" s="14">
        <v>7.065</v>
      </c>
      <c r="Q81" s="14">
        <v>0</v>
      </c>
      <c r="R81" s="14">
        <v>0</v>
      </c>
    </row>
    <row r="82" ht="20.25" spans="1:18">
      <c r="A82" s="8" t="s">
        <v>449</v>
      </c>
      <c r="B82" s="8" t="s">
        <v>450</v>
      </c>
      <c r="C82" s="8">
        <v>2815.823</v>
      </c>
      <c r="D82" s="8">
        <v>3064.012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5.737</v>
      </c>
      <c r="K82" s="15">
        <v>2</v>
      </c>
      <c r="L82" s="14">
        <v>2</v>
      </c>
      <c r="M82" s="14">
        <v>0</v>
      </c>
      <c r="N82" s="14">
        <v>-1</v>
      </c>
      <c r="O82" s="14">
        <v>0</v>
      </c>
      <c r="P82" s="14">
        <v>3.789</v>
      </c>
      <c r="Q82" s="14">
        <v>0</v>
      </c>
      <c r="R82" s="14">
        <v>0</v>
      </c>
    </row>
    <row r="83" ht="20.25" spans="1:18">
      <c r="A83" s="8" t="s">
        <v>451</v>
      </c>
      <c r="B83" s="8" t="s">
        <v>452</v>
      </c>
      <c r="C83" s="8">
        <v>6567.69</v>
      </c>
      <c r="D83" s="8">
        <v>7509.677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9.97</v>
      </c>
      <c r="K83" s="15">
        <v>2</v>
      </c>
      <c r="L83" s="14">
        <v>2</v>
      </c>
      <c r="M83" s="14">
        <v>0</v>
      </c>
      <c r="N83" s="14">
        <v>0</v>
      </c>
      <c r="O83" s="14">
        <v>0</v>
      </c>
      <c r="P83" s="14">
        <v>3.493</v>
      </c>
      <c r="Q83" s="14">
        <v>0</v>
      </c>
      <c r="R83" s="14">
        <v>-1</v>
      </c>
    </row>
    <row r="84" ht="20.25" spans="1:18">
      <c r="A84" s="8" t="s">
        <v>453</v>
      </c>
      <c r="B84" s="8" t="s">
        <v>454</v>
      </c>
      <c r="C84" s="8">
        <v>107.178</v>
      </c>
      <c r="D84" s="8">
        <v>108.547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0.766</v>
      </c>
      <c r="K84" s="15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0.01</v>
      </c>
      <c r="Q84" s="14">
        <v>0</v>
      </c>
      <c r="R84" s="14">
        <v>0</v>
      </c>
    </row>
    <row r="85" ht="20.25" spans="1:18">
      <c r="A85" s="8" t="s">
        <v>455</v>
      </c>
      <c r="B85" s="8" t="s">
        <v>456</v>
      </c>
      <c r="C85" s="8">
        <v>105.426</v>
      </c>
      <c r="D85" s="8">
        <v>106.174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0.391</v>
      </c>
      <c r="K85" s="15">
        <v>1</v>
      </c>
      <c r="L85" s="14">
        <v>0</v>
      </c>
      <c r="M85" s="14">
        <v>0</v>
      </c>
      <c r="N85" s="14">
        <v>0</v>
      </c>
      <c r="O85" s="14">
        <v>0</v>
      </c>
      <c r="P85" s="14">
        <v>0.004</v>
      </c>
      <c r="Q85" s="14">
        <v>0</v>
      </c>
      <c r="R85" s="14">
        <v>0</v>
      </c>
    </row>
    <row r="86" ht="20.25" spans="1:18">
      <c r="A86" s="8" t="s">
        <v>457</v>
      </c>
      <c r="B86" s="8" t="s">
        <v>458</v>
      </c>
      <c r="C86" s="8">
        <v>102.213</v>
      </c>
      <c r="D86" s="8">
        <v>102.524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0.216</v>
      </c>
      <c r="K86" s="15">
        <v>0</v>
      </c>
      <c r="L86" s="14">
        <v>2</v>
      </c>
      <c r="M86" s="14">
        <v>0</v>
      </c>
      <c r="N86" s="14">
        <v>-1</v>
      </c>
      <c r="O86" s="14">
        <v>0</v>
      </c>
      <c r="P86" s="14">
        <v>-0.002</v>
      </c>
      <c r="Q86" s="14">
        <v>0</v>
      </c>
      <c r="R86" s="14">
        <v>0</v>
      </c>
    </row>
    <row r="87" ht="20.25" spans="1:18">
      <c r="A87" s="8" t="s">
        <v>459</v>
      </c>
      <c r="B87" s="8" t="s">
        <v>460</v>
      </c>
      <c r="C87" s="8">
        <v>1411.248</v>
      </c>
      <c r="D87" s="8">
        <v>2060.01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16.976</v>
      </c>
      <c r="K87" s="15">
        <v>2</v>
      </c>
      <c r="L87" s="14">
        <v>2</v>
      </c>
      <c r="M87" s="14">
        <v>0</v>
      </c>
      <c r="N87" s="14">
        <v>0</v>
      </c>
      <c r="O87" s="14">
        <v>0</v>
      </c>
      <c r="P87" s="14">
        <v>-9.442</v>
      </c>
      <c r="Q87" s="14">
        <v>0</v>
      </c>
      <c r="R87" s="14">
        <v>0</v>
      </c>
    </row>
    <row r="88" ht="20.25" spans="1:18">
      <c r="A88" s="8" t="s">
        <v>461</v>
      </c>
      <c r="B88" s="8" t="s">
        <v>462</v>
      </c>
      <c r="C88" s="8">
        <v>11869.895</v>
      </c>
      <c r="D88" s="8">
        <v>13161.719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5.457</v>
      </c>
      <c r="K88" s="15">
        <v>3</v>
      </c>
      <c r="L88" s="14">
        <v>2</v>
      </c>
      <c r="M88" s="14">
        <v>-1</v>
      </c>
      <c r="N88" s="14">
        <v>1</v>
      </c>
      <c r="O88" s="14">
        <v>0</v>
      </c>
      <c r="P88" s="14">
        <v>15.441</v>
      </c>
      <c r="Q88" s="14">
        <v>0</v>
      </c>
      <c r="R88" s="14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2025-12-17T16:07:20Z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F73D1D83926841DFB26221610580E305_13</vt:lpwstr>
  </property>
  <property fmtid="{D5CDD505-2E9C-101B-9397-08002B2CF9AE}" pid="3" name="KSOProductBuildVer">
    <vt:lpwstr>2052-12.1.0.15712</vt:lpwstr>
  </property>
</Properties>
</file>