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<sst xmlns="http://schemas.openxmlformats.org/spreadsheetml/2006/main" count="528" uniqueCount="483">
  <si>
    <t>强转弱</t>
  </si>
  <si>
    <t>弱转强</t>
  </si>
  <si>
    <t>代码</t>
  </si>
  <si>
    <t>简称</t>
  </si>
  <si>
    <t>总市值</t>
  </si>
  <si>
    <t>红利指数</t>
  </si>
  <si>
    <t>107104.73亿</t>
  </si>
  <si>
    <t>全指金融</t>
  </si>
  <si>
    <t>181458.94亿</t>
  </si>
  <si>
    <t>全指医药</t>
  </si>
  <si>
    <t>40835.62亿</t>
  </si>
  <si>
    <t>保险重仓</t>
  </si>
  <si>
    <t>150436.84亿</t>
  </si>
  <si>
    <t>户数增加</t>
  </si>
  <si>
    <t>32187.13亿</t>
  </si>
  <si>
    <t>证金汇金持股</t>
  </si>
  <si>
    <t>126184.59亿</t>
  </si>
  <si>
    <t>酿酒</t>
  </si>
  <si>
    <t>31909.72亿</t>
  </si>
  <si>
    <t>央视50</t>
  </si>
  <si>
    <t>121508.76亿</t>
  </si>
  <si>
    <t>贵州板块</t>
  </si>
  <si>
    <t>21154.77亿</t>
  </si>
  <si>
    <t>跨境支付CIPS</t>
  </si>
  <si>
    <t>96321.74亿</t>
  </si>
  <si>
    <t>医疗保健</t>
  </si>
  <si>
    <t>19011.22亿</t>
  </si>
  <si>
    <t>私募重仓</t>
  </si>
  <si>
    <t>65791.58亿</t>
  </si>
  <si>
    <t>国资云</t>
  </si>
  <si>
    <t>15641.95亿</t>
  </si>
  <si>
    <t>定增股</t>
  </si>
  <si>
    <t>58114.21亿</t>
  </si>
  <si>
    <t>智谱AI</t>
  </si>
  <si>
    <t>9997.80亿</t>
  </si>
  <si>
    <t>云计算</t>
  </si>
  <si>
    <t>56936.91亿</t>
  </si>
  <si>
    <t>交通设施</t>
  </si>
  <si>
    <t>9770.91亿</t>
  </si>
  <si>
    <t>区块链</t>
  </si>
  <si>
    <t>49997.73亿</t>
  </si>
  <si>
    <t>电信运营</t>
  </si>
  <si>
    <t>8751.04亿</t>
  </si>
  <si>
    <t>算力租赁</t>
  </si>
  <si>
    <t>47392.10亿</t>
  </si>
  <si>
    <t>山西板块</t>
  </si>
  <si>
    <t>8038.94亿</t>
  </si>
  <si>
    <t>汽车类</t>
  </si>
  <si>
    <t>46109.99亿</t>
  </si>
  <si>
    <t>传媒娱乐</t>
  </si>
  <si>
    <t>7226.50亿</t>
  </si>
  <si>
    <t>医药</t>
  </si>
  <si>
    <t>43733.19亿</t>
  </si>
  <si>
    <t>拟增持</t>
  </si>
  <si>
    <t>5688.23亿</t>
  </si>
  <si>
    <t>AIGC概念</t>
  </si>
  <si>
    <t>42518.67亿</t>
  </si>
  <si>
    <t>船舶</t>
  </si>
  <si>
    <t>4712.85亿</t>
  </si>
  <si>
    <t>全指能源</t>
  </si>
  <si>
    <t>40266.84亿</t>
  </si>
  <si>
    <t>知识付费</t>
  </si>
  <si>
    <t>2567.94亿</t>
  </si>
  <si>
    <t>百度概念</t>
  </si>
  <si>
    <t>36369.66亿</t>
  </si>
  <si>
    <t>日用化工</t>
  </si>
  <si>
    <t>1594.69亿</t>
  </si>
  <si>
    <t>证券</t>
  </si>
  <si>
    <t>35291.54亿</t>
  </si>
  <si>
    <t>次新预增</t>
  </si>
  <si>
    <t>287.37亿</t>
  </si>
  <si>
    <t>华为鸿蒙</t>
  </si>
  <si>
    <t>33930.93亿</t>
  </si>
  <si>
    <t>创医药</t>
  </si>
  <si>
    <t>--</t>
  </si>
  <si>
    <t>电力</t>
  </si>
  <si>
    <t>33023.61亿</t>
  </si>
  <si>
    <t>国证基建</t>
  </si>
  <si>
    <t>雄安新区</t>
  </si>
  <si>
    <t>32484.17亿</t>
  </si>
  <si>
    <t>国证服务</t>
  </si>
  <si>
    <t>边缘计算</t>
  </si>
  <si>
    <t>29116.59亿</t>
  </si>
  <si>
    <t>并购重组股</t>
  </si>
  <si>
    <t>28739.08亿</t>
  </si>
  <si>
    <t>多模态AI</t>
  </si>
  <si>
    <t>24453.22亿</t>
  </si>
  <si>
    <t>高铁</t>
  </si>
  <si>
    <t>22646.74亿</t>
  </si>
  <si>
    <t>养老概念</t>
  </si>
  <si>
    <t>20623.38亿</t>
  </si>
  <si>
    <t>被举牌</t>
  </si>
  <si>
    <t>18928.24亿</t>
  </si>
  <si>
    <t>湖南板块</t>
  </si>
  <si>
    <t>17807.93亿</t>
  </si>
  <si>
    <t>即将解禁</t>
  </si>
  <si>
    <t>17513.27亿</t>
  </si>
  <si>
    <t>建筑</t>
  </si>
  <si>
    <t>17435.55亿</t>
  </si>
  <si>
    <t>基因概念</t>
  </si>
  <si>
    <t>17026.51亿</t>
  </si>
  <si>
    <t>网络游戏</t>
  </si>
  <si>
    <t>16188.22亿</t>
  </si>
  <si>
    <t>中小银行</t>
  </si>
  <si>
    <t>15780.24亿</t>
  </si>
  <si>
    <t>肝炎概念</t>
  </si>
  <si>
    <t>14537.33亿</t>
  </si>
  <si>
    <t>数字货币</t>
  </si>
  <si>
    <t>14140.72亿</t>
  </si>
  <si>
    <t>运输服务</t>
  </si>
  <si>
    <t>14114.17亿</t>
  </si>
  <si>
    <t>IT设备</t>
  </si>
  <si>
    <t>13876.01亿</t>
  </si>
  <si>
    <t>河北板块</t>
  </si>
  <si>
    <t>13025.98亿</t>
  </si>
  <si>
    <t>重庆板块</t>
  </si>
  <si>
    <t>11868.23亿</t>
  </si>
  <si>
    <t>星闪概念</t>
  </si>
  <si>
    <t>11167.89亿</t>
  </si>
  <si>
    <t>辅助生殖</t>
  </si>
  <si>
    <t>10564.14亿</t>
  </si>
  <si>
    <t>近端次新</t>
  </si>
  <si>
    <t>10110.28亿</t>
  </si>
  <si>
    <t>商业连锁</t>
  </si>
  <si>
    <t>9927.73亿</t>
  </si>
  <si>
    <t>网红经济</t>
  </si>
  <si>
    <t>9110.48亿</t>
  </si>
  <si>
    <t>NFT概念</t>
  </si>
  <si>
    <t>8590.18亿</t>
  </si>
  <si>
    <t>北证50</t>
  </si>
  <si>
    <t>8422.10亿</t>
  </si>
  <si>
    <t>短剧游戏</t>
  </si>
  <si>
    <t>8395.73亿</t>
  </si>
  <si>
    <t>科创板次新</t>
  </si>
  <si>
    <t>7999.64亿</t>
  </si>
  <si>
    <t>维生素</t>
  </si>
  <si>
    <t>7794.81亿</t>
  </si>
  <si>
    <t>财税数字化</t>
  </si>
  <si>
    <t>7550.01亿</t>
  </si>
  <si>
    <t>工业软件</t>
  </si>
  <si>
    <t>6742.07亿</t>
  </si>
  <si>
    <t>纺织服饰</t>
  </si>
  <si>
    <t>6522.39亿</t>
  </si>
  <si>
    <t>血氧仪</t>
  </si>
  <si>
    <t>6331.57亿</t>
  </si>
  <si>
    <t>数据确权</t>
  </si>
  <si>
    <t>6287.68亿</t>
  </si>
  <si>
    <t>风险提示</t>
  </si>
  <si>
    <t>5908.54亿</t>
  </si>
  <si>
    <t>小红书概念</t>
  </si>
  <si>
    <t>5659.64亿</t>
  </si>
  <si>
    <t>多元金融</t>
  </si>
  <si>
    <t>5249.07亿</t>
  </si>
  <si>
    <t>知识产权</t>
  </si>
  <si>
    <t>4369.17亿</t>
  </si>
  <si>
    <t>广告包装</t>
  </si>
  <si>
    <t>4238.34亿</t>
  </si>
  <si>
    <t>次新超跌</t>
  </si>
  <si>
    <t>4163.08亿</t>
  </si>
  <si>
    <t>吉林板块</t>
  </si>
  <si>
    <t>4083.02亿</t>
  </si>
  <si>
    <t>电子身份证</t>
  </si>
  <si>
    <t>3720.08亿</t>
  </si>
  <si>
    <t>电子纸</t>
  </si>
  <si>
    <t>3553.81亿</t>
  </si>
  <si>
    <t>鸡肉</t>
  </si>
  <si>
    <t>3139.77亿</t>
  </si>
  <si>
    <t>西藏板块</t>
  </si>
  <si>
    <t>2980.79亿</t>
  </si>
  <si>
    <t>文教休闲</t>
  </si>
  <si>
    <t>2965.05亿</t>
  </si>
  <si>
    <t>粮食概念</t>
  </si>
  <si>
    <t>2873.07亿</t>
  </si>
  <si>
    <t>NMN概念</t>
  </si>
  <si>
    <t>2556.33亿</t>
  </si>
  <si>
    <t>代糖概念</t>
  </si>
  <si>
    <t>2327.11亿</t>
  </si>
  <si>
    <t>DRG-DIP</t>
  </si>
  <si>
    <t>1798.12亿</t>
  </si>
  <si>
    <t>水务</t>
  </si>
  <si>
    <t>1457.99亿</t>
  </si>
  <si>
    <t>种业</t>
  </si>
  <si>
    <t>832.08亿</t>
  </si>
  <si>
    <t>酒店餐饮</t>
  </si>
  <si>
    <t>660.04亿</t>
  </si>
  <si>
    <t>深证Ｂ指</t>
  </si>
  <si>
    <t>576.62亿</t>
  </si>
  <si>
    <t>公共交通</t>
  </si>
  <si>
    <t>356.81亿</t>
  </si>
  <si>
    <t>科创生物</t>
  </si>
  <si>
    <t>基金指数</t>
  </si>
  <si>
    <t>国企改革</t>
  </si>
  <si>
    <t>高铁产业</t>
  </si>
  <si>
    <t>深主板50</t>
  </si>
  <si>
    <t>投资时钟</t>
  </si>
  <si>
    <t>大盘价值</t>
  </si>
  <si>
    <t>深证价值</t>
  </si>
  <si>
    <t>深证红利</t>
  </si>
  <si>
    <t>国证红利</t>
  </si>
  <si>
    <t>中小100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</si>
  <si>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</si>
  <si>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</si>
  <si>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</si>
  <si>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</si>
  <si>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</si>
  <si>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</si>
  <si>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</si>
  <si>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</si>
  <si>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</si>
  <si>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</si>
  <si>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</si>
  <si>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</si>
  <si>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</si>
  <si>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</si>
  <si>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</si>
  <si>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</si>
  <si>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</si>
  <si>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</si>
  <si>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</si>
  <si>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</si>
  <si>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</si>
  <si>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</si>
  <si>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企债指数</t>
  </si>
  <si>
    <t>沪公司债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</si>
  <si>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</si>
  <si>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</si>
  <si>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</si>
  <si>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</si>
  <si>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</si>
  <si>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</si>
  <si>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</si>
  <si>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大盘低波</t>
  </si>
  <si>
    <t>专利领先</t>
  </si>
  <si>
    <t>深成能源</t>
  </si>
  <si>
    <t>保险主题</t>
  </si>
  <si>
    <t>卫星通信</t>
  </si>
  <si>
    <t>Ｂ股指数</t>
  </si>
  <si>
    <t>商业指数</t>
  </si>
  <si>
    <t>地产指数</t>
  </si>
  <si>
    <t>上证消费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</si>
  <si>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</si>
  <si>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</si>
  <si>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</si>
  <si>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</si>
  <si>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</si>
  <si>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</si>
  <si>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</si>
  <si>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消费服务</t>
  </si>
  <si>
    <t>食品饮料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</si>
  <si>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</si>
  <si>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</si>
  <si>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</si>
  <si>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</si>
  <si>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</si>
  <si>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</si>
  <si>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</si>
  <si>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</si>
  <si>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</si>
  <si>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</si>
  <si>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</si>
  <si>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</si>
  <si>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</si>
  <si>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</si>
  <si>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成份Ｂ指</t>
  </si>
  <si>
    <t>运输指数</t>
  </si>
  <si>
    <t>IT指数</t>
  </si>
  <si>
    <t>金融指数</t>
  </si>
  <si>
    <t>科研指数</t>
  </si>
  <si>
    <t>创业软件</t>
  </si>
  <si>
    <t>创新药械</t>
  </si>
  <si>
    <t>公共健康</t>
  </si>
  <si>
    <t>生物50</t>
  </si>
  <si>
    <t>大数据50</t>
  </si>
  <si>
    <t>区块链50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</si>
  <si>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</si>
  <si>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</si>
  <si>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</si>
  <si>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</si>
  <si>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</si>
  <si>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</si>
  <si>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</si>
  <si>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数据要素</t>
  </si>
  <si>
    <t>生物医药</t>
  </si>
  <si>
    <t>深证消费</t>
  </si>
  <si>
    <t>深证医药</t>
  </si>
  <si>
    <t>深证金融</t>
  </si>
  <si>
    <t>深消费50</t>
  </si>
  <si>
    <t>深医药50</t>
  </si>
  <si>
    <t>深A医药</t>
  </si>
  <si>
    <t>深互联网</t>
  </si>
  <si>
    <t>深医药EW</t>
  </si>
  <si>
    <t>深互联EW</t>
  </si>
  <si>
    <t>深成消费</t>
  </si>
  <si>
    <t>深成医药</t>
  </si>
  <si>
    <t>深成金融</t>
  </si>
  <si>
    <t>金融科技</t>
  </si>
  <si>
    <t>深证下游</t>
  </si>
  <si>
    <t>互联金融</t>
  </si>
  <si>
    <t>CSSW传媒</t>
  </si>
  <si>
    <t>养老产业</t>
  </si>
  <si>
    <t>300 医药</t>
  </si>
  <si>
    <t>800地产</t>
  </si>
  <si>
    <t>地产等权</t>
  </si>
  <si>
    <t>中证酒</t>
  </si>
  <si>
    <t>中证医疗</t>
  </si>
  <si>
    <t>CSWD生科</t>
  </si>
  <si>
    <t>信息安全</t>
  </si>
  <si>
    <t>中证白酒</t>
  </si>
  <si>
    <t>疫苗生科</t>
  </si>
  <si>
    <t>医疗健康</t>
  </si>
  <si>
    <t>【数据引擎：奇衡DK阿赖耶识系统】情绪值</t>
  </si>
  <si>
    <t>AG00</t>
  </si>
  <si>
    <t>白银连续</t>
  </si>
  <si>
    <t>CU00</t>
  </si>
  <si>
    <t>沪铜连续</t>
  </si>
  <si>
    <t>SN00</t>
  </si>
  <si>
    <t>沪锡连续</t>
  </si>
  <si>
    <t>BC00</t>
  </si>
  <si>
    <t>国际铜连续</t>
  </si>
  <si>
    <t>LC00</t>
  </si>
  <si>
    <t>碳酸锂连续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</si>
  <si>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</si>
  <si>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</si>
  <si>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</si>
  <si>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</si>
  <si>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</si>
  <si>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</si>
  <si>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</si>
  <si>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</si>
  <si>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</si>
  <si>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</si>
  <si>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</si>
  <si>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</si>
  <si>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SS00</t>
  </si>
  <si>
    <t>不锈钢连续</t>
  </si>
  <si>
    <t>BZ00</t>
  </si>
  <si>
    <t>纯苯连续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</si>
  <si>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</si>
  <si>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</si>
  <si>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</si>
  <si>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</si>
  <si>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</si>
  <si>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</si>
  <si>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</si>
  <si>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</si>
  <si>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</si>
  <si>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</si>
  <si>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</si>
  <si>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</si>
  <si>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</si>
  <si>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</si>
  <si>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</si>
  <si>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</si>
  <si>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</si>
  <si>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</si>
  <si>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</si>
  <si>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</si>
  <si>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</si>
  <si>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</si>
  <si>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</si>
  <si>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</si>
  <si>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</si>
  <si>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</si>
  <si>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</si>
  <si>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</si>
  <si>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</si>
  <si>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</si>
  <si>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</si>
  <si>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</si>
  <si>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</si>
  <si>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</si>
  <si>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</si>
  <si>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</si>
  <si>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</si>
  <si>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</si>
  <si>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</si>
  <si>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</si>
  <si>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</si>
  <si>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</si>
  <si>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</si>
  <si>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</si>
  <si>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</si>
  <si>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</si>
  <si>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</si>
  <si>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</si>
  <si>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SI00</t>
  </si>
  <si>
    <t>工业硅连续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</si>
  <si>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</si>
  <si>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</si>
  <si>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</si>
  <si>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</si>
  <si>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</si>
  <si>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</si>
  <si>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</si>
  <si>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</si>
  <si>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</si>
  <si>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</si>
  <si>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</si>
  <si>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</si>
  <si>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</si>
  <si>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</si>
  <si>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</si>
  <si>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</si>
  <si>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</si>
  <si>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</si>
  <si>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</si>
  <si>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</si>
  <si>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</si>
  <si>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</si>
  <si>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</si>
  <si>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</si>
  <si>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</si>
  <si>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</si>
  <si>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</si>
  <si>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</si>
  <si>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</si>
  <si>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</si>
  <si>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</si>
  <si>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</si>
  <si>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</si>
  <si>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</si>
  <si>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</si>
  <si>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</si>
  <si>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</si>
  <si>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</si>
  <si>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JD00</t>
  </si>
  <si>
    <t>鸡蛋连续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</si>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</sst>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"000015"</f>
        <v>000015</v>
      </c>
      <c r="B3" s="34" t="s">
        <v>5</v>
      </c>
      <c r="C3" s="33" t="s">
        <v>6</v>
      </c>
      <c r="D3" s="33" t="str">
        <f>"000992"</f>
        <v>000992</v>
      </c>
      <c r="E3" s="34" t="s">
        <v>7</v>
      </c>
      <c r="F3" s="33" t="s">
        <v>8</v>
      </c>
    </row>
    <row r="4" ht="13.5" spans="1:6">
      <c r="A4" s="33" t="str">
        <f>"000991"</f>
        <v>000991</v>
      </c>
      <c r="B4" s="34" t="s">
        <v>9</v>
      </c>
      <c r="C4" s="33" t="s">
        <v>10</v>
      </c>
      <c r="D4" s="33" t="str">
        <f>"880805"</f>
        <v>880805</v>
      </c>
      <c r="E4" s="34" t="s">
        <v>11</v>
      </c>
      <c r="F4" s="33" t="s">
        <v>12</v>
      </c>
    </row>
    <row r="5" ht="13.5" spans="1:6">
      <c r="A5" s="33" t="str">
        <f>"880876"</f>
        <v>880876</v>
      </c>
      <c r="B5" s="33" t="s">
        <v>13</v>
      </c>
      <c r="C5" s="33" t="s">
        <v>14</v>
      </c>
      <c r="D5" s="33" t="str">
        <f>"880857"</f>
        <v>880857</v>
      </c>
      <c r="E5" s="34" t="s">
        <v>15</v>
      </c>
      <c r="F5" s="33" t="s">
        <v>16</v>
      </c>
    </row>
    <row r="6" ht="13.5" spans="1:6">
      <c r="A6" s="33" t="str">
        <f>"880380"</f>
        <v>880380</v>
      </c>
      <c r="B6" s="34" t="s">
        <v>17</v>
      </c>
      <c r="C6" s="33" t="s">
        <v>18</v>
      </c>
      <c r="D6" s="33" t="str">
        <f>"399550"</f>
        <v>399550</v>
      </c>
      <c r="E6" s="33" t="s">
        <v>19</v>
      </c>
      <c r="F6" s="33" t="s">
        <v>20</v>
      </c>
    </row>
    <row r="7" ht="13.5" spans="1:6">
      <c r="A7" s="33" t="str">
        <f>"880229"</f>
        <v>880229</v>
      </c>
      <c r="B7" s="33" t="s">
        <v>21</v>
      </c>
      <c r="C7" s="33" t="s">
        <v>22</v>
      </c>
      <c r="D7" s="33" t="str">
        <f>"880609"</f>
        <v>880609</v>
      </c>
      <c r="E7" s="33" t="s">
        <v>23</v>
      </c>
      <c r="F7" s="33" t="s">
        <v>24</v>
      </c>
    </row>
    <row r="8" ht="13.5" spans="1:6">
      <c r="A8" s="33" t="str">
        <f>"880398"</f>
        <v>880398</v>
      </c>
      <c r="B8" s="34" t="s">
        <v>25</v>
      </c>
      <c r="C8" s="33" t="s">
        <v>26</v>
      </c>
      <c r="D8" s="33" t="str">
        <f>"880653"</f>
        <v>880653</v>
      </c>
      <c r="E8" s="33" t="s">
        <v>27</v>
      </c>
      <c r="F8" s="33" t="s">
        <v>28</v>
      </c>
    </row>
    <row r="9" ht="13.5" spans="1:6">
      <c r="A9" s="33" t="str">
        <f>"880746"</f>
        <v>880746</v>
      </c>
      <c r="B9" s="33" t="s">
        <v>29</v>
      </c>
      <c r="C9" s="33" t="s">
        <v>30</v>
      </c>
      <c r="D9" s="33" t="str">
        <f>"880856"</f>
        <v>880856</v>
      </c>
      <c r="E9" s="33" t="s">
        <v>31</v>
      </c>
      <c r="F9" s="33" t="s">
        <v>32</v>
      </c>
    </row>
    <row r="10" ht="13.5" spans="1:6">
      <c r="A10" s="33" t="str">
        <f>"880579"</f>
        <v>880579</v>
      </c>
      <c r="B10" s="33" t="s">
        <v>33</v>
      </c>
      <c r="C10" s="33" t="s">
        <v>34</v>
      </c>
      <c r="D10" s="33" t="str">
        <f>"880545"</f>
        <v>880545</v>
      </c>
      <c r="E10" s="33" t="s">
        <v>35</v>
      </c>
      <c r="F10" s="33" t="s">
        <v>36</v>
      </c>
    </row>
    <row r="11" ht="13.5" spans="1:6">
      <c r="A11" s="33" t="str">
        <f>"880465"</f>
        <v>880465</v>
      </c>
      <c r="B11" s="33" t="s">
        <v>37</v>
      </c>
      <c r="C11" s="33" t="s">
        <v>38</v>
      </c>
      <c r="D11" s="33" t="str">
        <f>"880946"</f>
        <v>880946</v>
      </c>
      <c r="E11" s="33" t="s">
        <v>39</v>
      </c>
      <c r="F11" s="33" t="s">
        <v>40</v>
      </c>
    </row>
    <row r="12" ht="13.5" spans="1:6">
      <c r="A12" s="33" t="str">
        <f>"880452"</f>
        <v>880452</v>
      </c>
      <c r="B12" s="33" t="s">
        <v>41</v>
      </c>
      <c r="C12" s="33" t="s">
        <v>42</v>
      </c>
      <c r="D12" s="33" t="str">
        <f>"880669"</f>
        <v>880669</v>
      </c>
      <c r="E12" s="33" t="s">
        <v>43</v>
      </c>
      <c r="F12" s="33" t="s">
        <v>44</v>
      </c>
    </row>
    <row r="13" ht="13.5" spans="1:6">
      <c r="A13" s="33" t="str">
        <f>"880217"</f>
        <v>880217</v>
      </c>
      <c r="B13" s="33" t="s">
        <v>45</v>
      </c>
      <c r="C13" s="33" t="s">
        <v>46</v>
      </c>
      <c r="D13" s="33" t="str">
        <f>"880390"</f>
        <v>880390</v>
      </c>
      <c r="E13" s="33" t="s">
        <v>47</v>
      </c>
      <c r="F13" s="33" t="s">
        <v>48</v>
      </c>
    </row>
    <row r="14" ht="13.5" spans="1:6">
      <c r="A14" s="33" t="str">
        <f>"880418"</f>
        <v>880418</v>
      </c>
      <c r="B14" s="33" t="s">
        <v>49</v>
      </c>
      <c r="C14" s="33" t="s">
        <v>50</v>
      </c>
      <c r="D14" s="33" t="str">
        <f>"880400"</f>
        <v>880400</v>
      </c>
      <c r="E14" s="34" t="s">
        <v>51</v>
      </c>
      <c r="F14" s="33" t="s">
        <v>52</v>
      </c>
    </row>
    <row r="15" ht="13.5" spans="1:6">
      <c r="A15" s="33" t="str">
        <f>"880814"</f>
        <v>880814</v>
      </c>
      <c r="B15" s="33" t="s">
        <v>53</v>
      </c>
      <c r="C15" s="33" t="s">
        <v>54</v>
      </c>
      <c r="D15" s="33" t="str">
        <f>"880645"</f>
        <v>880645</v>
      </c>
      <c r="E15" s="33" t="s">
        <v>55</v>
      </c>
      <c r="F15" s="33" t="s">
        <v>56</v>
      </c>
    </row>
    <row r="16" ht="13.5" spans="1:6">
      <c r="A16" s="33" t="str">
        <f>"880431"</f>
        <v>880431</v>
      </c>
      <c r="B16" s="33" t="s">
        <v>57</v>
      </c>
      <c r="C16" s="33" t="s">
        <v>58</v>
      </c>
      <c r="D16" s="33" t="str">
        <f>"000986"</f>
        <v>000986</v>
      </c>
      <c r="E16" s="33" t="s">
        <v>59</v>
      </c>
      <c r="F16" s="33" t="s">
        <v>60</v>
      </c>
    </row>
    <row r="17" ht="13.5" spans="1:6">
      <c r="A17" s="33" t="str">
        <f>"880668"</f>
        <v>880668</v>
      </c>
      <c r="B17" s="33" t="s">
        <v>61</v>
      </c>
      <c r="C17" s="33" t="s">
        <v>62</v>
      </c>
      <c r="D17" s="33" t="str">
        <f>"880962"</f>
        <v>880962</v>
      </c>
      <c r="E17" s="33" t="s">
        <v>63</v>
      </c>
      <c r="F17" s="33" t="s">
        <v>64</v>
      </c>
    </row>
    <row r="18" ht="13.5" spans="1:6">
      <c r="A18" s="33" t="str">
        <f>"880355"</f>
        <v>880355</v>
      </c>
      <c r="B18" s="33" t="s">
        <v>65</v>
      </c>
      <c r="C18" s="33" t="s">
        <v>66</v>
      </c>
      <c r="D18" s="33" t="str">
        <f>"880472"</f>
        <v>880472</v>
      </c>
      <c r="E18" s="33" t="s">
        <v>67</v>
      </c>
      <c r="F18" s="33" t="s">
        <v>68</v>
      </c>
    </row>
    <row r="19" ht="13.5" spans="1:6">
      <c r="A19" s="33" t="str">
        <f>"880778"</f>
        <v>880778</v>
      </c>
      <c r="B19" s="33" t="s">
        <v>69</v>
      </c>
      <c r="C19" s="33" t="s">
        <v>70</v>
      </c>
      <c r="D19" s="33" t="str">
        <f>"880722"</f>
        <v>880722</v>
      </c>
      <c r="E19" s="33" t="s">
        <v>71</v>
      </c>
      <c r="F19" s="33" t="s">
        <v>72</v>
      </c>
    </row>
    <row r="20" ht="13.5" spans="1:6">
      <c r="A20" s="33" t="str">
        <f>"399275"</f>
        <v>399275</v>
      </c>
      <c r="B20" s="33" t="s">
        <v>73</v>
      </c>
      <c r="C20" s="33" t="s">
        <v>74</v>
      </c>
      <c r="D20" s="33" t="str">
        <f>"880305"</f>
        <v>880305</v>
      </c>
      <c r="E20" s="33" t="s">
        <v>75</v>
      </c>
      <c r="F20" s="33" t="s">
        <v>76</v>
      </c>
    </row>
    <row r="21" ht="13.5" spans="1:6">
      <c r="A21" s="33" t="str">
        <f>"399359"</f>
        <v>399359</v>
      </c>
      <c r="B21" s="33" t="s">
        <v>77</v>
      </c>
      <c r="C21" s="33" t="s">
        <v>74</v>
      </c>
      <c r="D21" s="33" t="str">
        <f>"880911"</f>
        <v>880911</v>
      </c>
      <c r="E21" s="33" t="s">
        <v>78</v>
      </c>
      <c r="F21" s="33" t="s">
        <v>79</v>
      </c>
    </row>
    <row r="22" ht="13.5" spans="1:6">
      <c r="A22" s="33" t="str">
        <f>"399320"</f>
        <v>399320</v>
      </c>
      <c r="B22" s="33" t="s">
        <v>80</v>
      </c>
      <c r="C22" s="33" t="s">
        <v>74</v>
      </c>
      <c r="D22" s="33" t="str">
        <f>"880739"</f>
        <v>880739</v>
      </c>
      <c r="E22" s="33" t="s">
        <v>81</v>
      </c>
      <c r="F22" s="33" t="s">
        <v>82</v>
      </c>
    </row>
    <row r="23" ht="16.5" spans="1:6">
      <c r="A23" s="22"/>
      <c r="B23" s="22"/>
      <c r="C23" s="22"/>
      <c r="D23" s="33" t="str">
        <f>"880576"</f>
        <v>880576</v>
      </c>
      <c r="E23" s="33" t="s">
        <v>83</v>
      </c>
      <c r="F23" s="33" t="s">
        <v>84</v>
      </c>
    </row>
    <row r="24" ht="16.5" spans="1:6">
      <c r="A24" s="22"/>
      <c r="B24" s="22"/>
      <c r="C24" s="22"/>
      <c r="D24" s="33" t="str">
        <f>"880693"</f>
        <v>880693</v>
      </c>
      <c r="E24" s="33" t="s">
        <v>85</v>
      </c>
      <c r="F24" s="33" t="s">
        <v>86</v>
      </c>
    </row>
    <row r="25" ht="16.5" spans="1:6">
      <c r="A25" s="22"/>
      <c r="B25" s="22"/>
      <c r="C25" s="22"/>
      <c r="D25" s="33" t="str">
        <f>"880525"</f>
        <v>880525</v>
      </c>
      <c r="E25" s="33" t="s">
        <v>87</v>
      </c>
      <c r="F25" s="33" t="s">
        <v>88</v>
      </c>
    </row>
    <row r="26" ht="16.5" spans="1:6">
      <c r="A26" s="22"/>
      <c r="B26" s="22"/>
      <c r="C26" s="22"/>
      <c r="D26" s="33" t="str">
        <f>"880597"</f>
        <v>880597</v>
      </c>
      <c r="E26" s="33" t="s">
        <v>89</v>
      </c>
      <c r="F26" s="33" t="s">
        <v>90</v>
      </c>
    </row>
    <row r="27" ht="16.5" spans="1:6">
      <c r="A27" s="22"/>
      <c r="B27" s="22"/>
      <c r="C27" s="22"/>
      <c r="D27" s="33" t="str">
        <f>"880848"</f>
        <v>880848</v>
      </c>
      <c r="E27" s="33" t="s">
        <v>91</v>
      </c>
      <c r="F27" s="33" t="s">
        <v>92</v>
      </c>
    </row>
    <row r="28" ht="16.5" spans="1:6">
      <c r="A28" s="22"/>
      <c r="B28" s="22"/>
      <c r="C28" s="22"/>
      <c r="D28" s="33" t="str">
        <f>"880221"</f>
        <v>880221</v>
      </c>
      <c r="E28" s="33" t="s">
        <v>93</v>
      </c>
      <c r="F28" s="33" t="s">
        <v>94</v>
      </c>
    </row>
    <row r="29" ht="16.5" spans="1:6">
      <c r="A29" s="22"/>
      <c r="B29" s="22"/>
      <c r="C29" s="22"/>
      <c r="D29" s="33" t="str">
        <f>"880897"</f>
        <v>880897</v>
      </c>
      <c r="E29" s="33" t="s">
        <v>95</v>
      </c>
      <c r="F29" s="33" t="s">
        <v>96</v>
      </c>
    </row>
    <row r="30" ht="16.5" spans="1:6">
      <c r="A30" s="22"/>
      <c r="B30" s="22"/>
      <c r="C30" s="22"/>
      <c r="D30" s="33" t="str">
        <f>"880476"</f>
        <v>880476</v>
      </c>
      <c r="E30" s="33" t="s">
        <v>97</v>
      </c>
      <c r="F30" s="33" t="s">
        <v>98</v>
      </c>
    </row>
    <row r="31" ht="16.5" spans="1:6">
      <c r="A31" s="22"/>
      <c r="B31" s="22"/>
      <c r="C31" s="22"/>
      <c r="D31" s="33" t="str">
        <f>"880913"</f>
        <v>880913</v>
      </c>
      <c r="E31" s="33" t="s">
        <v>99</v>
      </c>
      <c r="F31" s="33" t="s">
        <v>100</v>
      </c>
    </row>
    <row r="32" ht="16.5" spans="1:6">
      <c r="A32" s="22"/>
      <c r="B32" s="22"/>
      <c r="C32" s="22"/>
      <c r="D32" s="33" t="str">
        <f>"880590"</f>
        <v>880590</v>
      </c>
      <c r="E32" s="33" t="s">
        <v>101</v>
      </c>
      <c r="F32" s="33" t="s">
        <v>102</v>
      </c>
    </row>
    <row r="33" ht="16.5" spans="1:6">
      <c r="A33" s="22"/>
      <c r="B33" s="22"/>
      <c r="C33" s="22"/>
      <c r="D33" s="33" t="str">
        <f>"880875"</f>
        <v>880875</v>
      </c>
      <c r="E33" s="33" t="s">
        <v>103</v>
      </c>
      <c r="F33" s="33" t="s">
        <v>104</v>
      </c>
    </row>
    <row r="34" ht="16.5" spans="1:6">
      <c r="A34" s="22"/>
      <c r="B34" s="22"/>
      <c r="C34" s="22"/>
      <c r="D34" s="33" t="str">
        <f>"880623"</f>
        <v>880623</v>
      </c>
      <c r="E34" s="33" t="s">
        <v>105</v>
      </c>
      <c r="F34" s="33" t="s">
        <v>106</v>
      </c>
    </row>
    <row r="35" ht="16.5" spans="1:6">
      <c r="A35" s="22"/>
      <c r="B35" s="22"/>
      <c r="C35" s="22"/>
      <c r="D35" s="33" t="str">
        <f>"880967"</f>
        <v>880967</v>
      </c>
      <c r="E35" s="33" t="s">
        <v>107</v>
      </c>
      <c r="F35" s="33" t="s">
        <v>108</v>
      </c>
    </row>
    <row r="36" ht="16.5" spans="1:6">
      <c r="A36" s="22"/>
      <c r="B36" s="22"/>
      <c r="C36" s="22"/>
      <c r="D36" s="33" t="str">
        <f>"880459"</f>
        <v>880459</v>
      </c>
      <c r="E36" s="33" t="s">
        <v>109</v>
      </c>
      <c r="F36" s="33" t="s">
        <v>110</v>
      </c>
    </row>
    <row r="37" ht="16.5" spans="1:6">
      <c r="A37" s="22"/>
      <c r="B37" s="22"/>
      <c r="C37" s="22"/>
      <c r="D37" s="33" t="str">
        <f>"880489"</f>
        <v>880489</v>
      </c>
      <c r="E37" s="33" t="s">
        <v>111</v>
      </c>
      <c r="F37" s="33" t="s">
        <v>112</v>
      </c>
    </row>
    <row r="38" ht="16.5" spans="1:6">
      <c r="A38" s="22"/>
      <c r="B38" s="22"/>
      <c r="C38" s="22"/>
      <c r="D38" s="33" t="str">
        <f>"880211"</f>
        <v>880211</v>
      </c>
      <c r="E38" s="33" t="s">
        <v>113</v>
      </c>
      <c r="F38" s="33" t="s">
        <v>114</v>
      </c>
    </row>
    <row r="39" ht="16.5" spans="1:6">
      <c r="A39" s="22"/>
      <c r="B39" s="22"/>
      <c r="C39" s="22"/>
      <c r="D39" s="33" t="str">
        <f>"880225"</f>
        <v>880225</v>
      </c>
      <c r="E39" s="33" t="s">
        <v>115</v>
      </c>
      <c r="F39" s="33" t="s">
        <v>116</v>
      </c>
    </row>
    <row r="40" ht="16.5" spans="1:6">
      <c r="A40" s="22"/>
      <c r="B40" s="22"/>
      <c r="C40" s="22"/>
      <c r="D40" s="33" t="str">
        <f>"880683"</f>
        <v>880683</v>
      </c>
      <c r="E40" s="33" t="s">
        <v>117</v>
      </c>
      <c r="F40" s="33" t="s">
        <v>118</v>
      </c>
    </row>
    <row r="41" ht="16.5" spans="1:6">
      <c r="A41" s="22"/>
      <c r="B41" s="22"/>
      <c r="C41" s="22"/>
      <c r="D41" s="33" t="str">
        <f>"880606"</f>
        <v>880606</v>
      </c>
      <c r="E41" s="33" t="s">
        <v>119</v>
      </c>
      <c r="F41" s="33" t="s">
        <v>120</v>
      </c>
    </row>
    <row r="42" ht="16.5" spans="1:6">
      <c r="A42" s="22"/>
      <c r="B42" s="22"/>
      <c r="C42" s="22"/>
      <c r="D42" s="33" t="str">
        <f>"880885"</f>
        <v>880885</v>
      </c>
      <c r="E42" s="33" t="s">
        <v>121</v>
      </c>
      <c r="F42" s="33" t="s">
        <v>122</v>
      </c>
    </row>
    <row r="43" ht="16.5" spans="1:6">
      <c r="A43" s="22"/>
      <c r="B43" s="22"/>
      <c r="C43" s="22"/>
      <c r="D43" s="33" t="str">
        <f>"880406"</f>
        <v>880406</v>
      </c>
      <c r="E43" s="33" t="s">
        <v>123</v>
      </c>
      <c r="F43" s="33" t="s">
        <v>124</v>
      </c>
    </row>
    <row r="44" ht="16.5" spans="1:6">
      <c r="A44" s="22"/>
      <c r="B44" s="22"/>
      <c r="C44" s="22"/>
      <c r="D44" s="33" t="str">
        <f>"880791"</f>
        <v>880791</v>
      </c>
      <c r="E44" s="33" t="s">
        <v>125</v>
      </c>
      <c r="F44" s="33" t="s">
        <v>126</v>
      </c>
    </row>
    <row r="45" ht="16.5" spans="1:6">
      <c r="A45" s="22"/>
      <c r="B45" s="22"/>
      <c r="C45" s="22"/>
      <c r="D45" s="33" t="str">
        <f>"880621"</f>
        <v>880621</v>
      </c>
      <c r="E45" s="33" t="s">
        <v>127</v>
      </c>
      <c r="F45" s="33" t="s">
        <v>128</v>
      </c>
    </row>
    <row r="46" ht="16.5" spans="1:6">
      <c r="A46" s="22"/>
      <c r="B46" s="22"/>
      <c r="C46" s="22"/>
      <c r="D46" s="33" t="str">
        <f>"899050"</f>
        <v>899050</v>
      </c>
      <c r="E46" s="33" t="s">
        <v>129</v>
      </c>
      <c r="F46" s="33" t="s">
        <v>130</v>
      </c>
    </row>
    <row r="47" ht="16.5" spans="1:6">
      <c r="A47" s="22"/>
      <c r="B47" s="22"/>
      <c r="C47" s="22"/>
      <c r="D47" s="33" t="str">
        <f>"880692"</f>
        <v>880692</v>
      </c>
      <c r="E47" s="33" t="s">
        <v>131</v>
      </c>
      <c r="F47" s="33" t="s">
        <v>132</v>
      </c>
    </row>
    <row r="48" ht="16.5" spans="1:6">
      <c r="A48" s="22"/>
      <c r="B48" s="22"/>
      <c r="C48" s="22"/>
      <c r="D48" s="33" t="str">
        <f>"880554"</f>
        <v>880554</v>
      </c>
      <c r="E48" s="33" t="s">
        <v>133</v>
      </c>
      <c r="F48" s="33" t="s">
        <v>134</v>
      </c>
    </row>
    <row r="49" ht="16.5" spans="1:6">
      <c r="A49" s="22"/>
      <c r="B49" s="22"/>
      <c r="C49" s="22"/>
      <c r="D49" s="33" t="str">
        <f>"880929"</f>
        <v>880929</v>
      </c>
      <c r="E49" s="33" t="s">
        <v>135</v>
      </c>
      <c r="F49" s="33" t="s">
        <v>136</v>
      </c>
    </row>
    <row r="50" ht="16.5" spans="1:6">
      <c r="A50" s="22"/>
      <c r="B50" s="22"/>
      <c r="C50" s="22"/>
      <c r="D50" s="33" t="str">
        <f>"880555"</f>
        <v>880555</v>
      </c>
      <c r="E50" s="33" t="s">
        <v>137</v>
      </c>
      <c r="F50" s="33" t="s">
        <v>138</v>
      </c>
    </row>
    <row r="51" ht="16.5" spans="1:6">
      <c r="A51" s="22"/>
      <c r="B51" s="22"/>
      <c r="C51" s="22"/>
      <c r="D51" s="33" t="str">
        <f>"880660"</f>
        <v>880660</v>
      </c>
      <c r="E51" s="33" t="s">
        <v>139</v>
      </c>
      <c r="F51" s="33" t="s">
        <v>140</v>
      </c>
    </row>
    <row r="52" ht="16.5" spans="1:6">
      <c r="A52" s="22"/>
      <c r="B52" s="22"/>
      <c r="C52" s="22"/>
      <c r="D52" s="33" t="str">
        <f>"880367"</f>
        <v>880367</v>
      </c>
      <c r="E52" s="33" t="s">
        <v>141</v>
      </c>
      <c r="F52" s="33" t="s">
        <v>142</v>
      </c>
    </row>
    <row r="53" ht="16.5" spans="1:6">
      <c r="A53" s="22"/>
      <c r="B53" s="22"/>
      <c r="C53" s="22"/>
      <c r="D53" s="33" t="str">
        <f>"880650"</f>
        <v>880650</v>
      </c>
      <c r="E53" s="33" t="s">
        <v>143</v>
      </c>
      <c r="F53" s="33" t="s">
        <v>144</v>
      </c>
    </row>
    <row r="54" ht="16.5" spans="1:6">
      <c r="A54" s="22"/>
      <c r="B54" s="22"/>
      <c r="C54" s="22"/>
      <c r="D54" s="33" t="str">
        <f>"880647"</f>
        <v>880647</v>
      </c>
      <c r="E54" s="33" t="s">
        <v>145</v>
      </c>
      <c r="F54" s="33" t="s">
        <v>146</v>
      </c>
    </row>
    <row r="55" ht="16.5" spans="1:6">
      <c r="A55" s="22"/>
      <c r="B55" s="22"/>
      <c r="C55" s="22"/>
      <c r="D55" s="33" t="str">
        <f>"880896"</f>
        <v>880896</v>
      </c>
      <c r="E55" s="33" t="s">
        <v>147</v>
      </c>
      <c r="F55" s="33" t="s">
        <v>148</v>
      </c>
    </row>
    <row r="56" ht="16.5" spans="1:6">
      <c r="A56" s="22"/>
      <c r="B56" s="22"/>
      <c r="C56" s="22"/>
      <c r="D56" s="33" t="str">
        <f>"880718"</f>
        <v>880718</v>
      </c>
      <c r="E56" s="33" t="s">
        <v>149</v>
      </c>
      <c r="F56" s="33" t="s">
        <v>150</v>
      </c>
    </row>
    <row r="57" ht="16.5" spans="1:6">
      <c r="A57" s="22"/>
      <c r="B57" s="22"/>
      <c r="C57" s="22"/>
      <c r="D57" s="33" t="str">
        <f>"880474"</f>
        <v>880474</v>
      </c>
      <c r="E57" s="33" t="s">
        <v>151</v>
      </c>
      <c r="F57" s="33" t="s">
        <v>152</v>
      </c>
    </row>
    <row r="58" ht="16.5" spans="1:6">
      <c r="A58" s="22"/>
      <c r="B58" s="22"/>
      <c r="C58" s="22"/>
      <c r="D58" s="33" t="str">
        <f>"880959"</f>
        <v>880959</v>
      </c>
      <c r="E58" s="33" t="s">
        <v>153</v>
      </c>
      <c r="F58" s="33" t="s">
        <v>154</v>
      </c>
    </row>
    <row r="59" ht="16.5" spans="1:6">
      <c r="A59" s="22"/>
      <c r="B59" s="22"/>
      <c r="C59" s="22"/>
      <c r="D59" s="33" t="str">
        <f>"880421"</f>
        <v>880421</v>
      </c>
      <c r="E59" s="33" t="s">
        <v>155</v>
      </c>
      <c r="F59" s="33" t="s">
        <v>156</v>
      </c>
    </row>
    <row r="60" ht="16.5" spans="1:6">
      <c r="A60" s="22"/>
      <c r="B60" s="22"/>
      <c r="C60" s="22"/>
      <c r="D60" s="33" t="str">
        <f>"880887"</f>
        <v>880887</v>
      </c>
      <c r="E60" s="33" t="s">
        <v>157</v>
      </c>
      <c r="F60" s="33" t="s">
        <v>158</v>
      </c>
    </row>
    <row r="61" ht="16.5" spans="1:6">
      <c r="A61" s="22"/>
      <c r="B61" s="22"/>
      <c r="C61" s="22"/>
      <c r="D61" s="33" t="str">
        <f>"880203"</f>
        <v>880203</v>
      </c>
      <c r="E61" s="33" t="s">
        <v>159</v>
      </c>
      <c r="F61" s="33" t="s">
        <v>160</v>
      </c>
    </row>
    <row r="62" ht="16.5" spans="1:6">
      <c r="A62" s="22"/>
      <c r="B62" s="22"/>
      <c r="C62" s="22"/>
      <c r="D62" s="33" t="str">
        <f>"880613"</f>
        <v>880613</v>
      </c>
      <c r="E62" s="33" t="s">
        <v>161</v>
      </c>
      <c r="F62" s="33" t="s">
        <v>162</v>
      </c>
    </row>
    <row r="63" ht="16.5" spans="1:6">
      <c r="A63" s="22"/>
      <c r="B63" s="22"/>
      <c r="C63" s="22"/>
      <c r="D63" s="33" t="str">
        <f>"880767"</f>
        <v>880767</v>
      </c>
      <c r="E63" s="33" t="s">
        <v>163</v>
      </c>
      <c r="F63" s="33" t="s">
        <v>164</v>
      </c>
    </row>
    <row r="64" ht="16.5" spans="1:6">
      <c r="A64" s="22"/>
      <c r="B64" s="22"/>
      <c r="C64" s="22"/>
      <c r="D64" s="33" t="str">
        <f>"880764"</f>
        <v>880764</v>
      </c>
      <c r="E64" s="33" t="s">
        <v>165</v>
      </c>
      <c r="F64" s="33" t="s">
        <v>166</v>
      </c>
    </row>
    <row r="65" ht="16.5" spans="1:6">
      <c r="A65" s="22"/>
      <c r="B65" s="22"/>
      <c r="C65" s="22"/>
      <c r="D65" s="33" t="str">
        <f>"880231"</f>
        <v>880231</v>
      </c>
      <c r="E65" s="33" t="s">
        <v>167</v>
      </c>
      <c r="F65" s="33" t="s">
        <v>168</v>
      </c>
    </row>
    <row r="66" ht="16.5" spans="1:6">
      <c r="A66" s="22"/>
      <c r="B66" s="22"/>
      <c r="C66" s="22"/>
      <c r="D66" s="33" t="str">
        <f>"880422"</f>
        <v>880422</v>
      </c>
      <c r="E66" s="33" t="s">
        <v>169</v>
      </c>
      <c r="F66" s="33" t="s">
        <v>170</v>
      </c>
    </row>
    <row r="67" ht="16.5" spans="1:6">
      <c r="A67" s="22"/>
      <c r="B67" s="22"/>
      <c r="C67" s="22"/>
      <c r="D67" s="33" t="str">
        <f>"880626"</f>
        <v>880626</v>
      </c>
      <c r="E67" s="33" t="s">
        <v>171</v>
      </c>
      <c r="F67" s="33" t="s">
        <v>172</v>
      </c>
    </row>
    <row r="68" ht="16.5" spans="1:6">
      <c r="A68" s="22"/>
      <c r="B68" s="22"/>
      <c r="C68" s="22"/>
      <c r="D68" s="33" t="str">
        <f>"880745"</f>
        <v>880745</v>
      </c>
      <c r="E68" s="33" t="s">
        <v>173</v>
      </c>
      <c r="F68" s="33" t="s">
        <v>174</v>
      </c>
    </row>
    <row r="69" ht="16.5" spans="1:6">
      <c r="A69" s="22"/>
      <c r="B69" s="22"/>
      <c r="C69" s="22"/>
      <c r="D69" s="33" t="str">
        <f>"880741"</f>
        <v>880741</v>
      </c>
      <c r="E69" s="33" t="s">
        <v>175</v>
      </c>
      <c r="F69" s="33" t="s">
        <v>176</v>
      </c>
    </row>
    <row r="70" ht="16.5" spans="1:6">
      <c r="A70" s="22"/>
      <c r="B70" s="22"/>
      <c r="C70" s="22"/>
      <c r="D70" s="33" t="str">
        <f>"880644"</f>
        <v>880644</v>
      </c>
      <c r="E70" s="33" t="s">
        <v>177</v>
      </c>
      <c r="F70" s="33" t="s">
        <v>178</v>
      </c>
    </row>
    <row r="71" ht="16.5" spans="1:6">
      <c r="A71" s="22"/>
      <c r="B71" s="22"/>
      <c r="C71" s="22"/>
      <c r="D71" s="33" t="str">
        <f>"880454"</f>
        <v>880454</v>
      </c>
      <c r="E71" s="33" t="s">
        <v>179</v>
      </c>
      <c r="F71" s="33" t="s">
        <v>180</v>
      </c>
    </row>
    <row r="72" ht="16.5" spans="1:6">
      <c r="A72" s="22"/>
      <c r="B72" s="22"/>
      <c r="C72" s="22"/>
      <c r="D72" s="33" t="str">
        <f>"880710"</f>
        <v>880710</v>
      </c>
      <c r="E72" s="33" t="s">
        <v>181</v>
      </c>
      <c r="F72" s="33" t="s">
        <v>182</v>
      </c>
    </row>
    <row r="73" ht="16.5" spans="1:6">
      <c r="A73" s="22"/>
      <c r="B73" s="22"/>
      <c r="C73" s="22"/>
      <c r="D73" s="33" t="str">
        <f>"880423"</f>
        <v>880423</v>
      </c>
      <c r="E73" s="33" t="s">
        <v>183</v>
      </c>
      <c r="F73" s="33" t="s">
        <v>184</v>
      </c>
    </row>
    <row r="74" ht="16.5" spans="1:6">
      <c r="A74" s="22"/>
      <c r="B74" s="22"/>
      <c r="C74" s="22"/>
      <c r="D74" s="33" t="str">
        <f>"399108"</f>
        <v>399108</v>
      </c>
      <c r="E74" s="33" t="s">
        <v>185</v>
      </c>
      <c r="F74" s="33" t="s">
        <v>186</v>
      </c>
    </row>
    <row r="75" ht="16.5" spans="1:6">
      <c r="A75" s="22"/>
      <c r="B75" s="22"/>
      <c r="C75" s="22"/>
      <c r="D75" s="33" t="str">
        <f>"880453"</f>
        <v>880453</v>
      </c>
      <c r="E75" s="33" t="s">
        <v>187</v>
      </c>
      <c r="F75" s="33" t="s">
        <v>188</v>
      </c>
    </row>
    <row r="76" ht="16.5" spans="1:6">
      <c r="A76" s="22"/>
      <c r="B76" s="22"/>
      <c r="C76" s="22"/>
      <c r="D76" s="33" t="str">
        <f>"000683"</f>
        <v>000683</v>
      </c>
      <c r="E76" s="33" t="s">
        <v>189</v>
      </c>
      <c r="F76" s="33" t="s">
        <v>74</v>
      </c>
    </row>
    <row r="77" ht="16.5" spans="1:6">
      <c r="A77" s="22"/>
      <c r="B77" s="22"/>
      <c r="C77" s="22"/>
      <c r="D77" s="33" t="str">
        <f>"000011"</f>
        <v>000011</v>
      </c>
      <c r="E77" s="33" t="s">
        <v>190</v>
      </c>
      <c r="F77" s="33" t="s">
        <v>74</v>
      </c>
    </row>
    <row r="78" ht="16.5" spans="1:6">
      <c r="A78" s="22"/>
      <c r="B78" s="22"/>
      <c r="C78" s="22"/>
      <c r="D78" s="33" t="str">
        <f>"399974"</f>
        <v>399974</v>
      </c>
      <c r="E78" s="33" t="s">
        <v>191</v>
      </c>
      <c r="F78" s="33" t="s">
        <v>74</v>
      </c>
    </row>
    <row r="79" ht="16.5" spans="1:6">
      <c r="A79" s="22"/>
      <c r="B79" s="22"/>
      <c r="C79" s="22"/>
      <c r="D79" s="33" t="str">
        <f>"399807"</f>
        <v>399807</v>
      </c>
      <c r="E79" s="33" t="s">
        <v>192</v>
      </c>
      <c r="F79" s="33" t="s">
        <v>74</v>
      </c>
    </row>
    <row r="80" ht="16.5" spans="1:6">
      <c r="A80" s="22"/>
      <c r="B80" s="22"/>
      <c r="C80" s="22"/>
      <c r="D80" s="33" t="str">
        <f>"399750"</f>
        <v>399750</v>
      </c>
      <c r="E80" s="33" t="s">
        <v>193</v>
      </c>
      <c r="F80" s="33" t="s">
        <v>74</v>
      </c>
    </row>
    <row r="81" ht="16.5" spans="1:6">
      <c r="A81" s="22"/>
      <c r="B81" s="22"/>
      <c r="C81" s="22"/>
      <c r="D81" s="33" t="str">
        <f>"399391"</f>
        <v>399391</v>
      </c>
      <c r="E81" s="33" t="s">
        <v>194</v>
      </c>
      <c r="F81" s="33" t="s">
        <v>74</v>
      </c>
    </row>
    <row r="82" ht="16.5" spans="1:6">
      <c r="A82" s="22"/>
      <c r="B82" s="22"/>
      <c r="C82" s="22"/>
      <c r="D82" s="33" t="str">
        <f>"399373"</f>
        <v>399373</v>
      </c>
      <c r="E82" s="33" t="s">
        <v>195</v>
      </c>
      <c r="F82" s="33" t="s">
        <v>74</v>
      </c>
    </row>
    <row r="83" ht="16.5" spans="1:6">
      <c r="A83" s="22"/>
      <c r="B83" s="22"/>
      <c r="C83" s="22"/>
      <c r="D83" s="33" t="str">
        <f>"399348"</f>
        <v>399348</v>
      </c>
      <c r="E83" s="33" t="s">
        <v>196</v>
      </c>
      <c r="F83" s="33" t="s">
        <v>74</v>
      </c>
    </row>
    <row r="84" ht="16.5" spans="1:6">
      <c r="A84" s="22"/>
      <c r="B84" s="22"/>
      <c r="C84" s="22"/>
      <c r="D84" s="33" t="str">
        <f>"399324"</f>
        <v>399324</v>
      </c>
      <c r="E84" s="33" t="s">
        <v>197</v>
      </c>
      <c r="F84" s="33" t="s">
        <v>74</v>
      </c>
    </row>
    <row r="85" ht="16.5" spans="1:6">
      <c r="A85" s="22"/>
      <c r="B85" s="22"/>
      <c r="C85" s="22"/>
      <c r="D85" s="33" t="str">
        <f>"399321"</f>
        <v>399321</v>
      </c>
      <c r="E85" s="33" t="s">
        <v>198</v>
      </c>
      <c r="F85" s="33" t="s">
        <v>74</v>
      </c>
    </row>
    <row r="86" ht="16.5" spans="1:6">
      <c r="A86" s="22"/>
      <c r="B86" s="22"/>
      <c r="C86" s="22"/>
      <c r="D86" s="33" t="str">
        <f>"399005"</f>
        <v>399005</v>
      </c>
      <c r="E86" s="33" t="s">
        <v>199</v>
      </c>
      <c r="F86" s="33" t="s">
        <v>74</v>
      </c>
    </row>
    <row r="87" ht="16.5" spans="1:6">
      <c r="A87" s="22"/>
      <c r="B87" s="22"/>
      <c r="C87" s="22"/>
      <c r="D87" s="33" t="str">
        <f>"880677"</f>
        <v>880677</v>
      </c>
      <c r="E87" s="33" t="s">
        <v>200</v>
      </c>
      <c r="F87" s="33" t="s">
        <v>74</v>
      </c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0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201</v>
      </c>
      <c r="B1" s="2"/>
      <c r="C1" s="2"/>
      <c r="D1" s="2"/>
      <c r="E1" s="2"/>
      <c r="F1" s="2"/>
      <c r="G1" s="2"/>
      <c r="H1" s="2"/>
      <c r="I1" s="2"/>
      <c r="J1" s="2"/>
      <c r="K1" s="1" t="s">
        <v>202</v>
      </c>
      <c r="L1" s="1"/>
      <c r="M1" s="1"/>
      <c r="N1" s="1"/>
      <c r="O1" s="1"/>
      <c r="P1" s="1"/>
      <c r="Q1" s="1"/>
      <c r="R1" s="1"/>
    </row>
    <row r="2" ht="22.5" spans="1:18">
      <c r="A2" s="3" t="s">
        <v>203</v>
      </c>
      <c r="B2" s="4" t="s">
        <v>204</v>
      </c>
      <c r="C2" s="4" t="s">
        <v>205</v>
      </c>
      <c r="D2" s="4" t="s">
        <v>206</v>
      </c>
      <c r="E2" s="4" t="s">
        <v>207</v>
      </c>
      <c r="F2" s="4" t="s">
        <v>208</v>
      </c>
      <c r="G2" s="4" t="s">
        <v>209</v>
      </c>
      <c r="H2" s="4" t="s">
        <v>210</v>
      </c>
      <c r="I2" s="4" t="s">
        <v>211</v>
      </c>
      <c r="J2" s="4" t="s">
        <v>212</v>
      </c>
      <c r="K2" s="11" t="s">
        <v>213</v>
      </c>
      <c r="L2" s="11" t="s">
        <v>214</v>
      </c>
      <c r="M2" s="11" t="s">
        <v>215</v>
      </c>
      <c r="N2" s="11" t="s">
        <v>216</v>
      </c>
      <c r="O2" s="11" t="s">
        <v>217</v>
      </c>
      <c r="P2" s="11" t="s">
        <v>218</v>
      </c>
      <c r="Q2" s="11" t="s">
        <v>219</v>
      </c>
      <c r="R2" s="11" t="s">
        <v>220</v>
      </c>
    </row>
    <row r="3" ht="16.5" spans="1:23">
      <c r="A3" s="16">
        <v>399249</v>
      </c>
      <c r="B3" s="16" t="s">
        <v>221</v>
      </c>
      <c r="C3" s="16">
        <v>2365.72</v>
      </c>
      <c r="D3" s="16">
        <v>3203.439</v>
      </c>
      <c r="E3" s="16">
        <v>1</v>
      </c>
      <c r="F3" s="17">
        <v>0</v>
      </c>
      <c r="G3" s="17">
        <v>0</v>
      </c>
      <c r="H3" s="17">
        <v>1</v>
      </c>
      <c r="I3" s="17">
        <v>0.588</v>
      </c>
      <c r="J3" s="17">
        <v>26.585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-3.91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13</v>
      </c>
      <c r="B4" s="18" t="s">
        <v>222</v>
      </c>
      <c r="C4" s="18">
        <v>300.307</v>
      </c>
      <c r="D4" s="18">
        <v>301.834</v>
      </c>
      <c r="E4" s="18">
        <v>0</v>
      </c>
      <c r="F4" s="18">
        <v>0</v>
      </c>
      <c r="G4" s="18">
        <v>0</v>
      </c>
      <c r="H4" s="18">
        <v>1</v>
      </c>
      <c r="I4" s="17">
        <v>0.227</v>
      </c>
      <c r="J4" s="17">
        <v>0.732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-4.097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22</v>
      </c>
      <c r="B5" s="18" t="s">
        <v>223</v>
      </c>
      <c r="C5" s="18">
        <v>251.744</v>
      </c>
      <c r="D5" s="18">
        <v>252.998</v>
      </c>
      <c r="E5" s="18">
        <v>0</v>
      </c>
      <c r="F5" s="18">
        <v>0</v>
      </c>
      <c r="G5" s="18">
        <v>0</v>
      </c>
      <c r="H5" s="18">
        <v>1</v>
      </c>
      <c r="I5" s="17">
        <v>0.224</v>
      </c>
      <c r="J5" s="17">
        <v>0.719</v>
      </c>
      <c r="K5" s="20">
        <v>1</v>
      </c>
      <c r="L5" s="20">
        <v>0</v>
      </c>
      <c r="M5" s="20">
        <v>0</v>
      </c>
      <c r="N5" s="20">
        <v>0</v>
      </c>
      <c r="O5" s="20">
        <v>0</v>
      </c>
      <c r="P5" s="20">
        <v>-0.189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8">
        <v>101</v>
      </c>
      <c r="B6" s="18" t="s">
        <v>224</v>
      </c>
      <c r="C6" s="18">
        <v>249.494</v>
      </c>
      <c r="D6" s="18">
        <v>250.784</v>
      </c>
      <c r="E6" s="18">
        <v>0</v>
      </c>
      <c r="F6" s="18">
        <v>0</v>
      </c>
      <c r="G6" s="18">
        <v>0</v>
      </c>
      <c r="H6" s="18">
        <v>1</v>
      </c>
      <c r="I6" s="17">
        <v>0.239</v>
      </c>
      <c r="J6" s="17">
        <v>0.752</v>
      </c>
      <c r="K6" s="20">
        <v>4</v>
      </c>
      <c r="L6" s="20">
        <v>1</v>
      </c>
      <c r="M6" s="20">
        <v>0</v>
      </c>
      <c r="N6" s="20">
        <v>0</v>
      </c>
      <c r="O6" s="20">
        <v>0</v>
      </c>
      <c r="P6" s="20">
        <v>-5.681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116</v>
      </c>
      <c r="B7" s="18" t="s">
        <v>225</v>
      </c>
      <c r="C7" s="18">
        <v>198.119</v>
      </c>
      <c r="D7" s="18">
        <v>198.74</v>
      </c>
      <c r="E7" s="18">
        <v>0</v>
      </c>
      <c r="F7" s="18">
        <v>0</v>
      </c>
      <c r="G7" s="18">
        <v>0</v>
      </c>
      <c r="H7" s="18">
        <v>1</v>
      </c>
      <c r="I7" s="17">
        <v>0.031</v>
      </c>
      <c r="J7" s="17">
        <v>0.343</v>
      </c>
      <c r="K7" s="20">
        <v>2</v>
      </c>
      <c r="L7" s="20">
        <v>0</v>
      </c>
      <c r="M7" s="20">
        <v>0</v>
      </c>
      <c r="N7" s="20">
        <v>0</v>
      </c>
      <c r="O7" s="20">
        <v>0</v>
      </c>
      <c r="P7" s="20">
        <v>0.991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8">
        <v>923</v>
      </c>
      <c r="B8" s="18" t="s">
        <v>226</v>
      </c>
      <c r="C8" s="18">
        <v>252.367</v>
      </c>
      <c r="D8" s="18">
        <v>253.431</v>
      </c>
      <c r="E8" s="18">
        <v>0</v>
      </c>
      <c r="F8" s="18">
        <v>0</v>
      </c>
      <c r="G8" s="18">
        <v>0</v>
      </c>
      <c r="H8" s="18">
        <v>1</v>
      </c>
      <c r="I8" s="17">
        <v>0.178</v>
      </c>
      <c r="J8" s="17">
        <v>0.597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-0.732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399289</v>
      </c>
      <c r="B9" s="18" t="s">
        <v>227</v>
      </c>
      <c r="C9" s="18">
        <v>119.686</v>
      </c>
      <c r="D9" s="18">
        <v>120.541</v>
      </c>
      <c r="E9" s="18">
        <v>0</v>
      </c>
      <c r="F9" s="18">
        <v>0</v>
      </c>
      <c r="G9" s="18">
        <v>0</v>
      </c>
      <c r="H9" s="18">
        <v>1</v>
      </c>
      <c r="I9" s="17">
        <v>0.363</v>
      </c>
      <c r="J9" s="17">
        <v>1.07</v>
      </c>
      <c r="K9" s="20">
        <v>2</v>
      </c>
      <c r="L9" s="20">
        <v>0</v>
      </c>
      <c r="M9" s="20">
        <v>0</v>
      </c>
      <c r="N9" s="20">
        <v>0</v>
      </c>
      <c r="O9" s="20">
        <v>0</v>
      </c>
      <c r="P9" s="20">
        <v>-0.837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399298</v>
      </c>
      <c r="B10" s="18" t="s">
        <v>228</v>
      </c>
      <c r="C10" s="18">
        <v>212.478</v>
      </c>
      <c r="D10" s="18">
        <v>213.407</v>
      </c>
      <c r="E10" s="18">
        <v>0</v>
      </c>
      <c r="F10" s="18">
        <v>0</v>
      </c>
      <c r="G10" s="18">
        <v>0</v>
      </c>
      <c r="H10" s="18">
        <v>1</v>
      </c>
      <c r="I10" s="17">
        <v>0.161</v>
      </c>
      <c r="J10" s="17">
        <v>0.596</v>
      </c>
      <c r="K10" s="20">
        <v>3</v>
      </c>
      <c r="L10" s="20">
        <v>0</v>
      </c>
      <c r="M10" s="20">
        <v>0</v>
      </c>
      <c r="N10" s="20">
        <v>0</v>
      </c>
      <c r="O10" s="20">
        <v>0</v>
      </c>
      <c r="P10" s="20">
        <v>-0.667</v>
      </c>
      <c r="Q10" s="20">
        <v>0</v>
      </c>
      <c r="R10" s="20">
        <v>1</v>
      </c>
      <c r="S10" s="21"/>
      <c r="T10" s="21"/>
      <c r="U10" s="21"/>
      <c r="V10" s="21"/>
      <c r="W10" s="21"/>
    </row>
    <row r="11" ht="16.5" spans="1:23">
      <c r="A11" s="18">
        <v>399299</v>
      </c>
      <c r="B11" s="18" t="s">
        <v>229</v>
      </c>
      <c r="C11" s="18">
        <v>244.459</v>
      </c>
      <c r="D11" s="18">
        <v>245.55</v>
      </c>
      <c r="E11" s="18">
        <v>0</v>
      </c>
      <c r="F11" s="18">
        <v>0</v>
      </c>
      <c r="G11" s="18">
        <v>0</v>
      </c>
      <c r="H11" s="18">
        <v>1</v>
      </c>
      <c r="I11" s="17">
        <v>0.266</v>
      </c>
      <c r="J11" s="17">
        <v>0.71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-8.812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399301</v>
      </c>
      <c r="B12" s="18" t="s">
        <v>230</v>
      </c>
      <c r="C12" s="18">
        <v>216.312</v>
      </c>
      <c r="D12" s="18">
        <v>217.257</v>
      </c>
      <c r="E12" s="18">
        <v>0</v>
      </c>
      <c r="F12" s="18">
        <v>0</v>
      </c>
      <c r="G12" s="18">
        <v>0</v>
      </c>
      <c r="H12" s="18">
        <v>1</v>
      </c>
      <c r="I12" s="17">
        <v>0.161</v>
      </c>
      <c r="J12" s="17">
        <v>0.596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-12.095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399404</v>
      </c>
      <c r="B13" s="18" t="s">
        <v>231</v>
      </c>
      <c r="C13" s="18">
        <v>6073.034</v>
      </c>
      <c r="D13" s="18">
        <v>6681.427</v>
      </c>
      <c r="E13" s="18">
        <v>0</v>
      </c>
      <c r="F13" s="18">
        <v>0</v>
      </c>
      <c r="G13" s="18">
        <v>0</v>
      </c>
      <c r="H13" s="18">
        <v>1</v>
      </c>
      <c r="I13" s="17">
        <v>1.799</v>
      </c>
      <c r="J13" s="17">
        <v>10.741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-1.664</v>
      </c>
      <c r="Q13" s="20">
        <v>0</v>
      </c>
      <c r="R13" s="20">
        <v>-1</v>
      </c>
      <c r="S13" s="21"/>
      <c r="T13" s="21"/>
      <c r="U13" s="21"/>
      <c r="V13" s="21"/>
      <c r="W13" s="21"/>
    </row>
    <row r="14" ht="16.5" spans="1:23">
      <c r="A14" s="18">
        <v>399427</v>
      </c>
      <c r="B14" s="18" t="s">
        <v>232</v>
      </c>
      <c r="C14" s="18">
        <v>2139.628</v>
      </c>
      <c r="D14" s="18">
        <v>2475.492</v>
      </c>
      <c r="E14" s="18">
        <v>0</v>
      </c>
      <c r="F14" s="18">
        <v>0</v>
      </c>
      <c r="G14" s="18">
        <v>0</v>
      </c>
      <c r="H14" s="18">
        <v>1</v>
      </c>
      <c r="I14" s="17">
        <v>1.685</v>
      </c>
      <c r="J14" s="17">
        <v>15.024</v>
      </c>
      <c r="K14" s="20">
        <v>0</v>
      </c>
      <c r="L14" s="20">
        <v>2</v>
      </c>
      <c r="M14" s="20">
        <v>1</v>
      </c>
      <c r="N14" s="20">
        <v>-1</v>
      </c>
      <c r="O14" s="20">
        <v>0</v>
      </c>
      <c r="P14" s="20">
        <v>0.012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399680</v>
      </c>
      <c r="B15" s="18" t="s">
        <v>233</v>
      </c>
      <c r="C15" s="18">
        <v>638.062</v>
      </c>
      <c r="D15" s="18">
        <v>741.91</v>
      </c>
      <c r="E15" s="18">
        <v>0</v>
      </c>
      <c r="F15" s="18">
        <v>0</v>
      </c>
      <c r="G15" s="18">
        <v>0</v>
      </c>
      <c r="H15" s="18">
        <v>1</v>
      </c>
      <c r="I15" s="17">
        <v>1.799</v>
      </c>
      <c r="J15" s="17">
        <v>15.544</v>
      </c>
      <c r="K15" s="20">
        <v>0</v>
      </c>
      <c r="L15" s="20">
        <v>2</v>
      </c>
      <c r="M15" s="20">
        <v>1</v>
      </c>
      <c r="N15" s="20">
        <v>-1</v>
      </c>
      <c r="O15" s="20">
        <v>0</v>
      </c>
      <c r="P15" s="20">
        <v>0.004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399809</v>
      </c>
      <c r="B16" s="18" t="s">
        <v>234</v>
      </c>
      <c r="C16" s="18">
        <v>2237.373</v>
      </c>
      <c r="D16" s="18">
        <v>2575.772</v>
      </c>
      <c r="E16" s="18">
        <v>0</v>
      </c>
      <c r="F16" s="18">
        <v>0</v>
      </c>
      <c r="G16" s="18">
        <v>0</v>
      </c>
      <c r="H16" s="18">
        <v>1</v>
      </c>
      <c r="I16" s="17">
        <v>0.396</v>
      </c>
      <c r="J16" s="17">
        <v>13.482</v>
      </c>
      <c r="K16" s="20">
        <v>2</v>
      </c>
      <c r="L16" s="20">
        <v>1</v>
      </c>
      <c r="M16" s="20">
        <v>0</v>
      </c>
      <c r="N16" s="20">
        <v>0</v>
      </c>
      <c r="O16" s="20">
        <v>0</v>
      </c>
      <c r="P16" s="20">
        <v>1.764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980018</v>
      </c>
      <c r="B17" s="18" t="s">
        <v>235</v>
      </c>
      <c r="C17" s="18">
        <v>3328.896</v>
      </c>
      <c r="D17" s="18">
        <v>3996.321</v>
      </c>
      <c r="E17" s="18">
        <v>0</v>
      </c>
      <c r="F17" s="18">
        <v>0</v>
      </c>
      <c r="G17" s="18">
        <v>0</v>
      </c>
      <c r="H17" s="18">
        <v>1</v>
      </c>
      <c r="I17" s="17">
        <v>8.27</v>
      </c>
      <c r="J17" s="17">
        <v>23.59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-2.331</v>
      </c>
      <c r="Q17" s="20">
        <v>0</v>
      </c>
      <c r="R17" s="20">
        <v>1</v>
      </c>
      <c r="S17" s="21"/>
      <c r="T17" s="21"/>
      <c r="U17" s="21"/>
      <c r="V17" s="21"/>
      <c r="W17" s="21"/>
    </row>
    <row r="18" ht="16.5" spans="1:23">
      <c r="A18" s="19">
        <v>3</v>
      </c>
      <c r="B18" s="19" t="s">
        <v>236</v>
      </c>
      <c r="C18" s="19">
        <v>253.799</v>
      </c>
      <c r="D18" s="19">
        <v>268.804</v>
      </c>
      <c r="E18" s="19">
        <v>0</v>
      </c>
      <c r="F18" s="19">
        <v>0</v>
      </c>
      <c r="G18" s="19">
        <v>1</v>
      </c>
      <c r="H18" s="17">
        <v>0</v>
      </c>
      <c r="I18" s="17">
        <v>0</v>
      </c>
      <c r="J18" s="17">
        <v>0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-3.306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5</v>
      </c>
      <c r="B19" s="19" t="s">
        <v>237</v>
      </c>
      <c r="C19" s="19">
        <v>2819.982</v>
      </c>
      <c r="D19" s="19">
        <v>3019.53</v>
      </c>
      <c r="E19" s="19">
        <v>0</v>
      </c>
      <c r="F19" s="19">
        <v>0</v>
      </c>
      <c r="G19" s="19">
        <v>1</v>
      </c>
      <c r="H19" s="17">
        <v>0</v>
      </c>
      <c r="I19" s="17">
        <v>0</v>
      </c>
      <c r="J19" s="17">
        <v>0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3.649</v>
      </c>
      <c r="Q19" s="20">
        <v>0</v>
      </c>
      <c r="R19" s="20">
        <v>1</v>
      </c>
      <c r="S19" s="21"/>
      <c r="T19" s="21"/>
      <c r="U19" s="21"/>
      <c r="V19" s="21"/>
      <c r="W19" s="21"/>
    </row>
    <row r="20" ht="16.5" spans="1:23">
      <c r="A20" s="19">
        <v>6</v>
      </c>
      <c r="B20" s="19" t="s">
        <v>238</v>
      </c>
      <c r="C20" s="19">
        <v>4453.225</v>
      </c>
      <c r="D20" s="19">
        <v>4901.714</v>
      </c>
      <c r="E20" s="19">
        <v>0</v>
      </c>
      <c r="F20" s="19">
        <v>0</v>
      </c>
      <c r="G20" s="19">
        <v>1</v>
      </c>
      <c r="H20" s="17">
        <v>0</v>
      </c>
      <c r="I20" s="17">
        <v>0</v>
      </c>
      <c r="J20" s="17">
        <v>0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-0.482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9">
        <v>36</v>
      </c>
      <c r="B21" s="19" t="s">
        <v>239</v>
      </c>
      <c r="C21" s="19">
        <v>10920.645</v>
      </c>
      <c r="D21" s="19">
        <v>11932.703</v>
      </c>
      <c r="E21" s="19">
        <v>0</v>
      </c>
      <c r="F21" s="19">
        <v>0</v>
      </c>
      <c r="G21" s="19">
        <v>1</v>
      </c>
      <c r="H21" s="17">
        <v>0</v>
      </c>
      <c r="I21" s="17">
        <v>0</v>
      </c>
      <c r="J21" s="17">
        <v>0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-4.623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37</v>
      </c>
      <c r="B22" s="19" t="s">
        <v>240</v>
      </c>
      <c r="C22" s="19">
        <v>6520.587</v>
      </c>
      <c r="D22" s="19">
        <v>7682.918</v>
      </c>
      <c r="E22" s="19">
        <v>0</v>
      </c>
      <c r="F22" s="19">
        <v>0</v>
      </c>
      <c r="G22" s="19">
        <v>1</v>
      </c>
      <c r="H22" s="17">
        <v>0</v>
      </c>
      <c r="I22" s="17">
        <v>0</v>
      </c>
      <c r="J22" s="17">
        <v>0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-0.218</v>
      </c>
      <c r="Q22" s="20">
        <v>0</v>
      </c>
      <c r="R22" s="20">
        <v>1</v>
      </c>
      <c r="S22" s="21"/>
      <c r="T22" s="21"/>
      <c r="U22" s="21"/>
      <c r="V22" s="21"/>
      <c r="W22" s="21"/>
    </row>
    <row r="23" ht="16.5" spans="1:23">
      <c r="A23" s="19">
        <v>75</v>
      </c>
      <c r="B23" s="19" t="s">
        <v>241</v>
      </c>
      <c r="C23" s="19">
        <v>7190.517</v>
      </c>
      <c r="D23" s="19">
        <v>8186.592</v>
      </c>
      <c r="E23" s="19">
        <v>0</v>
      </c>
      <c r="F23" s="19">
        <v>0</v>
      </c>
      <c r="G23" s="19">
        <v>1</v>
      </c>
      <c r="H23" s="17">
        <v>0</v>
      </c>
      <c r="I23" s="17">
        <v>0</v>
      </c>
      <c r="J23" s="17">
        <v>0</v>
      </c>
      <c r="K23" s="20">
        <v>0</v>
      </c>
      <c r="L23" s="20">
        <v>2</v>
      </c>
      <c r="M23" s="20">
        <v>1</v>
      </c>
      <c r="N23" s="20">
        <v>-1</v>
      </c>
      <c r="O23" s="20">
        <v>0</v>
      </c>
      <c r="P23" s="20">
        <v>-0.001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96</v>
      </c>
      <c r="B24" s="19" t="s">
        <v>242</v>
      </c>
      <c r="C24" s="19">
        <v>4250.265</v>
      </c>
      <c r="D24" s="19">
        <v>4638.237</v>
      </c>
      <c r="E24" s="19">
        <v>0</v>
      </c>
      <c r="F24" s="19">
        <v>0</v>
      </c>
      <c r="G24" s="19">
        <v>1</v>
      </c>
      <c r="H24" s="17">
        <v>0</v>
      </c>
      <c r="I24" s="17">
        <v>0</v>
      </c>
      <c r="J24" s="17">
        <v>0</v>
      </c>
      <c r="K24" s="20">
        <v>1</v>
      </c>
      <c r="L24" s="20">
        <v>0</v>
      </c>
      <c r="M24" s="20">
        <v>0</v>
      </c>
      <c r="N24" s="20">
        <v>0</v>
      </c>
      <c r="O24" s="20">
        <v>0</v>
      </c>
      <c r="P24" s="20">
        <v>-0.305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103</v>
      </c>
      <c r="B25" s="19" t="s">
        <v>243</v>
      </c>
      <c r="C25" s="19">
        <v>8120.332</v>
      </c>
      <c r="D25" s="19">
        <v>9148.659</v>
      </c>
      <c r="E25" s="19">
        <v>0</v>
      </c>
      <c r="F25" s="19">
        <v>0</v>
      </c>
      <c r="G25" s="19">
        <v>1</v>
      </c>
      <c r="H25" s="17">
        <v>0</v>
      </c>
      <c r="I25" s="17">
        <v>0</v>
      </c>
      <c r="J25" s="17">
        <v>0</v>
      </c>
      <c r="K25" s="20">
        <v>3</v>
      </c>
      <c r="L25" s="20">
        <v>0</v>
      </c>
      <c r="M25" s="20">
        <v>0</v>
      </c>
      <c r="N25" s="20">
        <v>0</v>
      </c>
      <c r="O25" s="20">
        <v>0</v>
      </c>
      <c r="P25" s="20">
        <v>-4.93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109</v>
      </c>
      <c r="B26" s="19" t="s">
        <v>244</v>
      </c>
      <c r="C26" s="19">
        <v>10244.993</v>
      </c>
      <c r="D26" s="19">
        <v>11622.877</v>
      </c>
      <c r="E26" s="19">
        <v>0</v>
      </c>
      <c r="F26" s="19">
        <v>0</v>
      </c>
      <c r="G26" s="19">
        <v>1</v>
      </c>
      <c r="H26" s="17">
        <v>0</v>
      </c>
      <c r="I26" s="17">
        <v>0</v>
      </c>
      <c r="J26" s="17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0.588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121</v>
      </c>
      <c r="B27" s="19" t="s">
        <v>245</v>
      </c>
      <c r="C27" s="19">
        <v>8342.149</v>
      </c>
      <c r="D27" s="19">
        <v>9432.081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-5.915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147</v>
      </c>
      <c r="B28" s="19" t="s">
        <v>246</v>
      </c>
      <c r="C28" s="19">
        <v>6855.631</v>
      </c>
      <c r="D28" s="19">
        <v>7644.651</v>
      </c>
      <c r="E28" s="19">
        <v>0</v>
      </c>
      <c r="F28" s="19">
        <v>0</v>
      </c>
      <c r="G28" s="19">
        <v>1</v>
      </c>
      <c r="H28" s="17">
        <v>0</v>
      </c>
      <c r="I28" s="17">
        <v>0</v>
      </c>
      <c r="J28" s="17">
        <v>0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1.89</v>
      </c>
      <c r="Q28" s="20">
        <v>0</v>
      </c>
      <c r="R28" s="20">
        <v>1</v>
      </c>
      <c r="S28" s="21"/>
      <c r="T28" s="21"/>
      <c r="U28" s="21"/>
      <c r="V28" s="21"/>
      <c r="W28" s="21"/>
    </row>
    <row r="29" ht="16.5" spans="1:23">
      <c r="A29" s="19">
        <v>683</v>
      </c>
      <c r="B29" s="19" t="s">
        <v>189</v>
      </c>
      <c r="C29" s="19">
        <v>1121.452</v>
      </c>
      <c r="D29" s="19">
        <v>1344.907</v>
      </c>
      <c r="E29" s="19">
        <v>0</v>
      </c>
      <c r="F29" s="19">
        <v>0</v>
      </c>
      <c r="G29" s="19">
        <v>1</v>
      </c>
      <c r="H29" s="17">
        <v>0</v>
      </c>
      <c r="I29" s="17">
        <v>0</v>
      </c>
      <c r="J29" s="17">
        <v>0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-4.349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806</v>
      </c>
      <c r="B30" s="19" t="s">
        <v>247</v>
      </c>
      <c r="C30" s="19">
        <v>8388.611</v>
      </c>
      <c r="D30" s="19">
        <v>9207.4</v>
      </c>
      <c r="E30" s="19">
        <v>0</v>
      </c>
      <c r="F30" s="19">
        <v>0</v>
      </c>
      <c r="G30" s="19">
        <v>1</v>
      </c>
      <c r="H30" s="17">
        <v>0</v>
      </c>
      <c r="I30" s="17">
        <v>0</v>
      </c>
      <c r="J30" s="17">
        <v>0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0.211</v>
      </c>
      <c r="Q30" s="20">
        <v>0</v>
      </c>
      <c r="R30" s="20">
        <v>1</v>
      </c>
      <c r="S30" s="21"/>
      <c r="T30" s="21"/>
      <c r="U30" s="21"/>
      <c r="V30" s="21"/>
      <c r="W30" s="21"/>
    </row>
    <row r="31" ht="16.5" spans="1:23">
      <c r="A31" s="19">
        <v>807</v>
      </c>
      <c r="B31" s="19" t="s">
        <v>248</v>
      </c>
      <c r="C31" s="19">
        <v>18813.424</v>
      </c>
      <c r="D31" s="19">
        <v>20539.971</v>
      </c>
      <c r="E31" s="19">
        <v>0</v>
      </c>
      <c r="F31" s="19">
        <v>0</v>
      </c>
      <c r="G31" s="19">
        <v>1</v>
      </c>
      <c r="H31" s="17">
        <v>0</v>
      </c>
      <c r="I31" s="17">
        <v>0</v>
      </c>
      <c r="J31" s="17">
        <v>0</v>
      </c>
      <c r="K31" s="20">
        <v>3</v>
      </c>
      <c r="L31" s="20">
        <v>0</v>
      </c>
      <c r="M31" s="20">
        <v>1</v>
      </c>
      <c r="N31" s="20">
        <v>-1</v>
      </c>
      <c r="O31" s="20">
        <v>0</v>
      </c>
      <c r="P31" s="20">
        <v>0.762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808</v>
      </c>
      <c r="B32" s="19" t="s">
        <v>249</v>
      </c>
      <c r="C32" s="19">
        <v>8611.212</v>
      </c>
      <c r="D32" s="19">
        <v>9913.166</v>
      </c>
      <c r="E32" s="19">
        <v>0</v>
      </c>
      <c r="F32" s="19">
        <v>0</v>
      </c>
      <c r="G32" s="19">
        <v>1</v>
      </c>
      <c r="H32" s="17">
        <v>0</v>
      </c>
      <c r="I32" s="17">
        <v>0</v>
      </c>
      <c r="J32" s="17">
        <v>0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-5.776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814</v>
      </c>
      <c r="B33" s="19" t="s">
        <v>250</v>
      </c>
      <c r="C33" s="19">
        <v>8564.592</v>
      </c>
      <c r="D33" s="19">
        <v>9954.891</v>
      </c>
      <c r="E33" s="19">
        <v>0</v>
      </c>
      <c r="F33" s="19">
        <v>0</v>
      </c>
      <c r="G33" s="19">
        <v>1</v>
      </c>
      <c r="H33" s="17">
        <v>0</v>
      </c>
      <c r="I33" s="17">
        <v>0</v>
      </c>
      <c r="J33" s="17">
        <v>0</v>
      </c>
      <c r="K33" s="20">
        <v>3</v>
      </c>
      <c r="L33" s="20">
        <v>2</v>
      </c>
      <c r="M33" s="20">
        <v>0</v>
      </c>
      <c r="N33" s="20">
        <v>0</v>
      </c>
      <c r="O33" s="20">
        <v>0</v>
      </c>
      <c r="P33" s="20">
        <v>-2.854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815</v>
      </c>
      <c r="B34" s="19" t="s">
        <v>251</v>
      </c>
      <c r="C34" s="19">
        <v>19407.982</v>
      </c>
      <c r="D34" s="19">
        <v>21282.227</v>
      </c>
      <c r="E34" s="19">
        <v>0</v>
      </c>
      <c r="F34" s="19">
        <v>0</v>
      </c>
      <c r="G34" s="19">
        <v>1</v>
      </c>
      <c r="H34" s="17">
        <v>0</v>
      </c>
      <c r="I34" s="17">
        <v>0</v>
      </c>
      <c r="J34" s="17">
        <v>0</v>
      </c>
      <c r="K34" s="20">
        <v>3</v>
      </c>
      <c r="L34" s="20">
        <v>1</v>
      </c>
      <c r="M34" s="20">
        <v>0</v>
      </c>
      <c r="N34" s="20">
        <v>0</v>
      </c>
      <c r="O34" s="20">
        <v>0</v>
      </c>
      <c r="P34" s="20">
        <v>-1.016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841</v>
      </c>
      <c r="B35" s="19" t="s">
        <v>252</v>
      </c>
      <c r="C35" s="19">
        <v>8579.853</v>
      </c>
      <c r="D35" s="19">
        <v>9981.452</v>
      </c>
      <c r="E35" s="19">
        <v>0</v>
      </c>
      <c r="F35" s="19">
        <v>0</v>
      </c>
      <c r="G35" s="19">
        <v>1</v>
      </c>
      <c r="H35" s="17">
        <v>0</v>
      </c>
      <c r="I35" s="17">
        <v>0</v>
      </c>
      <c r="J35" s="17">
        <v>0</v>
      </c>
      <c r="K35" s="20">
        <v>2</v>
      </c>
      <c r="L35" s="20">
        <v>1</v>
      </c>
      <c r="M35" s="20">
        <v>1</v>
      </c>
      <c r="N35" s="20">
        <v>-1</v>
      </c>
      <c r="O35" s="20">
        <v>0</v>
      </c>
      <c r="P35" s="20">
        <v>6.514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857</v>
      </c>
      <c r="B36" s="19" t="s">
        <v>253</v>
      </c>
      <c r="C36" s="19">
        <v>10602.436</v>
      </c>
      <c r="D36" s="19">
        <v>11917.206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0">
        <v>1</v>
      </c>
      <c r="L36" s="20">
        <v>1</v>
      </c>
      <c r="M36" s="20">
        <v>0</v>
      </c>
      <c r="N36" s="20">
        <v>0</v>
      </c>
      <c r="O36" s="20">
        <v>0</v>
      </c>
      <c r="P36" s="20">
        <v>-14.735</v>
      </c>
      <c r="Q36" s="20">
        <v>0</v>
      </c>
      <c r="R36" s="20">
        <v>-1</v>
      </c>
      <c r="S36" s="21"/>
      <c r="T36" s="21"/>
      <c r="U36" s="21"/>
      <c r="V36" s="21"/>
      <c r="W36" s="21"/>
    </row>
    <row r="37" ht="16.5" spans="1:23">
      <c r="A37" s="19">
        <v>863</v>
      </c>
      <c r="B37" s="19" t="s">
        <v>254</v>
      </c>
      <c r="C37" s="19">
        <v>2707.482</v>
      </c>
      <c r="D37" s="19">
        <v>3253.053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3.676</v>
      </c>
      <c r="Q37" s="20">
        <v>0</v>
      </c>
      <c r="R37" s="20">
        <v>1</v>
      </c>
      <c r="S37" s="21"/>
      <c r="T37" s="21"/>
      <c r="U37" s="21"/>
      <c r="V37" s="21"/>
      <c r="W37" s="21"/>
    </row>
    <row r="38" ht="16.5" spans="1:23">
      <c r="A38" s="19">
        <v>912</v>
      </c>
      <c r="B38" s="19" t="s">
        <v>255</v>
      </c>
      <c r="C38" s="19">
        <v>21364.258</v>
      </c>
      <c r="D38" s="19">
        <v>23533.668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-17.674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913</v>
      </c>
      <c r="B39" s="19" t="s">
        <v>256</v>
      </c>
      <c r="C39" s="19">
        <v>8484.715</v>
      </c>
      <c r="D39" s="19">
        <v>9941.906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0">
        <v>4</v>
      </c>
      <c r="L39" s="20">
        <v>1</v>
      </c>
      <c r="M39" s="20">
        <v>0</v>
      </c>
      <c r="N39" s="20">
        <v>0</v>
      </c>
      <c r="O39" s="20">
        <v>0</v>
      </c>
      <c r="P39" s="20">
        <v>-7.677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932</v>
      </c>
      <c r="B40" s="19" t="s">
        <v>257</v>
      </c>
      <c r="C40" s="19">
        <v>15665.316</v>
      </c>
      <c r="D40" s="19">
        <v>17345.723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0">
        <v>4</v>
      </c>
      <c r="L40" s="20">
        <v>0</v>
      </c>
      <c r="M40" s="20">
        <v>0</v>
      </c>
      <c r="N40" s="20">
        <v>0</v>
      </c>
      <c r="O40" s="20">
        <v>0</v>
      </c>
      <c r="P40" s="20">
        <v>-1.435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933</v>
      </c>
      <c r="B41" s="19" t="s">
        <v>258</v>
      </c>
      <c r="C41" s="19">
        <v>8366.723</v>
      </c>
      <c r="D41" s="19">
        <v>9629.55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0">
        <v>3</v>
      </c>
      <c r="L41" s="20">
        <v>0</v>
      </c>
      <c r="M41" s="20">
        <v>0</v>
      </c>
      <c r="N41" s="20">
        <v>0</v>
      </c>
      <c r="O41" s="20">
        <v>0</v>
      </c>
      <c r="P41" s="20">
        <v>-0.686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948</v>
      </c>
      <c r="B42" s="19" t="s">
        <v>259</v>
      </c>
      <c r="C42" s="19">
        <v>2611.757</v>
      </c>
      <c r="D42" s="19">
        <v>3051.738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-4.057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952</v>
      </c>
      <c r="B43" s="19" t="s">
        <v>260</v>
      </c>
      <c r="C43" s="19">
        <v>2690.738</v>
      </c>
      <c r="D43" s="19">
        <v>2998.34</v>
      </c>
      <c r="E43" s="19">
        <v>0</v>
      </c>
      <c r="F43" s="19">
        <v>0</v>
      </c>
      <c r="G43" s="19">
        <v>1</v>
      </c>
      <c r="H43" s="17">
        <v>0</v>
      </c>
      <c r="I43" s="17">
        <v>0</v>
      </c>
      <c r="J43" s="17">
        <v>0</v>
      </c>
      <c r="K43" s="20">
        <v>4</v>
      </c>
      <c r="L43" s="20">
        <v>1</v>
      </c>
      <c r="M43" s="20">
        <v>0</v>
      </c>
      <c r="N43" s="20">
        <v>0</v>
      </c>
      <c r="O43" s="20">
        <v>0</v>
      </c>
      <c r="P43" s="20">
        <v>-4.049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978</v>
      </c>
      <c r="B44" s="19" t="s">
        <v>261</v>
      </c>
      <c r="C44" s="19">
        <v>10886.927</v>
      </c>
      <c r="D44" s="19">
        <v>12199.781</v>
      </c>
      <c r="E44" s="19">
        <v>0</v>
      </c>
      <c r="F44" s="19">
        <v>0</v>
      </c>
      <c r="G44" s="19">
        <v>1</v>
      </c>
      <c r="H44" s="17">
        <v>0</v>
      </c>
      <c r="I44" s="17">
        <v>0</v>
      </c>
      <c r="J44" s="17">
        <v>0</v>
      </c>
      <c r="K44" s="20">
        <v>4</v>
      </c>
      <c r="L44" s="20">
        <v>1</v>
      </c>
      <c r="M44" s="20">
        <v>0</v>
      </c>
      <c r="N44" s="20">
        <v>0</v>
      </c>
      <c r="O44" s="20">
        <v>0</v>
      </c>
      <c r="P44" s="20">
        <v>-10.062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990</v>
      </c>
      <c r="B45" s="19" t="s">
        <v>262</v>
      </c>
      <c r="C45" s="19">
        <v>13082.797</v>
      </c>
      <c r="D45" s="19">
        <v>14474.936</v>
      </c>
      <c r="E45" s="19">
        <v>0</v>
      </c>
      <c r="F45" s="19">
        <v>0</v>
      </c>
      <c r="G45" s="19">
        <v>1</v>
      </c>
      <c r="H45" s="17">
        <v>0</v>
      </c>
      <c r="I45" s="17">
        <v>0</v>
      </c>
      <c r="J45" s="17">
        <v>0</v>
      </c>
      <c r="K45" s="20">
        <v>4</v>
      </c>
      <c r="L45" s="20">
        <v>1</v>
      </c>
      <c r="M45" s="20">
        <v>0</v>
      </c>
      <c r="N45" s="20">
        <v>0</v>
      </c>
      <c r="O45" s="20">
        <v>0</v>
      </c>
      <c r="P45" s="20">
        <v>-6.696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991</v>
      </c>
      <c r="B46" s="19" t="s">
        <v>9</v>
      </c>
      <c r="C46" s="19">
        <v>9053.362</v>
      </c>
      <c r="D46" s="19">
        <v>10405.202</v>
      </c>
      <c r="E46" s="19">
        <v>0</v>
      </c>
      <c r="F46" s="19">
        <v>0</v>
      </c>
      <c r="G46" s="19">
        <v>1</v>
      </c>
      <c r="H46" s="17">
        <v>0</v>
      </c>
      <c r="I46" s="17">
        <v>0</v>
      </c>
      <c r="J46" s="17">
        <v>0</v>
      </c>
      <c r="K46" s="20">
        <v>4</v>
      </c>
      <c r="L46" s="20">
        <v>1</v>
      </c>
      <c r="M46" s="20">
        <v>0</v>
      </c>
      <c r="N46" s="20">
        <v>0</v>
      </c>
      <c r="O46" s="20">
        <v>0</v>
      </c>
      <c r="P46" s="20">
        <v>-4.217</v>
      </c>
      <c r="Q46" s="20">
        <v>1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399003</v>
      </c>
      <c r="B47" s="19" t="s">
        <v>263</v>
      </c>
      <c r="C47" s="19">
        <v>8440.933</v>
      </c>
      <c r="D47" s="19">
        <v>9143.144</v>
      </c>
      <c r="E47" s="19">
        <v>0</v>
      </c>
      <c r="F47" s="19">
        <v>0</v>
      </c>
      <c r="G47" s="19">
        <v>1</v>
      </c>
      <c r="H47" s="17">
        <v>0</v>
      </c>
      <c r="I47" s="17">
        <v>0</v>
      </c>
      <c r="J47" s="17">
        <v>0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0.254</v>
      </c>
      <c r="Q47" s="20">
        <v>0</v>
      </c>
      <c r="R47" s="20">
        <v>1</v>
      </c>
      <c r="S47" s="21"/>
      <c r="T47" s="21"/>
      <c r="U47" s="21"/>
      <c r="V47" s="21"/>
      <c r="W47" s="21"/>
    </row>
    <row r="48" ht="16.5" spans="1:23">
      <c r="A48" s="19">
        <v>399108</v>
      </c>
      <c r="B48" s="19" t="s">
        <v>185</v>
      </c>
      <c r="C48" s="19">
        <v>1275.936</v>
      </c>
      <c r="D48" s="19">
        <v>1372.341</v>
      </c>
      <c r="E48" s="19">
        <v>0</v>
      </c>
      <c r="F48" s="19">
        <v>0</v>
      </c>
      <c r="G48" s="19">
        <v>1</v>
      </c>
      <c r="H48" s="17">
        <v>0</v>
      </c>
      <c r="I48" s="17">
        <v>0</v>
      </c>
      <c r="J48" s="17">
        <v>0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-6.039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399237</v>
      </c>
      <c r="B49" s="19" t="s">
        <v>264</v>
      </c>
      <c r="C49" s="19">
        <v>1101.275</v>
      </c>
      <c r="D49" s="19">
        <v>1227.599</v>
      </c>
      <c r="E49" s="19">
        <v>0</v>
      </c>
      <c r="F49" s="19">
        <v>0</v>
      </c>
      <c r="G49" s="19">
        <v>1</v>
      </c>
      <c r="H49" s="17">
        <v>0</v>
      </c>
      <c r="I49" s="17">
        <v>0</v>
      </c>
      <c r="J49" s="17">
        <v>0</v>
      </c>
      <c r="K49" s="20">
        <v>3</v>
      </c>
      <c r="L49" s="20">
        <v>0</v>
      </c>
      <c r="M49" s="20">
        <v>0</v>
      </c>
      <c r="N49" s="20">
        <v>0</v>
      </c>
      <c r="O49" s="20">
        <v>0</v>
      </c>
      <c r="P49" s="20">
        <v>-2.247</v>
      </c>
      <c r="Q49" s="20">
        <v>-1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399239</v>
      </c>
      <c r="B50" s="19" t="s">
        <v>265</v>
      </c>
      <c r="C50" s="19">
        <v>1985.458</v>
      </c>
      <c r="D50" s="19">
        <v>2316.586</v>
      </c>
      <c r="E50" s="19">
        <v>0</v>
      </c>
      <c r="F50" s="19">
        <v>0</v>
      </c>
      <c r="G50" s="19">
        <v>1</v>
      </c>
      <c r="H50" s="17">
        <v>0</v>
      </c>
      <c r="I50" s="17">
        <v>0</v>
      </c>
      <c r="J50" s="17">
        <v>0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-6.443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399240</v>
      </c>
      <c r="B51" s="19" t="s">
        <v>266</v>
      </c>
      <c r="C51" s="19">
        <v>1561.031</v>
      </c>
      <c r="D51" s="19">
        <v>1804.052</v>
      </c>
      <c r="E51" s="19">
        <v>0</v>
      </c>
      <c r="F51" s="19">
        <v>0</v>
      </c>
      <c r="G51" s="19">
        <v>1</v>
      </c>
      <c r="H51" s="17">
        <v>0</v>
      </c>
      <c r="I51" s="17">
        <v>0</v>
      </c>
      <c r="J51" s="17">
        <v>0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0.888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399241</v>
      </c>
      <c r="B52" s="19" t="s">
        <v>238</v>
      </c>
      <c r="C52" s="19">
        <v>1192.164</v>
      </c>
      <c r="D52" s="19">
        <v>1366.656</v>
      </c>
      <c r="E52" s="19">
        <v>0</v>
      </c>
      <c r="F52" s="19">
        <v>0</v>
      </c>
      <c r="G52" s="19">
        <v>1</v>
      </c>
      <c r="H52" s="17">
        <v>0</v>
      </c>
      <c r="I52" s="17">
        <v>0</v>
      </c>
      <c r="J52" s="17">
        <v>0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-0.727</v>
      </c>
      <c r="Q52" s="20">
        <v>0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399243</v>
      </c>
      <c r="B53" s="19" t="s">
        <v>267</v>
      </c>
      <c r="C53" s="19">
        <v>1407.235</v>
      </c>
      <c r="D53" s="19">
        <v>1584.673</v>
      </c>
      <c r="E53" s="19">
        <v>0</v>
      </c>
      <c r="F53" s="19">
        <v>0</v>
      </c>
      <c r="G53" s="19">
        <v>1</v>
      </c>
      <c r="H53" s="17">
        <v>0</v>
      </c>
      <c r="I53" s="17">
        <v>0</v>
      </c>
      <c r="J53" s="17">
        <v>0</v>
      </c>
      <c r="K53" s="20">
        <v>4</v>
      </c>
      <c r="L53" s="20">
        <v>1</v>
      </c>
      <c r="M53" s="20">
        <v>0</v>
      </c>
      <c r="N53" s="20">
        <v>0</v>
      </c>
      <c r="O53" s="20">
        <v>0</v>
      </c>
      <c r="P53" s="20">
        <v>-0.504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9">
        <v>399264</v>
      </c>
      <c r="B54" s="19" t="s">
        <v>268</v>
      </c>
      <c r="C54" s="19">
        <v>1413.784</v>
      </c>
      <c r="D54" s="19">
        <v>1744.403</v>
      </c>
      <c r="E54" s="19">
        <v>0</v>
      </c>
      <c r="F54" s="19">
        <v>0</v>
      </c>
      <c r="G54" s="19">
        <v>1</v>
      </c>
      <c r="H54" s="17">
        <v>0</v>
      </c>
      <c r="I54" s="17">
        <v>0</v>
      </c>
      <c r="J54" s="17">
        <v>0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-0.888</v>
      </c>
      <c r="Q54" s="20">
        <v>0</v>
      </c>
      <c r="R54" s="20">
        <v>1</v>
      </c>
      <c r="S54" s="21"/>
      <c r="T54" s="21"/>
      <c r="U54" s="21"/>
      <c r="V54" s="21"/>
      <c r="W54" s="21"/>
    </row>
    <row r="55" ht="16.5" spans="1:23">
      <c r="A55" s="19">
        <v>399265</v>
      </c>
      <c r="B55" s="19" t="s">
        <v>269</v>
      </c>
      <c r="C55" s="19">
        <v>1055.714</v>
      </c>
      <c r="D55" s="19">
        <v>1222.326</v>
      </c>
      <c r="E55" s="19">
        <v>0</v>
      </c>
      <c r="F55" s="19">
        <v>0</v>
      </c>
      <c r="G55" s="19">
        <v>1</v>
      </c>
      <c r="H55" s="17">
        <v>0</v>
      </c>
      <c r="I55" s="17">
        <v>0</v>
      </c>
      <c r="J55" s="17">
        <v>0</v>
      </c>
      <c r="K55" s="20">
        <v>3</v>
      </c>
      <c r="L55" s="20">
        <v>2</v>
      </c>
      <c r="M55" s="20">
        <v>0</v>
      </c>
      <c r="N55" s="20">
        <v>0</v>
      </c>
      <c r="O55" s="20">
        <v>0</v>
      </c>
      <c r="P55" s="20">
        <v>-0.398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399275</v>
      </c>
      <c r="B56" s="19" t="s">
        <v>73</v>
      </c>
      <c r="C56" s="19">
        <v>2691.314</v>
      </c>
      <c r="D56" s="19">
        <v>3086.445</v>
      </c>
      <c r="E56" s="19">
        <v>0</v>
      </c>
      <c r="F56" s="19">
        <v>0</v>
      </c>
      <c r="G56" s="19">
        <v>1</v>
      </c>
      <c r="H56" s="17">
        <v>0</v>
      </c>
      <c r="I56" s="17">
        <v>0</v>
      </c>
      <c r="J56" s="17">
        <v>0</v>
      </c>
      <c r="K56" s="20">
        <v>3</v>
      </c>
      <c r="L56" s="20">
        <v>1</v>
      </c>
      <c r="M56" s="20">
        <v>0</v>
      </c>
      <c r="N56" s="20">
        <v>0</v>
      </c>
      <c r="O56" s="20">
        <v>0</v>
      </c>
      <c r="P56" s="20">
        <v>-5.794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399277</v>
      </c>
      <c r="B57" s="19" t="s">
        <v>270</v>
      </c>
      <c r="C57" s="19">
        <v>2700.376</v>
      </c>
      <c r="D57" s="19">
        <v>3020.805</v>
      </c>
      <c r="E57" s="19">
        <v>0</v>
      </c>
      <c r="F57" s="19">
        <v>0</v>
      </c>
      <c r="G57" s="19">
        <v>1</v>
      </c>
      <c r="H57" s="17">
        <v>0</v>
      </c>
      <c r="I57" s="17">
        <v>0</v>
      </c>
      <c r="J57" s="17">
        <v>0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0.823</v>
      </c>
      <c r="Q57" s="20">
        <v>1</v>
      </c>
      <c r="R57" s="20">
        <v>1</v>
      </c>
      <c r="S57" s="21"/>
      <c r="T57" s="21"/>
      <c r="U57" s="21"/>
      <c r="V57" s="21"/>
      <c r="W57" s="21"/>
    </row>
    <row r="58" ht="16.5" spans="1:23">
      <c r="A58" s="19">
        <v>399280</v>
      </c>
      <c r="B58" s="19" t="s">
        <v>271</v>
      </c>
      <c r="C58" s="19">
        <v>2113.02</v>
      </c>
      <c r="D58" s="19">
        <v>2358.213</v>
      </c>
      <c r="E58" s="19">
        <v>0</v>
      </c>
      <c r="F58" s="19">
        <v>0</v>
      </c>
      <c r="G58" s="19">
        <v>1</v>
      </c>
      <c r="H58" s="17">
        <v>0</v>
      </c>
      <c r="I58" s="17">
        <v>0</v>
      </c>
      <c r="J58" s="17">
        <v>0</v>
      </c>
      <c r="K58" s="20">
        <v>4</v>
      </c>
      <c r="L58" s="20">
        <v>1</v>
      </c>
      <c r="M58" s="20">
        <v>0</v>
      </c>
      <c r="N58" s="20">
        <v>0</v>
      </c>
      <c r="O58" s="20">
        <v>0</v>
      </c>
      <c r="P58" s="20">
        <v>-6.268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399282</v>
      </c>
      <c r="B59" s="19" t="s">
        <v>272</v>
      </c>
      <c r="C59" s="19">
        <v>4886.424</v>
      </c>
      <c r="D59" s="19">
        <v>6007.972</v>
      </c>
      <c r="E59" s="19">
        <v>0</v>
      </c>
      <c r="F59" s="19">
        <v>0</v>
      </c>
      <c r="G59" s="19">
        <v>1</v>
      </c>
      <c r="H59" s="17">
        <v>0</v>
      </c>
      <c r="I59" s="17">
        <v>0</v>
      </c>
      <c r="J59" s="17">
        <v>0</v>
      </c>
      <c r="K59" s="20">
        <v>4</v>
      </c>
      <c r="L59" s="20">
        <v>1</v>
      </c>
      <c r="M59" s="20">
        <v>0</v>
      </c>
      <c r="N59" s="20">
        <v>0</v>
      </c>
      <c r="O59" s="20">
        <v>0</v>
      </c>
      <c r="P59" s="20">
        <v>-1.276</v>
      </c>
      <c r="Q59" s="20">
        <v>1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399286</v>
      </c>
      <c r="B60" s="19" t="s">
        <v>273</v>
      </c>
      <c r="C60" s="19">
        <v>3871.66</v>
      </c>
      <c r="D60" s="19">
        <v>4422.838</v>
      </c>
      <c r="E60" s="19">
        <v>0</v>
      </c>
      <c r="F60" s="19">
        <v>0</v>
      </c>
      <c r="G60" s="19">
        <v>1</v>
      </c>
      <c r="H60" s="17">
        <v>0</v>
      </c>
      <c r="I60" s="17">
        <v>0</v>
      </c>
      <c r="J60" s="17">
        <v>0</v>
      </c>
      <c r="K60" s="20">
        <v>0</v>
      </c>
      <c r="L60" s="20">
        <v>1</v>
      </c>
      <c r="M60" s="20">
        <v>1</v>
      </c>
      <c r="N60" s="20">
        <v>-1</v>
      </c>
      <c r="O60" s="20">
        <v>0</v>
      </c>
      <c r="P60" s="20">
        <v>0.004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399318</v>
      </c>
      <c r="B61" s="19" t="s">
        <v>274</v>
      </c>
      <c r="C61" s="19">
        <v>5166.57</v>
      </c>
      <c r="D61" s="19">
        <v>5436.021</v>
      </c>
      <c r="E61" s="19">
        <v>0</v>
      </c>
      <c r="F61" s="19">
        <v>0</v>
      </c>
      <c r="G61" s="19">
        <v>1</v>
      </c>
      <c r="H61" s="17">
        <v>0</v>
      </c>
      <c r="I61" s="17">
        <v>0</v>
      </c>
      <c r="J61" s="17">
        <v>0</v>
      </c>
      <c r="K61" s="20">
        <v>3</v>
      </c>
      <c r="L61" s="20">
        <v>2</v>
      </c>
      <c r="M61" s="20">
        <v>0</v>
      </c>
      <c r="N61" s="20">
        <v>0</v>
      </c>
      <c r="O61" s="20">
        <v>0</v>
      </c>
      <c r="P61" s="20">
        <v>-2.28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399367</v>
      </c>
      <c r="B62" s="19" t="s">
        <v>275</v>
      </c>
      <c r="C62" s="19">
        <v>2679.648</v>
      </c>
      <c r="D62" s="19">
        <v>3111.151</v>
      </c>
      <c r="E62" s="19">
        <v>0</v>
      </c>
      <c r="F62" s="19">
        <v>0</v>
      </c>
      <c r="G62" s="19">
        <v>1</v>
      </c>
      <c r="H62" s="17">
        <v>0</v>
      </c>
      <c r="I62" s="17">
        <v>0</v>
      </c>
      <c r="J62" s="17">
        <v>0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0.119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399385</v>
      </c>
      <c r="B63" s="19" t="s">
        <v>276</v>
      </c>
      <c r="C63" s="19">
        <v>9539.525</v>
      </c>
      <c r="D63" s="19">
        <v>10550.907</v>
      </c>
      <c r="E63" s="19">
        <v>0</v>
      </c>
      <c r="F63" s="19">
        <v>0</v>
      </c>
      <c r="G63" s="19">
        <v>1</v>
      </c>
      <c r="H63" s="17">
        <v>0</v>
      </c>
      <c r="I63" s="17">
        <v>0</v>
      </c>
      <c r="J63" s="17">
        <v>0</v>
      </c>
      <c r="K63" s="20">
        <v>3</v>
      </c>
      <c r="L63" s="20">
        <v>1</v>
      </c>
      <c r="M63" s="20">
        <v>0</v>
      </c>
      <c r="N63" s="20">
        <v>0</v>
      </c>
      <c r="O63" s="20">
        <v>0</v>
      </c>
      <c r="P63" s="20">
        <v>-6.679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399386</v>
      </c>
      <c r="B64" s="19" t="s">
        <v>277</v>
      </c>
      <c r="C64" s="19">
        <v>5904.363</v>
      </c>
      <c r="D64" s="19">
        <v>6812.312</v>
      </c>
      <c r="E64" s="19">
        <v>0</v>
      </c>
      <c r="F64" s="19">
        <v>0</v>
      </c>
      <c r="G64" s="19">
        <v>1</v>
      </c>
      <c r="H64" s="17">
        <v>0</v>
      </c>
      <c r="I64" s="17">
        <v>0</v>
      </c>
      <c r="J64" s="17">
        <v>0</v>
      </c>
      <c r="K64" s="20">
        <v>3</v>
      </c>
      <c r="L64" s="20">
        <v>2</v>
      </c>
      <c r="M64" s="20">
        <v>0</v>
      </c>
      <c r="N64" s="20">
        <v>0</v>
      </c>
      <c r="O64" s="20">
        <v>0</v>
      </c>
      <c r="P64" s="20">
        <v>-1.692</v>
      </c>
      <c r="Q64" s="20">
        <v>0</v>
      </c>
      <c r="R64" s="20">
        <v>1</v>
      </c>
      <c r="S64" s="21"/>
      <c r="T64" s="21"/>
      <c r="U64" s="21"/>
      <c r="V64" s="21"/>
      <c r="W64" s="21"/>
    </row>
    <row r="65" ht="16.5" spans="1:23">
      <c r="A65" s="19">
        <v>399393</v>
      </c>
      <c r="B65" s="19" t="s">
        <v>278</v>
      </c>
      <c r="C65" s="19">
        <v>3172.497</v>
      </c>
      <c r="D65" s="19">
        <v>3603.226</v>
      </c>
      <c r="E65" s="19">
        <v>0</v>
      </c>
      <c r="F65" s="19">
        <v>0</v>
      </c>
      <c r="G65" s="19">
        <v>1</v>
      </c>
      <c r="H65" s="17">
        <v>0</v>
      </c>
      <c r="I65" s="17">
        <v>0</v>
      </c>
      <c r="J65" s="17">
        <v>0</v>
      </c>
      <c r="K65" s="20">
        <v>3</v>
      </c>
      <c r="L65" s="20">
        <v>0</v>
      </c>
      <c r="M65" s="20">
        <v>0</v>
      </c>
      <c r="N65" s="20">
        <v>0</v>
      </c>
      <c r="O65" s="20">
        <v>0</v>
      </c>
      <c r="P65" s="20">
        <v>-4.666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399394</v>
      </c>
      <c r="B66" s="19" t="s">
        <v>279</v>
      </c>
      <c r="C66" s="19">
        <v>8785.556</v>
      </c>
      <c r="D66" s="19">
        <v>10117.807</v>
      </c>
      <c r="E66" s="19">
        <v>0</v>
      </c>
      <c r="F66" s="19">
        <v>0</v>
      </c>
      <c r="G66" s="19">
        <v>1</v>
      </c>
      <c r="H66" s="17">
        <v>0</v>
      </c>
      <c r="I66" s="17">
        <v>0</v>
      </c>
      <c r="J66" s="17">
        <v>0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-18.846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399396</v>
      </c>
      <c r="B67" s="19" t="s">
        <v>280</v>
      </c>
      <c r="C67" s="19">
        <v>18011.012</v>
      </c>
      <c r="D67" s="19">
        <v>19748.627</v>
      </c>
      <c r="E67" s="19">
        <v>0</v>
      </c>
      <c r="F67" s="19">
        <v>0</v>
      </c>
      <c r="G67" s="19">
        <v>1</v>
      </c>
      <c r="H67" s="17">
        <v>0</v>
      </c>
      <c r="I67" s="17">
        <v>0</v>
      </c>
      <c r="J67" s="17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-5.344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399418</v>
      </c>
      <c r="B68" s="19" t="s">
        <v>281</v>
      </c>
      <c r="C68" s="19">
        <v>4005.961</v>
      </c>
      <c r="D68" s="19">
        <v>4795.886</v>
      </c>
      <c r="E68" s="19">
        <v>0</v>
      </c>
      <c r="F68" s="19">
        <v>0</v>
      </c>
      <c r="G68" s="19">
        <v>1</v>
      </c>
      <c r="H68" s="17">
        <v>0</v>
      </c>
      <c r="I68" s="17">
        <v>0</v>
      </c>
      <c r="J68" s="17">
        <v>0</v>
      </c>
      <c r="K68" s="20">
        <v>2</v>
      </c>
      <c r="L68" s="20">
        <v>1</v>
      </c>
      <c r="M68" s="20">
        <v>0</v>
      </c>
      <c r="N68" s="20">
        <v>0</v>
      </c>
      <c r="O68" s="20">
        <v>0</v>
      </c>
      <c r="P68" s="20">
        <v>-4.928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399441</v>
      </c>
      <c r="B69" s="19" t="s">
        <v>282</v>
      </c>
      <c r="C69" s="19">
        <v>2232.119</v>
      </c>
      <c r="D69" s="19">
        <v>2614.988</v>
      </c>
      <c r="E69" s="19">
        <v>0</v>
      </c>
      <c r="F69" s="19">
        <v>0</v>
      </c>
      <c r="G69" s="19">
        <v>1</v>
      </c>
      <c r="H69" s="17">
        <v>0</v>
      </c>
      <c r="I69" s="17">
        <v>0</v>
      </c>
      <c r="J69" s="17">
        <v>0</v>
      </c>
      <c r="K69" s="20">
        <v>2</v>
      </c>
      <c r="L69" s="20">
        <v>0</v>
      </c>
      <c r="M69" s="20">
        <v>1</v>
      </c>
      <c r="N69" s="20">
        <v>-1</v>
      </c>
      <c r="O69" s="20">
        <v>0</v>
      </c>
      <c r="P69" s="20">
        <v>-1.271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399481</v>
      </c>
      <c r="B70" s="19" t="s">
        <v>222</v>
      </c>
      <c r="C70" s="19">
        <v>127.817</v>
      </c>
      <c r="D70" s="19">
        <v>128.02</v>
      </c>
      <c r="E70" s="19">
        <v>0</v>
      </c>
      <c r="F70" s="19">
        <v>0</v>
      </c>
      <c r="G70" s="19">
        <v>1</v>
      </c>
      <c r="H70" s="17">
        <v>0</v>
      </c>
      <c r="I70" s="17">
        <v>0</v>
      </c>
      <c r="J70" s="17">
        <v>0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-8.202</v>
      </c>
      <c r="Q70" s="20">
        <v>0</v>
      </c>
      <c r="R70" s="20">
        <v>1</v>
      </c>
      <c r="S70" s="21"/>
      <c r="T70" s="21"/>
      <c r="U70" s="21"/>
      <c r="V70" s="21"/>
      <c r="W70" s="21"/>
    </row>
    <row r="71" ht="16.5" spans="1:23">
      <c r="A71" s="19">
        <v>399617</v>
      </c>
      <c r="B71" s="19" t="s">
        <v>283</v>
      </c>
      <c r="C71" s="19">
        <v>9536.306</v>
      </c>
      <c r="D71" s="19">
        <v>10801.826</v>
      </c>
      <c r="E71" s="19">
        <v>0</v>
      </c>
      <c r="F71" s="19">
        <v>0</v>
      </c>
      <c r="G71" s="19">
        <v>1</v>
      </c>
      <c r="H71" s="17">
        <v>0</v>
      </c>
      <c r="I71" s="17">
        <v>0</v>
      </c>
      <c r="J71" s="17">
        <v>0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-2.69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399618</v>
      </c>
      <c r="B72" s="19" t="s">
        <v>284</v>
      </c>
      <c r="C72" s="19">
        <v>8254.942</v>
      </c>
      <c r="D72" s="19">
        <v>9270.777</v>
      </c>
      <c r="E72" s="19">
        <v>0</v>
      </c>
      <c r="F72" s="19">
        <v>0</v>
      </c>
      <c r="G72" s="19">
        <v>1</v>
      </c>
      <c r="H72" s="17">
        <v>0</v>
      </c>
      <c r="I72" s="17">
        <v>0</v>
      </c>
      <c r="J72" s="17">
        <v>0</v>
      </c>
      <c r="K72" s="20">
        <v>3</v>
      </c>
      <c r="L72" s="20">
        <v>1</v>
      </c>
      <c r="M72" s="20">
        <v>0</v>
      </c>
      <c r="N72" s="20">
        <v>0</v>
      </c>
      <c r="O72" s="20">
        <v>0</v>
      </c>
      <c r="P72" s="20">
        <v>-2.264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399619</v>
      </c>
      <c r="B73" s="19" t="s">
        <v>285</v>
      </c>
      <c r="C73" s="19">
        <v>7069.581</v>
      </c>
      <c r="D73" s="19">
        <v>7886.88</v>
      </c>
      <c r="E73" s="19">
        <v>0</v>
      </c>
      <c r="F73" s="19">
        <v>0</v>
      </c>
      <c r="G73" s="19">
        <v>1</v>
      </c>
      <c r="H73" s="17">
        <v>0</v>
      </c>
      <c r="I73" s="17">
        <v>0</v>
      </c>
      <c r="J73" s="17">
        <v>0</v>
      </c>
      <c r="K73" s="20">
        <v>2</v>
      </c>
      <c r="L73" s="20">
        <v>1</v>
      </c>
      <c r="M73" s="20">
        <v>1</v>
      </c>
      <c r="N73" s="20">
        <v>-1</v>
      </c>
      <c r="O73" s="20">
        <v>0</v>
      </c>
      <c r="P73" s="20">
        <v>3.988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399646</v>
      </c>
      <c r="B74" s="19" t="s">
        <v>286</v>
      </c>
      <c r="C74" s="19">
        <v>7822.571</v>
      </c>
      <c r="D74" s="19">
        <v>8546.812</v>
      </c>
      <c r="E74" s="19">
        <v>0</v>
      </c>
      <c r="F74" s="19">
        <v>0</v>
      </c>
      <c r="G74" s="19">
        <v>1</v>
      </c>
      <c r="H74" s="17">
        <v>0</v>
      </c>
      <c r="I74" s="17">
        <v>0</v>
      </c>
      <c r="J74" s="17">
        <v>0</v>
      </c>
      <c r="K74" s="20">
        <v>1</v>
      </c>
      <c r="L74" s="20">
        <v>1</v>
      </c>
      <c r="M74" s="20">
        <v>1</v>
      </c>
      <c r="N74" s="20">
        <v>-1</v>
      </c>
      <c r="O74" s="20">
        <v>0</v>
      </c>
      <c r="P74" s="20">
        <v>-11.351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399647</v>
      </c>
      <c r="B75" s="19" t="s">
        <v>287</v>
      </c>
      <c r="C75" s="19">
        <v>8108.949</v>
      </c>
      <c r="D75" s="19">
        <v>9043.569</v>
      </c>
      <c r="E75" s="19">
        <v>0</v>
      </c>
      <c r="F75" s="19">
        <v>0</v>
      </c>
      <c r="G75" s="19">
        <v>1</v>
      </c>
      <c r="H75" s="17">
        <v>0</v>
      </c>
      <c r="I75" s="17">
        <v>0</v>
      </c>
      <c r="J75" s="17">
        <v>0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2.622</v>
      </c>
      <c r="Q75" s="20">
        <v>0</v>
      </c>
      <c r="R75" s="20">
        <v>1</v>
      </c>
      <c r="S75" s="21"/>
      <c r="T75" s="21"/>
      <c r="U75" s="21"/>
      <c r="V75" s="21"/>
      <c r="W75" s="21"/>
    </row>
    <row r="76" ht="16.5" spans="1:23">
      <c r="A76" s="19">
        <v>399674</v>
      </c>
      <c r="B76" s="19" t="s">
        <v>288</v>
      </c>
      <c r="C76" s="19">
        <v>1964.87</v>
      </c>
      <c r="D76" s="19">
        <v>2192.996</v>
      </c>
      <c r="E76" s="19">
        <v>0</v>
      </c>
      <c r="F76" s="19">
        <v>0</v>
      </c>
      <c r="G76" s="19">
        <v>1</v>
      </c>
      <c r="H76" s="17">
        <v>0</v>
      </c>
      <c r="I76" s="17">
        <v>0</v>
      </c>
      <c r="J76" s="17">
        <v>0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-15.874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399675</v>
      </c>
      <c r="B77" s="19" t="s">
        <v>289</v>
      </c>
      <c r="C77" s="19">
        <v>3298.755</v>
      </c>
      <c r="D77" s="19">
        <v>3921.448</v>
      </c>
      <c r="E77" s="19">
        <v>0</v>
      </c>
      <c r="F77" s="19">
        <v>0</v>
      </c>
      <c r="G77" s="19">
        <v>1</v>
      </c>
      <c r="H77" s="17">
        <v>0</v>
      </c>
      <c r="I77" s="17">
        <v>0</v>
      </c>
      <c r="J77" s="17">
        <v>0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-3.562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399676</v>
      </c>
      <c r="B78" s="19" t="s">
        <v>290</v>
      </c>
      <c r="C78" s="19">
        <v>3655.735</v>
      </c>
      <c r="D78" s="19">
        <v>4180.456</v>
      </c>
      <c r="E78" s="19">
        <v>0</v>
      </c>
      <c r="F78" s="19">
        <v>0</v>
      </c>
      <c r="G78" s="19">
        <v>1</v>
      </c>
      <c r="H78" s="17">
        <v>0</v>
      </c>
      <c r="I78" s="17">
        <v>0</v>
      </c>
      <c r="J78" s="17">
        <v>0</v>
      </c>
      <c r="K78" s="20">
        <v>4</v>
      </c>
      <c r="L78" s="20">
        <v>0</v>
      </c>
      <c r="M78" s="20">
        <v>0</v>
      </c>
      <c r="N78" s="20">
        <v>0</v>
      </c>
      <c r="O78" s="20">
        <v>0</v>
      </c>
      <c r="P78" s="20">
        <v>-0.7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399677</v>
      </c>
      <c r="B79" s="19" t="s">
        <v>291</v>
      </c>
      <c r="C79" s="19">
        <v>5466.113</v>
      </c>
      <c r="D79" s="19">
        <v>6293.093</v>
      </c>
      <c r="E79" s="19">
        <v>0</v>
      </c>
      <c r="F79" s="19">
        <v>0</v>
      </c>
      <c r="G79" s="19">
        <v>1</v>
      </c>
      <c r="H79" s="17">
        <v>0</v>
      </c>
      <c r="I79" s="17">
        <v>0</v>
      </c>
      <c r="J79" s="17">
        <v>0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-1.843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399684</v>
      </c>
      <c r="B80" s="19" t="s">
        <v>292</v>
      </c>
      <c r="C80" s="19">
        <v>1864.088</v>
      </c>
      <c r="D80" s="19">
        <v>2099.352</v>
      </c>
      <c r="E80" s="19">
        <v>0</v>
      </c>
      <c r="F80" s="19">
        <v>0</v>
      </c>
      <c r="G80" s="19">
        <v>1</v>
      </c>
      <c r="H80" s="17">
        <v>0</v>
      </c>
      <c r="I80" s="17">
        <v>0</v>
      </c>
      <c r="J80" s="17">
        <v>0</v>
      </c>
      <c r="K80" s="20">
        <v>4</v>
      </c>
      <c r="L80" s="20">
        <v>1</v>
      </c>
      <c r="M80" s="20">
        <v>0</v>
      </c>
      <c r="N80" s="20">
        <v>0</v>
      </c>
      <c r="O80" s="20">
        <v>0</v>
      </c>
      <c r="P80" s="20">
        <v>-25.309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399685</v>
      </c>
      <c r="B81" s="19" t="s">
        <v>293</v>
      </c>
      <c r="C81" s="19">
        <v>1680.368</v>
      </c>
      <c r="D81" s="19">
        <v>1877.456</v>
      </c>
      <c r="E81" s="19">
        <v>0</v>
      </c>
      <c r="F81" s="19">
        <v>0</v>
      </c>
      <c r="G81" s="19">
        <v>1</v>
      </c>
      <c r="H81" s="17">
        <v>0</v>
      </c>
      <c r="I81" s="17">
        <v>0</v>
      </c>
      <c r="J81" s="17">
        <v>0</v>
      </c>
      <c r="K81" s="20">
        <v>3</v>
      </c>
      <c r="L81" s="20">
        <v>0</v>
      </c>
      <c r="M81" s="20">
        <v>0</v>
      </c>
      <c r="N81" s="20">
        <v>0</v>
      </c>
      <c r="O81" s="20">
        <v>0</v>
      </c>
      <c r="P81" s="20">
        <v>-5.753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399686</v>
      </c>
      <c r="B82" s="19" t="s">
        <v>294</v>
      </c>
      <c r="C82" s="19">
        <v>2134.607</v>
      </c>
      <c r="D82" s="19">
        <v>2416.954</v>
      </c>
      <c r="E82" s="19">
        <v>0</v>
      </c>
      <c r="F82" s="19">
        <v>0</v>
      </c>
      <c r="G82" s="19">
        <v>1</v>
      </c>
      <c r="H82" s="17">
        <v>0</v>
      </c>
      <c r="I82" s="17">
        <v>0</v>
      </c>
      <c r="J82" s="17">
        <v>0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-6.354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399699</v>
      </c>
      <c r="B83" s="19" t="s">
        <v>295</v>
      </c>
      <c r="C83" s="19">
        <v>4266.397</v>
      </c>
      <c r="D83" s="19">
        <v>5096.887</v>
      </c>
      <c r="E83" s="19">
        <v>0</v>
      </c>
      <c r="F83" s="19">
        <v>0</v>
      </c>
      <c r="G83" s="19">
        <v>1</v>
      </c>
      <c r="H83" s="17">
        <v>0</v>
      </c>
      <c r="I83" s="17">
        <v>0</v>
      </c>
      <c r="J83" s="17">
        <v>0</v>
      </c>
      <c r="K83" s="20">
        <v>3</v>
      </c>
      <c r="L83" s="20">
        <v>0</v>
      </c>
      <c r="M83" s="20">
        <v>0</v>
      </c>
      <c r="N83" s="20">
        <v>0</v>
      </c>
      <c r="O83" s="20">
        <v>0</v>
      </c>
      <c r="P83" s="20">
        <v>-6.033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399706</v>
      </c>
      <c r="B84" s="19" t="s">
        <v>296</v>
      </c>
      <c r="C84" s="19">
        <v>5588.537</v>
      </c>
      <c r="D84" s="19">
        <v>6193.786</v>
      </c>
      <c r="E84" s="19">
        <v>0</v>
      </c>
      <c r="F84" s="19">
        <v>0</v>
      </c>
      <c r="G84" s="19">
        <v>1</v>
      </c>
      <c r="H84" s="17">
        <v>0</v>
      </c>
      <c r="I84" s="17">
        <v>0</v>
      </c>
      <c r="J84" s="17">
        <v>0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-9.953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399805</v>
      </c>
      <c r="B85" s="19" t="s">
        <v>297</v>
      </c>
      <c r="C85" s="19">
        <v>3710.018</v>
      </c>
      <c r="D85" s="19">
        <v>4475.672</v>
      </c>
      <c r="E85" s="19">
        <v>0</v>
      </c>
      <c r="F85" s="19">
        <v>0</v>
      </c>
      <c r="G85" s="19">
        <v>1</v>
      </c>
      <c r="H85" s="17">
        <v>0</v>
      </c>
      <c r="I85" s="17">
        <v>0</v>
      </c>
      <c r="J85" s="17">
        <v>0</v>
      </c>
      <c r="K85" s="20">
        <v>1</v>
      </c>
      <c r="L85" s="20">
        <v>1</v>
      </c>
      <c r="M85" s="20">
        <v>0</v>
      </c>
      <c r="N85" s="20">
        <v>-1</v>
      </c>
      <c r="O85" s="20">
        <v>0</v>
      </c>
      <c r="P85" s="20">
        <v>-2.335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399807</v>
      </c>
      <c r="B86" s="19" t="s">
        <v>192</v>
      </c>
      <c r="C86" s="19">
        <v>1279.906</v>
      </c>
      <c r="D86" s="19">
        <v>1375.498</v>
      </c>
      <c r="E86" s="19">
        <v>0</v>
      </c>
      <c r="F86" s="19">
        <v>0</v>
      </c>
      <c r="G86" s="19">
        <v>1</v>
      </c>
      <c r="H86" s="17">
        <v>0</v>
      </c>
      <c r="I86" s="17">
        <v>0</v>
      </c>
      <c r="J86" s="17">
        <v>0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-23.729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399810</v>
      </c>
      <c r="B87" s="19" t="s">
        <v>298</v>
      </c>
      <c r="C87" s="19">
        <v>2902.37</v>
      </c>
      <c r="D87" s="19">
        <v>3366.668</v>
      </c>
      <c r="E87" s="19">
        <v>0</v>
      </c>
      <c r="F87" s="19">
        <v>0</v>
      </c>
      <c r="G87" s="19">
        <v>1</v>
      </c>
      <c r="H87" s="17">
        <v>0</v>
      </c>
      <c r="I87" s="17">
        <v>0</v>
      </c>
      <c r="J87" s="17">
        <v>0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-0.778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19">
        <v>399812</v>
      </c>
      <c r="B88" s="19" t="s">
        <v>299</v>
      </c>
      <c r="C88" s="19">
        <v>6332.25</v>
      </c>
      <c r="D88" s="19">
        <v>6842.305</v>
      </c>
      <c r="E88" s="19">
        <v>0</v>
      </c>
      <c r="F88" s="19">
        <v>0</v>
      </c>
      <c r="G88" s="19">
        <v>1</v>
      </c>
      <c r="H88" s="17">
        <v>0</v>
      </c>
      <c r="I88" s="17">
        <v>0</v>
      </c>
      <c r="J88" s="17">
        <v>0</v>
      </c>
      <c r="K88" s="20">
        <v>4</v>
      </c>
      <c r="L88" s="20">
        <v>1</v>
      </c>
      <c r="M88" s="20">
        <v>0</v>
      </c>
      <c r="N88" s="20">
        <v>0</v>
      </c>
      <c r="O88" s="20">
        <v>0</v>
      </c>
      <c r="P88" s="20">
        <v>-8.353</v>
      </c>
      <c r="Q88" s="20">
        <v>0</v>
      </c>
      <c r="R88" s="20">
        <v>1</v>
      </c>
      <c r="S88" s="21"/>
      <c r="T88" s="21"/>
      <c r="U88" s="21"/>
      <c r="V88" s="21"/>
      <c r="W88" s="21"/>
    </row>
    <row r="89" ht="16.5" spans="1:23">
      <c r="A89" s="19">
        <v>399913</v>
      </c>
      <c r="B89" s="19" t="s">
        <v>300</v>
      </c>
      <c r="C89" s="19">
        <v>8484.715</v>
      </c>
      <c r="D89" s="19">
        <v>9941.905</v>
      </c>
      <c r="E89" s="19">
        <v>0</v>
      </c>
      <c r="F89" s="19">
        <v>0</v>
      </c>
      <c r="G89" s="19">
        <v>1</v>
      </c>
      <c r="H89" s="17">
        <v>0</v>
      </c>
      <c r="I89" s="17">
        <v>0</v>
      </c>
      <c r="J89" s="17">
        <v>0</v>
      </c>
      <c r="K89" s="20">
        <v>4</v>
      </c>
      <c r="L89" s="20">
        <v>1</v>
      </c>
      <c r="M89" s="20">
        <v>0</v>
      </c>
      <c r="N89" s="20">
        <v>0</v>
      </c>
      <c r="O89" s="20">
        <v>0</v>
      </c>
      <c r="P89" s="20">
        <v>-1.677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19">
        <v>399932</v>
      </c>
      <c r="B90" s="19" t="s">
        <v>257</v>
      </c>
      <c r="C90" s="19">
        <v>15665.315</v>
      </c>
      <c r="D90" s="19">
        <v>17345.723</v>
      </c>
      <c r="E90" s="19">
        <v>0</v>
      </c>
      <c r="F90" s="19">
        <v>0</v>
      </c>
      <c r="G90" s="19">
        <v>1</v>
      </c>
      <c r="H90" s="17">
        <v>0</v>
      </c>
      <c r="I90" s="17">
        <v>0</v>
      </c>
      <c r="J90" s="17">
        <v>0</v>
      </c>
      <c r="K90" s="20">
        <v>1</v>
      </c>
      <c r="L90" s="20">
        <v>2</v>
      </c>
      <c r="M90" s="20">
        <v>1</v>
      </c>
      <c r="N90" s="20">
        <v>-1</v>
      </c>
      <c r="O90" s="20">
        <v>0</v>
      </c>
      <c r="P90" s="20">
        <v>-0.001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399933</v>
      </c>
      <c r="B91" s="19" t="s">
        <v>258</v>
      </c>
      <c r="C91" s="19">
        <v>8366.723</v>
      </c>
      <c r="D91" s="19">
        <v>9629.549</v>
      </c>
      <c r="E91" s="19">
        <v>0</v>
      </c>
      <c r="F91" s="19">
        <v>0</v>
      </c>
      <c r="G91" s="19">
        <v>1</v>
      </c>
      <c r="H91" s="17">
        <v>0</v>
      </c>
      <c r="I91" s="17">
        <v>0</v>
      </c>
      <c r="J91" s="17">
        <v>0</v>
      </c>
      <c r="K91" s="20">
        <v>3</v>
      </c>
      <c r="L91" s="20">
        <v>2</v>
      </c>
      <c r="M91" s="20">
        <v>0</v>
      </c>
      <c r="N91" s="20">
        <v>0</v>
      </c>
      <c r="O91" s="20">
        <v>0</v>
      </c>
      <c r="P91" s="20">
        <v>-15.563</v>
      </c>
      <c r="Q91" s="20">
        <v>0</v>
      </c>
      <c r="R91" s="20">
        <v>-1</v>
      </c>
      <c r="S91" s="21"/>
      <c r="T91" s="21"/>
      <c r="U91" s="21"/>
      <c r="V91" s="21"/>
      <c r="W91" s="21"/>
    </row>
    <row r="92" ht="16.5" spans="1:23">
      <c r="A92" s="19">
        <v>399965</v>
      </c>
      <c r="B92" s="19" t="s">
        <v>301</v>
      </c>
      <c r="C92" s="19">
        <v>2669.176</v>
      </c>
      <c r="D92" s="19">
        <v>3118.888</v>
      </c>
      <c r="E92" s="19">
        <v>0</v>
      </c>
      <c r="F92" s="19">
        <v>0</v>
      </c>
      <c r="G92" s="19">
        <v>1</v>
      </c>
      <c r="H92" s="17">
        <v>0</v>
      </c>
      <c r="I92" s="17">
        <v>0</v>
      </c>
      <c r="J92" s="17">
        <v>0</v>
      </c>
      <c r="K92" s="20">
        <v>1</v>
      </c>
      <c r="L92" s="20">
        <v>0</v>
      </c>
      <c r="M92" s="20">
        <v>1</v>
      </c>
      <c r="N92" s="20">
        <v>-1</v>
      </c>
      <c r="O92" s="20">
        <v>0</v>
      </c>
      <c r="P92" s="20">
        <v>-4.752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399983</v>
      </c>
      <c r="B93" s="19" t="s">
        <v>302</v>
      </c>
      <c r="C93" s="19">
        <v>2085.79</v>
      </c>
      <c r="D93" s="19">
        <v>2356.809</v>
      </c>
      <c r="E93" s="19">
        <v>0</v>
      </c>
      <c r="F93" s="19">
        <v>0</v>
      </c>
      <c r="G93" s="19">
        <v>1</v>
      </c>
      <c r="H93" s="17">
        <v>0</v>
      </c>
      <c r="I93" s="17">
        <v>0</v>
      </c>
      <c r="J93" s="17">
        <v>0</v>
      </c>
      <c r="K93" s="20">
        <v>3</v>
      </c>
      <c r="L93" s="20">
        <v>2</v>
      </c>
      <c r="M93" s="20">
        <v>0</v>
      </c>
      <c r="N93" s="20">
        <v>0</v>
      </c>
      <c r="O93" s="20">
        <v>0</v>
      </c>
      <c r="P93" s="20">
        <v>-0.669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399987</v>
      </c>
      <c r="B94" s="19" t="s">
        <v>303</v>
      </c>
      <c r="C94" s="19">
        <v>5312.577</v>
      </c>
      <c r="D94" s="19">
        <v>5974.618</v>
      </c>
      <c r="E94" s="19">
        <v>0</v>
      </c>
      <c r="F94" s="19">
        <v>0</v>
      </c>
      <c r="G94" s="19">
        <v>1</v>
      </c>
      <c r="H94" s="17">
        <v>0</v>
      </c>
      <c r="I94" s="17">
        <v>0</v>
      </c>
      <c r="J94" s="17">
        <v>0</v>
      </c>
      <c r="K94" s="20">
        <v>4</v>
      </c>
      <c r="L94" s="20">
        <v>2</v>
      </c>
      <c r="M94" s="20">
        <v>0</v>
      </c>
      <c r="N94" s="20">
        <v>0</v>
      </c>
      <c r="O94" s="20">
        <v>0</v>
      </c>
      <c r="P94" s="20">
        <v>-7.942</v>
      </c>
      <c r="Q94" s="20">
        <v>0</v>
      </c>
      <c r="R94" s="20">
        <v>1</v>
      </c>
      <c r="S94" s="21"/>
      <c r="T94" s="21"/>
      <c r="U94" s="21"/>
      <c r="V94" s="21"/>
      <c r="W94" s="21"/>
    </row>
    <row r="95" ht="16.5" spans="1:23">
      <c r="A95" s="19">
        <v>399989</v>
      </c>
      <c r="B95" s="19" t="s">
        <v>304</v>
      </c>
      <c r="C95" s="19">
        <v>6963.314</v>
      </c>
      <c r="D95" s="19">
        <v>8034.934</v>
      </c>
      <c r="E95" s="19">
        <v>0</v>
      </c>
      <c r="F95" s="19">
        <v>0</v>
      </c>
      <c r="G95" s="19">
        <v>1</v>
      </c>
      <c r="H95" s="17">
        <v>0</v>
      </c>
      <c r="I95" s="17">
        <v>0</v>
      </c>
      <c r="J95" s="17">
        <v>0</v>
      </c>
      <c r="K95" s="20">
        <v>4</v>
      </c>
      <c r="L95" s="20">
        <v>2</v>
      </c>
      <c r="M95" s="20">
        <v>0</v>
      </c>
      <c r="N95" s="20">
        <v>1</v>
      </c>
      <c r="O95" s="20">
        <v>0</v>
      </c>
      <c r="P95" s="20">
        <v>-5.632</v>
      </c>
      <c r="Q95" s="20">
        <v>1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399993</v>
      </c>
      <c r="B96" s="19" t="s">
        <v>305</v>
      </c>
      <c r="C96" s="19">
        <v>2729.098</v>
      </c>
      <c r="D96" s="19">
        <v>3217.032</v>
      </c>
      <c r="E96" s="19">
        <v>0</v>
      </c>
      <c r="F96" s="19">
        <v>0</v>
      </c>
      <c r="G96" s="19">
        <v>1</v>
      </c>
      <c r="H96" s="17">
        <v>0</v>
      </c>
      <c r="I96" s="17">
        <v>0</v>
      </c>
      <c r="J96" s="17">
        <v>0</v>
      </c>
      <c r="K96" s="20">
        <v>2</v>
      </c>
      <c r="L96" s="20">
        <v>1</v>
      </c>
      <c r="M96" s="20">
        <v>0</v>
      </c>
      <c r="N96" s="20">
        <v>-1</v>
      </c>
      <c r="O96" s="20">
        <v>0</v>
      </c>
      <c r="P96" s="20">
        <v>-8.51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399994</v>
      </c>
      <c r="B97" s="19" t="s">
        <v>306</v>
      </c>
      <c r="C97" s="19">
        <v>1732.475</v>
      </c>
      <c r="D97" s="19">
        <v>2055.417</v>
      </c>
      <c r="E97" s="19">
        <v>0</v>
      </c>
      <c r="F97" s="19">
        <v>0</v>
      </c>
      <c r="G97" s="19">
        <v>1</v>
      </c>
      <c r="H97" s="17">
        <v>0</v>
      </c>
      <c r="I97" s="17">
        <v>0</v>
      </c>
      <c r="J97" s="17">
        <v>0</v>
      </c>
      <c r="K97" s="20">
        <v>2</v>
      </c>
      <c r="L97" s="20">
        <v>1</v>
      </c>
      <c r="M97" s="20">
        <v>1</v>
      </c>
      <c r="N97" s="20">
        <v>0</v>
      </c>
      <c r="O97" s="20">
        <v>0</v>
      </c>
      <c r="P97" s="20">
        <v>2.696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399997</v>
      </c>
      <c r="B98" s="19" t="s">
        <v>307</v>
      </c>
      <c r="C98" s="19">
        <v>9299.535</v>
      </c>
      <c r="D98" s="19">
        <v>10605.897</v>
      </c>
      <c r="E98" s="19">
        <v>0</v>
      </c>
      <c r="F98" s="19">
        <v>0</v>
      </c>
      <c r="G98" s="19">
        <v>1</v>
      </c>
      <c r="H98" s="17">
        <v>0</v>
      </c>
      <c r="I98" s="17">
        <v>0</v>
      </c>
      <c r="J98" s="17">
        <v>0</v>
      </c>
      <c r="K98" s="20">
        <v>1</v>
      </c>
      <c r="L98" s="20">
        <v>1</v>
      </c>
      <c r="M98" s="20">
        <v>0</v>
      </c>
      <c r="N98" s="20">
        <v>0</v>
      </c>
      <c r="O98" s="20">
        <v>0</v>
      </c>
      <c r="P98" s="20">
        <v>-4.043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980015</v>
      </c>
      <c r="B99" s="19" t="s">
        <v>308</v>
      </c>
      <c r="C99" s="19">
        <v>6591.985</v>
      </c>
      <c r="D99" s="19">
        <v>7547.953</v>
      </c>
      <c r="E99" s="19">
        <v>0</v>
      </c>
      <c r="F99" s="19">
        <v>0</v>
      </c>
      <c r="G99" s="19">
        <v>1</v>
      </c>
      <c r="H99" s="17">
        <v>0</v>
      </c>
      <c r="I99" s="17">
        <v>0</v>
      </c>
      <c r="J99" s="17">
        <v>0</v>
      </c>
      <c r="K99" s="20">
        <v>4</v>
      </c>
      <c r="L99" s="20">
        <v>2</v>
      </c>
      <c r="M99" s="20">
        <v>0</v>
      </c>
      <c r="N99" s="20">
        <v>0</v>
      </c>
      <c r="O99" s="20">
        <v>0</v>
      </c>
      <c r="P99" s="20">
        <v>1.511</v>
      </c>
      <c r="Q99" s="20">
        <v>0</v>
      </c>
      <c r="R99" s="20">
        <v>1</v>
      </c>
      <c r="S99" s="21"/>
      <c r="T99" s="21"/>
      <c r="U99" s="21"/>
      <c r="V99" s="21"/>
      <c r="W99" s="21"/>
    </row>
    <row r="100" ht="16.5" spans="1:23">
      <c r="A100" s="19">
        <v>980016</v>
      </c>
      <c r="B100" s="19" t="s">
        <v>309</v>
      </c>
      <c r="C100" s="19">
        <v>6300.571</v>
      </c>
      <c r="D100" s="19">
        <v>7366.263</v>
      </c>
      <c r="E100" s="19">
        <v>0</v>
      </c>
      <c r="F100" s="19">
        <v>0</v>
      </c>
      <c r="G100" s="19">
        <v>1</v>
      </c>
      <c r="H100" s="17">
        <v>0</v>
      </c>
      <c r="I100" s="17">
        <v>0</v>
      </c>
      <c r="J100" s="17">
        <v>0</v>
      </c>
      <c r="K100" s="20">
        <v>3</v>
      </c>
      <c r="L100" s="20">
        <v>0</v>
      </c>
      <c r="M100" s="20">
        <v>0</v>
      </c>
      <c r="N100" s="20">
        <v>0</v>
      </c>
      <c r="O100" s="20">
        <v>0</v>
      </c>
      <c r="P100" s="20">
        <v>-25.15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  <c r="S101" s="21"/>
      <c r="T101" s="21"/>
      <c r="U101" s="21"/>
      <c r="V101" s="21"/>
      <c r="W101" s="21"/>
    </row>
    <row r="102" ht="16.5" spans="1:2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  <c r="S102" s="21"/>
      <c r="T102" s="21"/>
      <c r="U102" s="21"/>
      <c r="V102" s="21"/>
      <c r="W102" s="21"/>
    </row>
    <row r="103" ht="16.5" spans="1:2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  <c r="S103" s="21"/>
      <c r="T103" s="21"/>
      <c r="U103" s="21"/>
      <c r="V103" s="21"/>
      <c r="W103" s="21"/>
    </row>
    <row r="104" ht="16.5" spans="1:2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  <c r="S104" s="21"/>
      <c r="T104" s="21"/>
      <c r="U104" s="21"/>
      <c r="V104" s="21"/>
      <c r="W104" s="21"/>
    </row>
    <row r="105" ht="16.5" spans="1:2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  <c r="S105" s="21"/>
      <c r="T105" s="21"/>
      <c r="U105" s="21"/>
      <c r="V105" s="21"/>
      <c r="W105" s="21"/>
    </row>
    <row r="106" ht="16.5" spans="1:2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  <c r="S106" s="21"/>
      <c r="T106" s="21"/>
      <c r="U106" s="21"/>
      <c r="V106" s="21"/>
      <c r="W106" s="21"/>
    </row>
    <row r="107" ht="16.5" spans="1:2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  <c r="S107" s="21"/>
      <c r="T107" s="21"/>
      <c r="U107" s="21"/>
      <c r="V107" s="21"/>
      <c r="W107" s="21"/>
    </row>
    <row r="108" ht="16.5" spans="1:2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  <c r="S108" s="21"/>
      <c r="T108" s="21"/>
      <c r="U108" s="21"/>
      <c r="V108" s="21"/>
      <c r="W108" s="21"/>
    </row>
    <row r="109" ht="16.5" spans="1:2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  <c r="S109" s="21"/>
      <c r="T109" s="21"/>
      <c r="U109" s="21"/>
      <c r="V109" s="21"/>
      <c r="W109" s="21"/>
    </row>
    <row r="110" ht="16.5" spans="1:2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  <c r="S110" s="21"/>
      <c r="T110" s="21"/>
      <c r="U110" s="21"/>
      <c r="V110" s="21"/>
      <c r="W110" s="21"/>
    </row>
    <row r="111" ht="16.5" spans="1:2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  <c r="S111" s="21"/>
      <c r="T111" s="21"/>
      <c r="U111" s="21"/>
      <c r="V111" s="21"/>
      <c r="W111" s="21"/>
    </row>
    <row r="112" ht="16.5" spans="1:2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  <c r="S112" s="21"/>
      <c r="T112" s="21"/>
      <c r="U112" s="21"/>
      <c r="V112" s="21"/>
      <c r="W112" s="21"/>
    </row>
    <row r="113" ht="16.5" spans="1:2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  <c r="S113" s="21"/>
      <c r="T113" s="21"/>
      <c r="U113" s="21"/>
      <c r="V113" s="21"/>
      <c r="W113" s="21"/>
    </row>
    <row r="114" ht="16.5" spans="1:2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  <c r="S114" s="21"/>
      <c r="T114" s="21"/>
      <c r="U114" s="21"/>
      <c r="V114" s="21"/>
      <c r="W114" s="21"/>
    </row>
    <row r="115" ht="16.5" spans="1:2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  <c r="S115" s="21"/>
      <c r="T115" s="21"/>
      <c r="U115" s="21"/>
      <c r="V115" s="21"/>
      <c r="W115" s="21"/>
    </row>
    <row r="116" ht="16.5" spans="1:2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  <c r="S116" s="21"/>
      <c r="T116" s="21"/>
      <c r="U116" s="21"/>
      <c r="V116" s="21"/>
      <c r="W116" s="21"/>
    </row>
    <row r="117" ht="16.5" spans="1:2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  <c r="S117" s="21"/>
      <c r="T117" s="21"/>
      <c r="U117" s="21"/>
      <c r="V117" s="21"/>
      <c r="W117" s="21"/>
    </row>
    <row r="118" ht="16.5" spans="1:2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  <c r="S118" s="21"/>
      <c r="T118" s="21"/>
      <c r="U118" s="21"/>
      <c r="V118" s="21"/>
      <c r="W118" s="21"/>
    </row>
    <row r="119" ht="16.5" spans="1:2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  <c r="S119" s="21"/>
      <c r="T119" s="21"/>
      <c r="U119" s="21"/>
      <c r="V119" s="21"/>
      <c r="W119" s="21"/>
    </row>
    <row r="120" ht="16.5" spans="1:2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  <c r="S120" s="21"/>
      <c r="T120" s="21"/>
      <c r="U120" s="21"/>
      <c r="V120" s="21"/>
      <c r="W120" s="21"/>
    </row>
    <row r="121" ht="16.5" spans="1:2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  <c r="S121" s="21"/>
      <c r="T121" s="21"/>
      <c r="U121" s="21"/>
      <c r="V121" s="21"/>
      <c r="W121" s="21"/>
    </row>
    <row r="122" ht="16.5" spans="1:2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  <c r="S122" s="21"/>
      <c r="T122" s="21"/>
      <c r="U122" s="21"/>
      <c r="V122" s="21"/>
      <c r="W122" s="21"/>
    </row>
    <row r="123" ht="16.5" spans="1: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  <c r="S123" s="21"/>
      <c r="T123" s="21"/>
      <c r="U123" s="21"/>
      <c r="V123" s="21"/>
      <c r="W123" s="21"/>
    </row>
    <row r="124" ht="16.5" spans="1:2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  <c r="S124" s="21"/>
      <c r="T124" s="21"/>
      <c r="U124" s="21"/>
      <c r="V124" s="21"/>
      <c r="W124" s="21"/>
    </row>
    <row r="125" ht="16.5" spans="1:2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  <c r="S125" s="21"/>
      <c r="T125" s="21"/>
      <c r="U125" s="21"/>
      <c r="V125" s="21"/>
      <c r="W125" s="21"/>
    </row>
    <row r="126" ht="16.5" spans="1:2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  <c r="S126" s="21"/>
      <c r="T126" s="21"/>
      <c r="U126" s="21"/>
      <c r="V126" s="21"/>
      <c r="W126" s="21"/>
    </row>
    <row r="127" ht="16.5" spans="1:2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  <c r="S127" s="21"/>
      <c r="T127" s="21"/>
      <c r="U127" s="21"/>
      <c r="V127" s="21"/>
      <c r="W127" s="21"/>
    </row>
    <row r="128" ht="16.5" spans="1:2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  <c r="S128" s="21"/>
      <c r="T128" s="21"/>
      <c r="U128" s="21"/>
      <c r="V128" s="21"/>
      <c r="W128" s="21"/>
    </row>
    <row r="129" ht="16.5" spans="1:2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  <c r="S129" s="21"/>
      <c r="T129" s="21"/>
      <c r="U129" s="21"/>
      <c r="V129" s="21"/>
      <c r="W129" s="21"/>
    </row>
    <row r="130" ht="16.5" spans="1:2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  <c r="S130" s="21"/>
      <c r="T130" s="21"/>
      <c r="U130" s="21"/>
      <c r="V130" s="21"/>
      <c r="W130" s="21"/>
    </row>
    <row r="131" ht="16.5" spans="1:2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  <c r="S131" s="21"/>
      <c r="T131" s="21"/>
      <c r="U131" s="21"/>
      <c r="V131" s="21"/>
      <c r="W131" s="21"/>
    </row>
    <row r="132" ht="16.5" spans="1:2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  <c r="S132" s="21"/>
      <c r="T132" s="21"/>
      <c r="U132" s="21"/>
      <c r="V132" s="21"/>
      <c r="W132" s="21"/>
    </row>
    <row r="133" ht="16.5" spans="1:2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  <c r="S133" s="21"/>
      <c r="T133" s="21"/>
      <c r="U133" s="21"/>
      <c r="V133" s="21"/>
      <c r="W133" s="21"/>
    </row>
    <row r="134" ht="16.5" spans="1:2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  <c r="S134" s="21"/>
      <c r="T134" s="21"/>
      <c r="U134" s="21"/>
      <c r="V134" s="21"/>
      <c r="W134" s="21"/>
    </row>
    <row r="135" ht="16.5" spans="1:2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  <c r="S135" s="21"/>
      <c r="T135" s="21"/>
      <c r="U135" s="21"/>
      <c r="V135" s="21"/>
      <c r="W135" s="21"/>
    </row>
    <row r="136" ht="16.5" spans="1:2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  <c r="S136" s="21"/>
      <c r="T136" s="21"/>
      <c r="U136" s="21"/>
      <c r="V136" s="21"/>
      <c r="W136" s="21"/>
    </row>
    <row r="137" ht="16.5" spans="1:2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  <c r="S137" s="21"/>
      <c r="T137" s="21"/>
      <c r="U137" s="21"/>
      <c r="V137" s="21"/>
      <c r="W137" s="21"/>
    </row>
    <row r="138" ht="16.5" spans="1:2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  <c r="S138" s="21"/>
      <c r="T138" s="21"/>
      <c r="U138" s="21"/>
      <c r="V138" s="21"/>
      <c r="W138" s="21"/>
    </row>
    <row r="139" ht="16.5" spans="1:2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  <c r="S139" s="21"/>
      <c r="T139" s="21"/>
      <c r="U139" s="21"/>
      <c r="V139" s="21"/>
      <c r="W139" s="21"/>
    </row>
    <row r="140" ht="16.5" spans="1:2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  <c r="S140" s="21"/>
      <c r="T140" s="21"/>
      <c r="U140" s="21"/>
      <c r="V140" s="21"/>
      <c r="W140" s="21"/>
    </row>
    <row r="141" ht="16.5" spans="1:2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  <c r="S141" s="21"/>
      <c r="T141" s="21"/>
      <c r="U141" s="21"/>
      <c r="V141" s="21"/>
      <c r="W141" s="21"/>
    </row>
    <row r="142" ht="16.5" spans="1:2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  <c r="S142" s="21"/>
      <c r="T142" s="21"/>
      <c r="U142" s="21"/>
      <c r="V142" s="21"/>
      <c r="W142" s="21"/>
    </row>
    <row r="143" ht="16.5" spans="1:2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  <c r="S143" s="21"/>
      <c r="T143" s="21"/>
      <c r="U143" s="21"/>
      <c r="V143" s="21"/>
      <c r="W143" s="21"/>
    </row>
    <row r="144" ht="16.5" spans="1:2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  <c r="S144" s="21"/>
      <c r="T144" s="21"/>
      <c r="U144" s="21"/>
      <c r="V144" s="21"/>
      <c r="W144" s="21"/>
    </row>
    <row r="145" ht="16.5" spans="1:2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  <c r="S145" s="21"/>
      <c r="T145" s="21"/>
      <c r="U145" s="21"/>
      <c r="V145" s="21"/>
      <c r="W145" s="21"/>
    </row>
    <row r="146" ht="16.5" spans="1:2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  <c r="S146" s="21"/>
      <c r="T146" s="21"/>
      <c r="U146" s="21"/>
      <c r="V146" s="21"/>
      <c r="W146" s="21"/>
    </row>
    <row r="147" ht="16.5" spans="1:2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  <c r="S147" s="21"/>
      <c r="T147" s="21"/>
      <c r="U147" s="21"/>
      <c r="V147" s="21"/>
      <c r="W147" s="21"/>
    </row>
    <row r="148" ht="16.5" spans="1:2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  <c r="S148" s="21"/>
      <c r="T148" s="21"/>
      <c r="U148" s="21"/>
      <c r="V148" s="21"/>
      <c r="W148" s="21"/>
    </row>
    <row r="149" ht="16.5" spans="1:2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  <c r="S149" s="21"/>
      <c r="T149" s="21"/>
      <c r="U149" s="21"/>
      <c r="V149" s="21"/>
      <c r="W149" s="21"/>
    </row>
    <row r="150" ht="16.5" spans="1:2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  <c r="S150" s="21"/>
      <c r="T150" s="21"/>
      <c r="U150" s="21"/>
      <c r="V150" s="21"/>
      <c r="W150" s="21"/>
    </row>
    <row r="151" ht="16.5" spans="1:2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  <c r="S151" s="21"/>
      <c r="T151" s="21"/>
      <c r="U151" s="21"/>
      <c r="V151" s="21"/>
      <c r="W151" s="21"/>
    </row>
    <row r="152" ht="16.5" spans="1:2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  <c r="S152" s="21"/>
      <c r="T152" s="21"/>
      <c r="U152" s="21"/>
      <c r="V152" s="21"/>
      <c r="W152" s="21"/>
    </row>
    <row r="153" ht="16.5" spans="1:2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  <c r="S153" s="21"/>
      <c r="T153" s="21"/>
      <c r="U153" s="21"/>
      <c r="V153" s="21"/>
      <c r="W153" s="21"/>
    </row>
    <row r="154" ht="16.5" spans="1:2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  <c r="S154" s="21"/>
      <c r="T154" s="21"/>
      <c r="U154" s="21"/>
      <c r="V154" s="21"/>
      <c r="W154" s="21"/>
    </row>
    <row r="155" ht="16.5" spans="1:2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  <c r="S155" s="21"/>
      <c r="T155" s="21"/>
      <c r="U155" s="21"/>
      <c r="V155" s="21"/>
      <c r="W155" s="21"/>
    </row>
    <row r="156" ht="16.5" spans="1:2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  <c r="S156" s="21"/>
      <c r="T156" s="21"/>
      <c r="U156" s="21"/>
      <c r="V156" s="21"/>
      <c r="W156" s="21"/>
    </row>
    <row r="157" ht="16.5" spans="1:2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  <c r="S157" s="21"/>
      <c r="T157" s="21"/>
      <c r="U157" s="21"/>
      <c r="V157" s="21"/>
      <c r="W157" s="21"/>
    </row>
    <row r="158" ht="16.5" spans="1:2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  <c r="S158" s="21"/>
      <c r="T158" s="21"/>
      <c r="U158" s="21"/>
      <c r="V158" s="21"/>
      <c r="W158" s="21"/>
    </row>
    <row r="159" ht="16.5" spans="1:2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  <c r="S159" s="21"/>
      <c r="T159" s="21"/>
      <c r="U159" s="21"/>
      <c r="V159" s="21"/>
      <c r="W159" s="21"/>
    </row>
    <row r="160" ht="16.5" spans="1:2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  <c r="S160" s="21"/>
      <c r="T160" s="21"/>
      <c r="U160" s="21"/>
      <c r="V160" s="21"/>
      <c r="W160" s="21"/>
    </row>
    <row r="161" ht="16.5" spans="1:2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  <c r="S161" s="21"/>
      <c r="T161" s="21"/>
      <c r="U161" s="21"/>
      <c r="V161" s="21"/>
      <c r="W161" s="21"/>
    </row>
    <row r="162" ht="16.5" spans="1:2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  <c r="S162" s="21"/>
      <c r="T162" s="21"/>
      <c r="U162" s="21"/>
      <c r="V162" s="21"/>
      <c r="W162" s="21"/>
    </row>
    <row r="163" ht="16.5" spans="1:2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  <c r="S163" s="21"/>
      <c r="T163" s="21"/>
      <c r="U163" s="21"/>
      <c r="V163" s="21"/>
      <c r="W163" s="21"/>
    </row>
    <row r="164" ht="16.5" spans="1:2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  <c r="S164" s="21"/>
      <c r="T164" s="21"/>
      <c r="U164" s="21"/>
      <c r="V164" s="21"/>
      <c r="W164" s="21"/>
    </row>
    <row r="165" ht="16.5" spans="1:2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  <c r="S165" s="21"/>
      <c r="T165" s="21"/>
      <c r="U165" s="21"/>
      <c r="V165" s="21"/>
      <c r="W165" s="21"/>
    </row>
    <row r="166" ht="16.5" spans="1:2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  <c r="S166" s="21"/>
      <c r="T166" s="21"/>
      <c r="U166" s="21"/>
      <c r="V166" s="21"/>
      <c r="W166" s="21"/>
    </row>
    <row r="167" ht="16.5" spans="1:2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  <c r="S167" s="21"/>
      <c r="T167" s="21"/>
      <c r="U167" s="21"/>
      <c r="V167" s="21"/>
      <c r="W167" s="21"/>
    </row>
    <row r="168" ht="16.5" spans="1:2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  <c r="S168" s="21"/>
      <c r="T168" s="21"/>
      <c r="U168" s="21"/>
      <c r="V168" s="21"/>
      <c r="W168" s="21"/>
    </row>
    <row r="169" ht="16.5" spans="1:2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  <c r="S169" s="21"/>
      <c r="T169" s="21"/>
      <c r="U169" s="21"/>
      <c r="V169" s="21"/>
      <c r="W169" s="21"/>
    </row>
    <row r="170" ht="16.5" spans="1:2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  <c r="S170" s="21"/>
      <c r="T170" s="21"/>
      <c r="U170" s="21"/>
      <c r="V170" s="21"/>
      <c r="W170" s="21"/>
    </row>
    <row r="171" ht="16.5" spans="1:2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  <c r="S171" s="21"/>
      <c r="T171" s="21"/>
      <c r="U171" s="21"/>
      <c r="V171" s="21"/>
      <c r="W171" s="21"/>
    </row>
    <row r="172" ht="16.5" spans="1:2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  <c r="S172" s="21"/>
      <c r="T172" s="21"/>
      <c r="U172" s="21"/>
      <c r="V172" s="21"/>
      <c r="W172" s="21"/>
    </row>
    <row r="173" ht="16.5" spans="1:2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  <c r="S173" s="21"/>
      <c r="T173" s="21"/>
      <c r="U173" s="21"/>
      <c r="V173" s="21"/>
      <c r="W173" s="21"/>
    </row>
    <row r="174" ht="16.5" spans="1:2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  <c r="S174" s="21"/>
      <c r="T174" s="21"/>
      <c r="U174" s="21"/>
      <c r="V174" s="21"/>
      <c r="W174" s="21"/>
    </row>
    <row r="175" ht="16.5" spans="1:2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  <c r="S175" s="21"/>
      <c r="T175" s="21"/>
      <c r="U175" s="21"/>
      <c r="V175" s="21"/>
      <c r="W175" s="21"/>
    </row>
    <row r="176" ht="16.5" spans="1:2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  <c r="S176" s="21"/>
      <c r="T176" s="21"/>
      <c r="U176" s="21"/>
      <c r="V176" s="21"/>
      <c r="W176" s="21"/>
    </row>
    <row r="177" ht="16.5" spans="1:2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  <c r="S177" s="21"/>
      <c r="T177" s="21"/>
      <c r="U177" s="21"/>
      <c r="V177" s="21"/>
      <c r="W177" s="21"/>
    </row>
    <row r="178" ht="16.5" spans="1:2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  <c r="S178" s="21"/>
      <c r="T178" s="21"/>
      <c r="U178" s="21"/>
      <c r="V178" s="21"/>
      <c r="W178" s="21"/>
    </row>
    <row r="179" ht="16.5" spans="1:2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1"/>
      <c r="T179" s="21"/>
      <c r="U179" s="21"/>
      <c r="V179" s="21"/>
      <c r="W179" s="21"/>
    </row>
    <row r="180" ht="16.5" spans="1:2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  <c r="S180" s="21"/>
      <c r="T180" s="21"/>
      <c r="U180" s="21"/>
      <c r="V180" s="21"/>
      <c r="W180" s="21"/>
    </row>
    <row r="181" ht="16.5" spans="1:2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  <c r="S181" s="21"/>
      <c r="T181" s="21"/>
      <c r="U181" s="21"/>
      <c r="V181" s="21"/>
      <c r="W181" s="21"/>
    </row>
    <row r="182" ht="16.5" spans="1:2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  <c r="S182" s="21"/>
      <c r="T182" s="21"/>
      <c r="U182" s="21"/>
      <c r="V182" s="21"/>
      <c r="W182" s="21"/>
    </row>
    <row r="183" ht="16.5" spans="1:2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  <c r="S183" s="21"/>
      <c r="T183" s="21"/>
      <c r="U183" s="21"/>
      <c r="V183" s="21"/>
      <c r="W183" s="21"/>
    </row>
    <row r="184" ht="16.5" spans="1:2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  <c r="S184" s="21"/>
      <c r="T184" s="21"/>
      <c r="U184" s="21"/>
      <c r="V184" s="21"/>
      <c r="W184" s="21"/>
    </row>
    <row r="185" ht="16.5" spans="1:2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  <c r="S185" s="21"/>
      <c r="T185" s="21"/>
      <c r="U185" s="21"/>
      <c r="V185" s="21"/>
      <c r="W185" s="21"/>
    </row>
    <row r="186" ht="16.5" spans="1:2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  <c r="S186" s="21"/>
      <c r="T186" s="21"/>
      <c r="U186" s="21"/>
      <c r="V186" s="21"/>
      <c r="W186" s="21"/>
    </row>
    <row r="187" ht="16.5" spans="1:2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  <c r="S187" s="21"/>
      <c r="T187" s="21"/>
      <c r="U187" s="21"/>
      <c r="V187" s="21"/>
      <c r="W187" s="21"/>
    </row>
    <row r="188" ht="16.5" spans="1:2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  <c r="S188" s="21"/>
      <c r="T188" s="21"/>
      <c r="U188" s="21"/>
      <c r="V188" s="21"/>
      <c r="W188" s="21"/>
    </row>
    <row r="189" ht="16.5" spans="1:2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  <c r="S189" s="21"/>
      <c r="T189" s="21"/>
      <c r="U189" s="21"/>
      <c r="V189" s="21"/>
      <c r="W189" s="21"/>
    </row>
    <row r="190" ht="16.5" spans="1:2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  <c r="S190" s="21"/>
      <c r="T190" s="21"/>
      <c r="U190" s="21"/>
      <c r="V190" s="21"/>
      <c r="W190" s="21"/>
    </row>
    <row r="191" ht="16.5" spans="1:2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  <c r="S191" s="21"/>
      <c r="T191" s="21"/>
      <c r="U191" s="21"/>
      <c r="V191" s="21"/>
      <c r="W191" s="21"/>
    </row>
    <row r="192" ht="16.5" spans="1:2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  <c r="S192" s="21"/>
      <c r="T192" s="21"/>
      <c r="U192" s="21"/>
      <c r="V192" s="21"/>
      <c r="W192" s="21"/>
    </row>
    <row r="193" ht="16.5" spans="1:2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  <c r="S193" s="21"/>
      <c r="T193" s="21"/>
      <c r="U193" s="21"/>
      <c r="V193" s="21"/>
      <c r="W193" s="21"/>
    </row>
    <row r="194" ht="16.5" spans="1:2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  <c r="S194" s="21"/>
      <c r="T194" s="21"/>
      <c r="U194" s="21"/>
      <c r="V194" s="21"/>
      <c r="W194" s="21"/>
    </row>
    <row r="195" ht="16.5" spans="1:2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  <c r="S195" s="21"/>
      <c r="T195" s="21"/>
      <c r="U195" s="21"/>
      <c r="V195" s="21"/>
      <c r="W195" s="21"/>
    </row>
    <row r="196" ht="16.5" spans="1:2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  <c r="S196" s="21"/>
      <c r="T196" s="21"/>
      <c r="U196" s="21"/>
      <c r="V196" s="21"/>
      <c r="W196" s="21"/>
    </row>
    <row r="197" ht="16.5" spans="1:2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  <c r="S197" s="21"/>
      <c r="T197" s="21"/>
      <c r="U197" s="21"/>
      <c r="V197" s="21"/>
      <c r="W197" s="21"/>
    </row>
    <row r="198" ht="16.5" spans="1:2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  <c r="S198" s="21"/>
      <c r="T198" s="21"/>
      <c r="U198" s="21"/>
      <c r="V198" s="21"/>
      <c r="W198" s="21"/>
    </row>
    <row r="199" ht="16.5" spans="1:2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  <c r="S199" s="21"/>
      <c r="T199" s="21"/>
      <c r="U199" s="21"/>
      <c r="V199" s="21"/>
      <c r="W199" s="21"/>
    </row>
    <row r="200" ht="16.5" spans="1:2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  <c r="S200" s="21"/>
      <c r="T200" s="21"/>
      <c r="U200" s="21"/>
      <c r="V200" s="21"/>
      <c r="W200" s="21"/>
    </row>
    <row r="201" ht="16.5" spans="1:2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  <c r="S201" s="21"/>
      <c r="T201" s="21"/>
      <c r="U201" s="21"/>
      <c r="V201" s="21"/>
      <c r="W201" s="21"/>
    </row>
    <row r="202" ht="16.5" spans="1:2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  <c r="S202" s="21"/>
      <c r="T202" s="21"/>
      <c r="U202" s="21"/>
      <c r="V202" s="21"/>
      <c r="W202" s="21"/>
    </row>
    <row r="203" ht="16.5" spans="1:2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  <c r="S203" s="21"/>
      <c r="T203" s="21"/>
      <c r="U203" s="21"/>
      <c r="V203" s="21"/>
      <c r="W203" s="21"/>
    </row>
    <row r="204" ht="16.5" spans="1:2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  <c r="S204" s="21"/>
      <c r="T204" s="21"/>
      <c r="U204" s="21"/>
      <c r="V204" s="21"/>
      <c r="W204" s="21"/>
    </row>
    <row r="205" ht="16.5" spans="1:2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  <c r="S205" s="21"/>
      <c r="T205" s="21"/>
      <c r="U205" s="21"/>
      <c r="V205" s="21"/>
      <c r="W205" s="21"/>
    </row>
    <row r="206" ht="16.5" spans="1:2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  <c r="S206" s="21"/>
      <c r="T206" s="21"/>
      <c r="U206" s="21"/>
      <c r="V206" s="21"/>
      <c r="W206" s="21"/>
    </row>
    <row r="207" ht="16.5" spans="1:2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  <c r="S207" s="21"/>
      <c r="T207" s="21"/>
      <c r="U207" s="21"/>
      <c r="V207" s="21"/>
      <c r="W207" s="21"/>
    </row>
    <row r="208" ht="16.5" spans="1:2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  <c r="S208" s="21"/>
      <c r="T208" s="21"/>
      <c r="U208" s="21"/>
      <c r="V208" s="21"/>
      <c r="W208" s="21"/>
    </row>
    <row r="209" ht="16.5" spans="1:2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  <c r="S209" s="21"/>
      <c r="T209" s="21"/>
      <c r="U209" s="21"/>
      <c r="V209" s="21"/>
      <c r="W209" s="21"/>
    </row>
    <row r="210" ht="16.5" spans="1:2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  <c r="S210" s="21"/>
      <c r="T210" s="21"/>
      <c r="U210" s="21"/>
      <c r="V210" s="21"/>
      <c r="W210" s="21"/>
    </row>
    <row r="211" ht="16.5" spans="1:2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  <c r="S211" s="21"/>
      <c r="T211" s="21"/>
      <c r="U211" s="21"/>
      <c r="V211" s="21"/>
      <c r="W211" s="21"/>
    </row>
    <row r="212" ht="16.5" spans="1:2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  <c r="S212" s="21"/>
      <c r="T212" s="21"/>
      <c r="U212" s="21"/>
      <c r="V212" s="21"/>
      <c r="W212" s="21"/>
    </row>
    <row r="213" ht="16.5" spans="1:2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  <c r="S213" s="21"/>
      <c r="T213" s="21"/>
      <c r="U213" s="21"/>
      <c r="V213" s="21"/>
      <c r="W213" s="21"/>
    </row>
    <row r="214" ht="16.5" spans="1:2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  <c r="S214" s="21"/>
      <c r="T214" s="21"/>
      <c r="U214" s="21"/>
      <c r="V214" s="21"/>
      <c r="W214" s="21"/>
    </row>
    <row r="215" ht="16.5" spans="1:2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  <c r="S215" s="21"/>
      <c r="T215" s="21"/>
      <c r="U215" s="21"/>
      <c r="V215" s="21"/>
      <c r="W215" s="21"/>
    </row>
    <row r="216" ht="16.5" spans="1:2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  <c r="S216" s="21"/>
      <c r="T216" s="21"/>
      <c r="U216" s="21"/>
      <c r="V216" s="21"/>
      <c r="W216" s="21"/>
    </row>
    <row r="217" ht="16.5" spans="1:2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  <c r="S217" s="21"/>
      <c r="T217" s="21"/>
      <c r="U217" s="21"/>
      <c r="V217" s="21"/>
      <c r="W217" s="21"/>
    </row>
    <row r="218" ht="16.5" spans="1:2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  <c r="S218" s="21"/>
      <c r="T218" s="21"/>
      <c r="U218" s="21"/>
      <c r="V218" s="21"/>
      <c r="W218" s="21"/>
    </row>
    <row r="219" ht="16.5" spans="1:2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  <c r="S219" s="21"/>
      <c r="T219" s="21"/>
      <c r="U219" s="21"/>
      <c r="V219" s="21"/>
      <c r="W219" s="21"/>
    </row>
    <row r="220" ht="16.5" spans="1:2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  <c r="S220" s="21"/>
      <c r="T220" s="21"/>
      <c r="U220" s="21"/>
      <c r="V220" s="21"/>
      <c r="W220" s="21"/>
    </row>
    <row r="221" ht="16.5" spans="1:2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  <c r="S221" s="21"/>
      <c r="T221" s="21"/>
      <c r="U221" s="21"/>
      <c r="V221" s="21"/>
      <c r="W221" s="21"/>
    </row>
    <row r="222" ht="16.5" spans="1:2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  <c r="S222" s="21"/>
      <c r="T222" s="21"/>
      <c r="U222" s="21"/>
      <c r="V222" s="21"/>
      <c r="W222" s="21"/>
    </row>
    <row r="223" ht="16.5" spans="1: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  <c r="S223" s="21"/>
      <c r="T223" s="21"/>
      <c r="U223" s="21"/>
      <c r="V223" s="21"/>
      <c r="W223" s="21"/>
    </row>
    <row r="224" ht="16.5" spans="1:2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  <c r="S224" s="21"/>
      <c r="T224" s="21"/>
      <c r="U224" s="21"/>
      <c r="V224" s="21"/>
      <c r="W224" s="21"/>
    </row>
    <row r="225" ht="16.5" spans="1:2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  <c r="S225" s="21"/>
      <c r="T225" s="21"/>
      <c r="U225" s="21"/>
      <c r="V225" s="21"/>
      <c r="W225" s="21"/>
    </row>
    <row r="226" ht="16.5" spans="1:2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  <c r="S226" s="21"/>
      <c r="T226" s="21"/>
      <c r="U226" s="21"/>
      <c r="V226" s="21"/>
      <c r="W226" s="21"/>
    </row>
    <row r="227" ht="16.5" spans="1:2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  <c r="S227" s="21"/>
      <c r="T227" s="21"/>
      <c r="U227" s="21"/>
      <c r="V227" s="21"/>
      <c r="W227" s="21"/>
    </row>
    <row r="228" ht="16.5" spans="1:2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  <c r="S228" s="21"/>
      <c r="T228" s="21"/>
      <c r="U228" s="21"/>
      <c r="V228" s="21"/>
      <c r="W228" s="21"/>
    </row>
    <row r="229" ht="16.5" spans="1:2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  <c r="S229" s="21"/>
      <c r="T229" s="21"/>
      <c r="U229" s="21"/>
      <c r="V229" s="21"/>
      <c r="W229" s="21"/>
    </row>
    <row r="230" ht="16.5" spans="1:2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  <c r="S230" s="21"/>
      <c r="T230" s="21"/>
      <c r="U230" s="21"/>
      <c r="V230" s="21"/>
      <c r="W230" s="21"/>
    </row>
    <row r="231" ht="16.5" spans="1:2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  <c r="S231" s="21"/>
      <c r="T231" s="21"/>
      <c r="U231" s="21"/>
      <c r="V231" s="21"/>
      <c r="W231" s="21"/>
    </row>
    <row r="232" ht="16.5" spans="1:2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  <c r="S232" s="21"/>
      <c r="T232" s="21"/>
      <c r="U232" s="21"/>
      <c r="V232" s="21"/>
      <c r="W232" s="21"/>
    </row>
    <row r="233" ht="16.5" spans="1:2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  <c r="S233" s="21"/>
      <c r="T233" s="21"/>
      <c r="U233" s="21"/>
      <c r="V233" s="21"/>
      <c r="W233" s="21"/>
    </row>
    <row r="234" ht="16.5" spans="1:2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  <c r="S234" s="21"/>
      <c r="T234" s="21"/>
      <c r="U234" s="21"/>
      <c r="V234" s="21"/>
      <c r="W234" s="21"/>
    </row>
    <row r="235" ht="16.5" spans="1:2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  <c r="S235" s="21"/>
      <c r="T235" s="21"/>
      <c r="U235" s="21"/>
      <c r="V235" s="21"/>
      <c r="W235" s="21"/>
    </row>
    <row r="236" ht="16.5" spans="1:2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  <c r="S236" s="21"/>
      <c r="T236" s="21"/>
      <c r="U236" s="21"/>
      <c r="V236" s="21"/>
      <c r="W236" s="21"/>
    </row>
    <row r="237" ht="16.5" spans="1:2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  <c r="S237" s="21"/>
      <c r="T237" s="21"/>
      <c r="U237" s="21"/>
      <c r="V237" s="21"/>
      <c r="W237" s="21"/>
    </row>
    <row r="238" ht="16.5" spans="1:2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  <c r="S238" s="21"/>
      <c r="T238" s="21"/>
      <c r="U238" s="21"/>
      <c r="V238" s="21"/>
      <c r="W238" s="21"/>
    </row>
    <row r="239" ht="16.5" spans="1:2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  <c r="S239" s="21"/>
      <c r="T239" s="21"/>
      <c r="U239" s="21"/>
      <c r="V239" s="21"/>
      <c r="W239" s="21"/>
    </row>
    <row r="240" ht="16.5" spans="1:2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  <c r="S240" s="21"/>
      <c r="T240" s="21"/>
      <c r="U240" s="21"/>
      <c r="V240" s="21"/>
      <c r="W240" s="21"/>
    </row>
    <row r="241" ht="16.5" spans="1:2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  <c r="S241" s="21"/>
      <c r="T241" s="21"/>
      <c r="U241" s="21"/>
      <c r="V241" s="21"/>
      <c r="W241" s="21"/>
    </row>
    <row r="242" ht="16.5" spans="1:2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  <c r="S242" s="21"/>
      <c r="T242" s="21"/>
      <c r="U242" s="21"/>
      <c r="V242" s="21"/>
      <c r="W242" s="21"/>
    </row>
    <row r="243" ht="16.5" spans="1:2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  <c r="S243" s="21"/>
      <c r="T243" s="21"/>
      <c r="U243" s="21"/>
      <c r="V243" s="21"/>
      <c r="W243" s="21"/>
    </row>
    <row r="244" ht="16.5" spans="1:2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  <c r="S244" s="21"/>
      <c r="T244" s="21"/>
      <c r="U244" s="21"/>
      <c r="V244" s="21"/>
      <c r="W244" s="21"/>
    </row>
    <row r="245" ht="16.5" spans="1:2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  <c r="S245" s="21"/>
      <c r="T245" s="21"/>
      <c r="U245" s="21"/>
      <c r="V245" s="21"/>
      <c r="W245" s="21"/>
    </row>
    <row r="246" ht="16.5" spans="1:2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  <c r="S246" s="21"/>
      <c r="T246" s="21"/>
      <c r="U246" s="21"/>
      <c r="V246" s="21"/>
      <c r="W246" s="21"/>
    </row>
    <row r="247" ht="16.5" spans="1:2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  <c r="S247" s="21"/>
      <c r="T247" s="21"/>
      <c r="U247" s="21"/>
      <c r="V247" s="21"/>
      <c r="W247" s="21"/>
    </row>
    <row r="248" ht="16.5" spans="1:2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  <c r="S248" s="21"/>
      <c r="T248" s="21"/>
      <c r="U248" s="21"/>
      <c r="V248" s="21"/>
      <c r="W248" s="21"/>
    </row>
    <row r="249" ht="16.5" spans="1:23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  <c r="S249" s="21"/>
      <c r="T249" s="21"/>
      <c r="U249" s="21"/>
      <c r="V249" s="21"/>
      <c r="W249" s="21"/>
    </row>
    <row r="250" ht="16.5" spans="1:23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  <c r="S250" s="21"/>
      <c r="T250" s="21"/>
      <c r="U250" s="21"/>
      <c r="V250" s="21"/>
      <c r="W250" s="21"/>
    </row>
    <row r="251" ht="16.5" spans="1:23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  <c r="S251" s="21"/>
      <c r="T251" s="21"/>
      <c r="U251" s="21"/>
      <c r="V251" s="21"/>
      <c r="W251" s="21"/>
    </row>
    <row r="252" ht="16.5" spans="1:23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  <c r="S252" s="21"/>
      <c r="T252" s="21"/>
      <c r="U252" s="21"/>
      <c r="V252" s="21"/>
      <c r="W252" s="21"/>
    </row>
    <row r="253" ht="16.5" spans="1:2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  <c r="S253" s="21"/>
      <c r="T253" s="21"/>
      <c r="U253" s="21"/>
      <c r="V253" s="21"/>
      <c r="W253" s="21"/>
    </row>
    <row r="254" ht="16.5" spans="1:23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  <c r="S254" s="21"/>
      <c r="T254" s="21"/>
      <c r="U254" s="21"/>
      <c r="V254" s="21"/>
      <c r="W254" s="21"/>
    </row>
    <row r="255" ht="16.5" spans="1:23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  <c r="S255" s="21"/>
      <c r="T255" s="21"/>
      <c r="U255" s="21"/>
      <c r="V255" s="21"/>
      <c r="W255" s="21"/>
    </row>
    <row r="256" ht="16.5" spans="1:23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  <c r="S256" s="21"/>
      <c r="T256" s="21"/>
      <c r="U256" s="21"/>
      <c r="V256" s="21"/>
      <c r="W256" s="21"/>
    </row>
    <row r="257" ht="16.5" spans="1:23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  <c r="S257" s="21"/>
      <c r="T257" s="21"/>
      <c r="U257" s="21"/>
      <c r="V257" s="21"/>
      <c r="W257" s="21"/>
    </row>
    <row r="258" ht="16.5" spans="1:23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  <c r="S258" s="21"/>
      <c r="T258" s="21"/>
      <c r="U258" s="21"/>
      <c r="V258" s="21"/>
      <c r="W258" s="21"/>
    </row>
    <row r="259" ht="16.5" spans="1:23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  <c r="S259" s="21"/>
      <c r="T259" s="21"/>
      <c r="U259" s="21"/>
      <c r="V259" s="21"/>
      <c r="W259" s="21"/>
    </row>
    <row r="260" ht="16.5" spans="1:23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  <c r="S260" s="21"/>
      <c r="T260" s="21"/>
      <c r="U260" s="21"/>
      <c r="V260" s="21"/>
      <c r="W260" s="21"/>
    </row>
    <row r="261" ht="16.5" spans="1:23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  <c r="S261" s="21"/>
      <c r="T261" s="21"/>
      <c r="U261" s="21"/>
      <c r="V261" s="21"/>
      <c r="W261" s="21"/>
    </row>
    <row r="262" ht="16.5" spans="1:23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  <c r="S262" s="21"/>
      <c r="T262" s="21"/>
      <c r="U262" s="21"/>
      <c r="V262" s="21"/>
      <c r="W262" s="21"/>
    </row>
    <row r="263" ht="16.5" spans="1:2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  <c r="S263" s="21"/>
      <c r="T263" s="21"/>
      <c r="U263" s="21"/>
      <c r="V263" s="21"/>
      <c r="W263" s="21"/>
    </row>
    <row r="264" ht="16.5" spans="1:23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  <c r="S264" s="21"/>
      <c r="T264" s="21"/>
      <c r="U264" s="21"/>
      <c r="V264" s="21"/>
      <c r="W264" s="21"/>
    </row>
    <row r="265" ht="16.5" spans="1:23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  <c r="S265" s="21"/>
      <c r="T265" s="21"/>
      <c r="U265" s="21"/>
      <c r="V265" s="21"/>
      <c r="W265" s="21"/>
    </row>
    <row r="266" ht="16.5" spans="1:23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  <c r="S266" s="21"/>
      <c r="T266" s="21"/>
      <c r="U266" s="21"/>
      <c r="V266" s="21"/>
      <c r="W266" s="21"/>
    </row>
    <row r="267" ht="16.5" spans="1:23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  <c r="S267" s="21"/>
      <c r="T267" s="21"/>
      <c r="U267" s="21"/>
      <c r="V267" s="21"/>
      <c r="W267" s="21"/>
    </row>
    <row r="268" ht="16.5" spans="1:23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  <c r="S268" s="21"/>
      <c r="T268" s="21"/>
      <c r="U268" s="21"/>
      <c r="V268" s="21"/>
      <c r="W268" s="21"/>
    </row>
    <row r="269" ht="16.5" spans="1:23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  <c r="S269" s="21"/>
      <c r="T269" s="21"/>
      <c r="U269" s="21"/>
      <c r="V269" s="21"/>
      <c r="W269" s="21"/>
    </row>
    <row r="270" ht="16.5" spans="1:23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  <c r="S270" s="21"/>
      <c r="T270" s="21"/>
      <c r="U270" s="21"/>
      <c r="V270" s="21"/>
      <c r="W270" s="21"/>
    </row>
    <row r="271" ht="16.5" spans="1:2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  <c r="S271" s="21"/>
      <c r="T271" s="21"/>
      <c r="U271" s="21"/>
      <c r="V271" s="21"/>
      <c r="W271" s="21"/>
    </row>
    <row r="272" ht="16.5" spans="1:23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  <c r="S272" s="21"/>
      <c r="T272" s="21"/>
      <c r="U272" s="21"/>
      <c r="V272" s="21"/>
      <c r="W272" s="21"/>
    </row>
    <row r="273" ht="16.5" spans="1:2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  <c r="S273" s="21"/>
      <c r="T273" s="21"/>
      <c r="U273" s="21"/>
      <c r="V273" s="21"/>
      <c r="W273" s="21"/>
    </row>
    <row r="274" ht="16.5" spans="1:23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  <c r="S274" s="21"/>
      <c r="T274" s="21"/>
      <c r="U274" s="21"/>
      <c r="V274" s="21"/>
      <c r="W274" s="21"/>
    </row>
    <row r="275" ht="16.5" spans="1:23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  <c r="S275" s="21"/>
      <c r="T275" s="21"/>
      <c r="U275" s="21"/>
      <c r="V275" s="21"/>
      <c r="W275" s="21"/>
    </row>
    <row r="276" ht="16.5" spans="1:2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  <c r="S276" s="21"/>
      <c r="T276" s="21"/>
      <c r="U276" s="21"/>
      <c r="V276" s="21"/>
      <c r="W276" s="21"/>
    </row>
    <row r="277" ht="16.5" spans="1:23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  <c r="S277" s="21"/>
      <c r="T277" s="21"/>
      <c r="U277" s="21"/>
      <c r="V277" s="21"/>
      <c r="W277" s="21"/>
    </row>
    <row r="278" ht="16.5" spans="1:23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  <c r="S278" s="21"/>
      <c r="T278" s="21"/>
      <c r="U278" s="21"/>
      <c r="V278" s="21"/>
      <c r="W278" s="21"/>
    </row>
    <row r="279" ht="16.5" spans="1:23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  <c r="S279" s="21"/>
      <c r="T279" s="21"/>
      <c r="U279" s="21"/>
      <c r="V279" s="21"/>
      <c r="W279" s="21"/>
    </row>
    <row r="280" ht="16.5" spans="1:23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  <c r="S280" s="21"/>
      <c r="T280" s="21"/>
      <c r="U280" s="21"/>
      <c r="V280" s="21"/>
      <c r="W280" s="21"/>
    </row>
    <row r="281" ht="16.5" spans="1:23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  <c r="S281" s="21"/>
      <c r="T281" s="21"/>
      <c r="U281" s="21"/>
      <c r="V281" s="21"/>
      <c r="W281" s="21"/>
    </row>
    <row r="282" ht="16.5" spans="1:23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  <c r="S282" s="21"/>
      <c r="T282" s="21"/>
      <c r="U282" s="21"/>
      <c r="V282" s="21"/>
      <c r="W282" s="21"/>
    </row>
    <row r="283" ht="16.5" spans="1:2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  <c r="S283" s="21"/>
      <c r="T283" s="21"/>
      <c r="U283" s="21"/>
      <c r="V283" s="21"/>
      <c r="W283" s="21"/>
    </row>
    <row r="284" ht="16.5" spans="1:23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  <c r="S284" s="21"/>
      <c r="T284" s="21"/>
      <c r="U284" s="21"/>
      <c r="V284" s="21"/>
      <c r="W284" s="21"/>
    </row>
    <row r="285" ht="16.5" spans="1:23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  <c r="S285" s="21"/>
      <c r="T285" s="21"/>
      <c r="U285" s="21"/>
      <c r="V285" s="21"/>
      <c r="W285" s="21"/>
    </row>
    <row r="286" ht="16.5" spans="1:23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  <c r="S286" s="21"/>
      <c r="T286" s="21"/>
      <c r="U286" s="21"/>
      <c r="V286" s="21"/>
      <c r="W286" s="21"/>
    </row>
    <row r="287" ht="16.5" spans="1:23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  <c r="S287" s="21"/>
      <c r="T287" s="21"/>
      <c r="U287" s="21"/>
      <c r="V287" s="21"/>
      <c r="W287" s="21"/>
    </row>
    <row r="288" ht="16.5" spans="1:23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  <c r="S288" s="21"/>
      <c r="T288" s="21"/>
      <c r="U288" s="21"/>
      <c r="V288" s="21"/>
      <c r="W288" s="21"/>
    </row>
    <row r="289" ht="16.5" spans="1:23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  <c r="S289" s="21"/>
      <c r="T289" s="21"/>
      <c r="U289" s="21"/>
      <c r="V289" s="21"/>
      <c r="W289" s="21"/>
    </row>
    <row r="290" ht="16.5" spans="1:23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  <c r="S290" s="21"/>
      <c r="T290" s="21"/>
      <c r="U290" s="21"/>
      <c r="V290" s="21"/>
      <c r="W290" s="21"/>
    </row>
    <row r="291" ht="16.5" spans="1:23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  <c r="S291" s="21"/>
      <c r="T291" s="21"/>
      <c r="U291" s="21"/>
      <c r="V291" s="21"/>
      <c r="W291" s="21"/>
    </row>
    <row r="292" ht="16.5" spans="1:23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  <c r="S292" s="21"/>
      <c r="T292" s="21"/>
      <c r="U292" s="21"/>
      <c r="V292" s="21"/>
      <c r="W292" s="21"/>
    </row>
    <row r="293" ht="16.5" spans="1:2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  <c r="S293" s="21"/>
      <c r="T293" s="21"/>
      <c r="U293" s="21"/>
      <c r="V293" s="21"/>
      <c r="W293" s="21"/>
    </row>
    <row r="294" ht="16.5" spans="1:23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  <c r="S294" s="21"/>
      <c r="T294" s="21"/>
      <c r="U294" s="21"/>
      <c r="V294" s="21"/>
      <c r="W294" s="21"/>
    </row>
    <row r="295" ht="16.5" spans="1:23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  <c r="S295" s="21"/>
      <c r="T295" s="21"/>
      <c r="U295" s="21"/>
      <c r="V295" s="21"/>
      <c r="W295" s="21"/>
    </row>
    <row r="296" ht="16.5" spans="1:23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  <c r="S296" s="21"/>
      <c r="T296" s="21"/>
      <c r="U296" s="21"/>
      <c r="V296" s="21"/>
      <c r="W296" s="21"/>
    </row>
    <row r="297" ht="16.5" spans="1:23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  <c r="S297" s="21"/>
      <c r="T297" s="21"/>
      <c r="U297" s="21"/>
      <c r="V297" s="21"/>
      <c r="W297" s="21"/>
    </row>
    <row r="298" ht="16.5" spans="1:23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  <c r="S298" s="21"/>
      <c r="T298" s="21"/>
      <c r="U298" s="21"/>
      <c r="V298" s="21"/>
      <c r="W298" s="21"/>
    </row>
    <row r="299" ht="16.5" spans="1:23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  <c r="S299" s="21"/>
      <c r="T299" s="21"/>
      <c r="U299" s="21"/>
      <c r="V299" s="21"/>
      <c r="W299" s="21"/>
    </row>
    <row r="300" ht="16.5" spans="1:23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  <c r="S300" s="21"/>
      <c r="T300" s="21"/>
      <c r="U300" s="21"/>
      <c r="V300" s="21"/>
      <c r="W300" s="21"/>
    </row>
    <row r="301" ht="16.5" spans="1:23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  <c r="S301" s="21"/>
      <c r="T301" s="21"/>
      <c r="U301" s="21"/>
      <c r="V301" s="21"/>
      <c r="W301" s="21"/>
    </row>
    <row r="302" ht="16.5" spans="1:23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  <c r="S302" s="21"/>
      <c r="T302" s="21"/>
      <c r="U302" s="21"/>
      <c r="V302" s="21"/>
      <c r="W302" s="21"/>
    </row>
    <row r="303" ht="16.5" spans="1:2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  <c r="S303" s="21"/>
      <c r="T303" s="21"/>
      <c r="U303" s="21"/>
      <c r="V303" s="21"/>
      <c r="W303" s="21"/>
    </row>
    <row r="304" ht="16.5" spans="1:23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  <c r="S304" s="21"/>
      <c r="T304" s="21"/>
      <c r="U304" s="21"/>
      <c r="V304" s="21"/>
      <c r="W304" s="21"/>
    </row>
    <row r="305" ht="16.5" spans="1:23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  <c r="S305" s="21"/>
      <c r="T305" s="21"/>
      <c r="U305" s="21"/>
      <c r="V305" s="21"/>
      <c r="W305" s="21"/>
    </row>
    <row r="306" ht="16.5" spans="1:23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  <c r="S306" s="21"/>
      <c r="T306" s="21"/>
      <c r="U306" s="21"/>
      <c r="V306" s="21"/>
      <c r="W306" s="21"/>
    </row>
    <row r="307" ht="16.5" spans="1:23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  <c r="S307" s="21"/>
      <c r="T307" s="21"/>
      <c r="U307" s="21"/>
      <c r="V307" s="21"/>
      <c r="W307" s="21"/>
    </row>
    <row r="308" ht="16.5" spans="1:23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  <c r="S308" s="21"/>
      <c r="T308" s="21"/>
      <c r="U308" s="21"/>
      <c r="V308" s="21"/>
      <c r="W308" s="21"/>
    </row>
    <row r="309" ht="16.5" spans="1:23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  <c r="S309" s="21"/>
      <c r="T309" s="21"/>
      <c r="U309" s="21"/>
      <c r="V309" s="21"/>
      <c r="W309" s="21"/>
    </row>
    <row r="310" ht="16.5" spans="1:23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  <c r="S310" s="21"/>
      <c r="T310" s="21"/>
      <c r="U310" s="21"/>
      <c r="V310" s="21"/>
      <c r="W310" s="21"/>
    </row>
    <row r="311" ht="16.5" spans="1:23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  <c r="S311" s="21"/>
      <c r="T311" s="21"/>
      <c r="U311" s="21"/>
      <c r="V311" s="21"/>
      <c r="W311" s="21"/>
    </row>
    <row r="312" ht="16.5" spans="1:23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  <c r="S312" s="21"/>
      <c r="T312" s="21"/>
      <c r="U312" s="21"/>
      <c r="V312" s="21"/>
      <c r="W312" s="21"/>
    </row>
    <row r="313" ht="16.5" spans="1:2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  <c r="S313" s="21"/>
      <c r="T313" s="21"/>
      <c r="U313" s="21"/>
      <c r="V313" s="21"/>
      <c r="W313" s="21"/>
    </row>
    <row r="314" ht="16.5" spans="1:23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  <c r="S314" s="21"/>
      <c r="T314" s="21"/>
      <c r="U314" s="21"/>
      <c r="V314" s="21"/>
      <c r="W314" s="21"/>
    </row>
    <row r="315" ht="16.5" spans="1:23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  <c r="S315" s="21"/>
      <c r="T315" s="21"/>
      <c r="U315" s="21"/>
      <c r="V315" s="21"/>
      <c r="W315" s="21"/>
    </row>
    <row r="316" ht="16.5" spans="1:23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  <c r="S316" s="21"/>
      <c r="T316" s="21"/>
      <c r="U316" s="21"/>
      <c r="V316" s="21"/>
      <c r="W316" s="21"/>
    </row>
    <row r="317" ht="16.5" spans="1:23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  <c r="S317" s="21"/>
      <c r="T317" s="21"/>
      <c r="U317" s="21"/>
      <c r="V317" s="21"/>
      <c r="W317" s="21"/>
    </row>
    <row r="318" ht="16.5" spans="1:23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  <c r="S318" s="21"/>
      <c r="T318" s="21"/>
      <c r="U318" s="21"/>
      <c r="V318" s="21"/>
      <c r="W318" s="21"/>
    </row>
    <row r="319" ht="16.5" spans="1:23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  <c r="S319" s="21"/>
      <c r="T319" s="21"/>
      <c r="U319" s="21"/>
      <c r="V319" s="21"/>
      <c r="W319" s="21"/>
    </row>
    <row r="320" ht="16.5" spans="1:23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  <c r="S320" s="21"/>
      <c r="T320" s="21"/>
      <c r="U320" s="21"/>
      <c r="V320" s="21"/>
      <c r="W320" s="21"/>
    </row>
    <row r="321" ht="16.5" spans="1:2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  <c r="S321" s="21"/>
      <c r="T321" s="21"/>
      <c r="U321" s="21"/>
      <c r="V321" s="21"/>
      <c r="W321" s="21"/>
    </row>
    <row r="322" ht="16.5" spans="1:23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  <c r="S322" s="21"/>
      <c r="T322" s="21"/>
      <c r="U322" s="21"/>
      <c r="V322" s="21"/>
      <c r="W322" s="21"/>
    </row>
    <row r="323" ht="16.5" spans="1: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  <c r="S323" s="21"/>
      <c r="T323" s="21"/>
      <c r="U323" s="21"/>
      <c r="V323" s="21"/>
      <c r="W323" s="21"/>
    </row>
    <row r="324" ht="16.5" spans="1:23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  <c r="S324" s="21"/>
      <c r="T324" s="21"/>
      <c r="U324" s="21"/>
      <c r="V324" s="21"/>
      <c r="W324" s="21"/>
    </row>
    <row r="325" ht="16.5" spans="1:23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  <c r="S325" s="21"/>
      <c r="T325" s="21"/>
      <c r="U325" s="21"/>
      <c r="V325" s="21"/>
      <c r="W325" s="21"/>
    </row>
    <row r="326" ht="16.5" spans="1:23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  <c r="S326" s="21"/>
      <c r="T326" s="21"/>
      <c r="U326" s="21"/>
      <c r="V326" s="21"/>
      <c r="W326" s="21"/>
    </row>
    <row r="327" ht="16.5" spans="1:23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  <c r="S327" s="21"/>
      <c r="T327" s="21"/>
      <c r="U327" s="21"/>
      <c r="V327" s="21"/>
      <c r="W327" s="21"/>
    </row>
    <row r="328" ht="16.5" spans="1:23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  <c r="S328" s="21"/>
      <c r="T328" s="21"/>
      <c r="U328" s="21"/>
      <c r="V328" s="21"/>
      <c r="W328" s="21"/>
    </row>
    <row r="329" ht="16.5" spans="1:23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  <c r="S329" s="21"/>
      <c r="T329" s="21"/>
      <c r="U329" s="21"/>
      <c r="V329" s="21"/>
      <c r="W329" s="21"/>
    </row>
    <row r="330" ht="16.5" spans="1:23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  <c r="S330" s="21"/>
      <c r="T330" s="21"/>
      <c r="U330" s="21"/>
      <c r="V330" s="21"/>
      <c r="W330" s="21"/>
    </row>
    <row r="331" ht="16.5" spans="1:2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  <c r="S331" s="21"/>
      <c r="T331" s="21"/>
      <c r="U331" s="21"/>
      <c r="V331" s="21"/>
      <c r="W331" s="21"/>
    </row>
    <row r="332" ht="16.5" spans="1:23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  <c r="S332" s="21"/>
      <c r="T332" s="21"/>
      <c r="U332" s="21"/>
      <c r="V332" s="21"/>
      <c r="W332" s="21"/>
    </row>
    <row r="333" ht="16.5" spans="1:2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  <c r="S333" s="21"/>
      <c r="T333" s="21"/>
      <c r="U333" s="21"/>
      <c r="V333" s="21"/>
      <c r="W333" s="21"/>
    </row>
    <row r="334" ht="16.5" spans="1:23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  <c r="S334" s="21"/>
      <c r="T334" s="21"/>
      <c r="U334" s="21"/>
      <c r="V334" s="21"/>
      <c r="W334" s="21"/>
    </row>
    <row r="335" ht="16.5" spans="1:23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  <c r="S335" s="21"/>
      <c r="T335" s="21"/>
      <c r="U335" s="21"/>
      <c r="V335" s="21"/>
      <c r="W335" s="21"/>
    </row>
    <row r="336" ht="16.5" spans="1:23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  <c r="S336" s="21"/>
      <c r="T336" s="21"/>
      <c r="U336" s="21"/>
      <c r="V336" s="21"/>
      <c r="W336" s="21"/>
    </row>
    <row r="337" ht="16.5" spans="1:23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  <c r="S337" s="21"/>
      <c r="T337" s="21"/>
      <c r="U337" s="21"/>
      <c r="V337" s="21"/>
      <c r="W337" s="21"/>
    </row>
    <row r="338" ht="16.5" spans="1:23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  <c r="S338" s="21"/>
      <c r="T338" s="21"/>
      <c r="U338" s="21"/>
      <c r="V338" s="21"/>
      <c r="W338" s="21"/>
    </row>
    <row r="339" ht="16.5" spans="1:23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  <c r="S339" s="21"/>
      <c r="T339" s="21"/>
      <c r="U339" s="21"/>
      <c r="V339" s="21"/>
      <c r="W339" s="21"/>
    </row>
    <row r="340" ht="16.5" spans="1:23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  <c r="S340" s="21"/>
      <c r="T340" s="21"/>
      <c r="U340" s="21"/>
      <c r="V340" s="21"/>
      <c r="W340" s="21"/>
    </row>
    <row r="341" ht="16.5" spans="1:23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  <c r="S341" s="21"/>
      <c r="T341" s="21"/>
      <c r="U341" s="21"/>
      <c r="V341" s="21"/>
      <c r="W341" s="21"/>
    </row>
    <row r="342" ht="16.5" spans="1:2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  <c r="S342" s="21"/>
      <c r="T342" s="21"/>
      <c r="U342" s="21"/>
      <c r="V342" s="21"/>
      <c r="W342" s="21"/>
    </row>
    <row r="343" ht="16.5" spans="1:2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  <c r="S343" s="21"/>
      <c r="T343" s="21"/>
      <c r="U343" s="21"/>
      <c r="V343" s="21"/>
      <c r="W343" s="21"/>
    </row>
    <row r="344" ht="16.5" spans="1:23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  <c r="S344" s="21"/>
      <c r="T344" s="21"/>
      <c r="U344" s="21"/>
      <c r="V344" s="21"/>
      <c r="W344" s="21"/>
    </row>
    <row r="345" ht="16.5" spans="1:23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  <c r="S345" s="21"/>
      <c r="T345" s="21"/>
      <c r="U345" s="21"/>
      <c r="V345" s="21"/>
      <c r="W345" s="21"/>
    </row>
    <row r="346" ht="16.5" spans="1:23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  <c r="S346" s="21"/>
      <c r="T346" s="21"/>
      <c r="U346" s="21"/>
      <c r="V346" s="21"/>
      <c r="W346" s="21"/>
    </row>
    <row r="347" ht="16.5" spans="1:2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  <c r="S347" s="21"/>
      <c r="T347" s="21"/>
      <c r="U347" s="21"/>
      <c r="V347" s="21"/>
      <c r="W347" s="21"/>
    </row>
    <row r="348" ht="16.5" spans="1:2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  <c r="S348" s="21"/>
      <c r="T348" s="21"/>
      <c r="U348" s="21"/>
      <c r="V348" s="21"/>
      <c r="W348" s="21"/>
    </row>
    <row r="349" ht="16.5" spans="1:2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  <c r="S349" s="21"/>
      <c r="T349" s="21"/>
      <c r="U349" s="21"/>
      <c r="V349" s="21"/>
      <c r="W349" s="21"/>
    </row>
    <row r="350" ht="16.5" spans="1:23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  <c r="S350" s="21"/>
      <c r="T350" s="21"/>
      <c r="U350" s="21"/>
      <c r="V350" s="21"/>
      <c r="W350" s="21"/>
    </row>
    <row r="351" ht="16.5" spans="1:23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  <c r="S351" s="21"/>
      <c r="T351" s="21"/>
      <c r="U351" s="21"/>
      <c r="V351" s="21"/>
      <c r="W351" s="21"/>
    </row>
    <row r="352" ht="16.5" spans="1:2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  <c r="S352" s="21"/>
      <c r="T352" s="21"/>
      <c r="U352" s="21"/>
      <c r="V352" s="21"/>
      <c r="W352" s="21"/>
    </row>
    <row r="353" ht="16.5" spans="1:2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  <c r="S353" s="21"/>
      <c r="T353" s="21"/>
      <c r="U353" s="21"/>
      <c r="V353" s="21"/>
      <c r="W353" s="21"/>
    </row>
    <row r="354" ht="16.5" spans="1:23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  <c r="S354" s="21"/>
      <c r="T354" s="21"/>
      <c r="U354" s="21"/>
      <c r="V354" s="21"/>
      <c r="W354" s="21"/>
    </row>
    <row r="355" ht="16.5" spans="1:23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  <c r="S355" s="21"/>
      <c r="T355" s="21"/>
      <c r="U355" s="21"/>
      <c r="V355" s="21"/>
      <c r="W355" s="21"/>
    </row>
    <row r="356" ht="16.5" spans="1:23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  <c r="S356" s="21"/>
      <c r="T356" s="21"/>
      <c r="U356" s="21"/>
      <c r="V356" s="21"/>
      <c r="W356" s="21"/>
    </row>
    <row r="357" ht="16.5" spans="1:23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  <c r="S357" s="21"/>
      <c r="T357" s="21"/>
      <c r="U357" s="21"/>
      <c r="V357" s="21"/>
      <c r="W357" s="21"/>
    </row>
    <row r="358" ht="16.5" spans="1:23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  <c r="S358" s="21"/>
      <c r="T358" s="21"/>
      <c r="U358" s="21"/>
      <c r="V358" s="21"/>
      <c r="W358" s="21"/>
    </row>
    <row r="359" ht="16.5" spans="1:23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  <c r="S359" s="21"/>
      <c r="T359" s="21"/>
      <c r="U359" s="21"/>
      <c r="V359" s="21"/>
      <c r="W359" s="21"/>
    </row>
    <row r="360" ht="16.5" spans="1:23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  <c r="S360" s="21"/>
      <c r="T360" s="21"/>
      <c r="U360" s="21"/>
      <c r="V360" s="21"/>
      <c r="W360" s="21"/>
    </row>
    <row r="361" ht="16.5" spans="1:23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  <c r="S361" s="21"/>
      <c r="T361" s="21"/>
      <c r="U361" s="21"/>
      <c r="V361" s="21"/>
      <c r="W361" s="21"/>
    </row>
    <row r="362" ht="16.5" spans="1:23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  <c r="S362" s="21"/>
      <c r="T362" s="21"/>
      <c r="U362" s="21"/>
      <c r="V362" s="21"/>
      <c r="W362" s="21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  <c r="S363" s="21"/>
      <c r="T363" s="21"/>
      <c r="U363" s="21"/>
      <c r="V363" s="21"/>
      <c r="W363" s="21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  <c r="S364" s="21"/>
      <c r="T364" s="21"/>
      <c r="U364" s="21"/>
      <c r="V364" s="21"/>
      <c r="W364" s="21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  <c r="S365" s="21"/>
      <c r="T365" s="21"/>
      <c r="U365" s="21"/>
      <c r="V365" s="21"/>
      <c r="W365" s="21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1"/>
      <c r="T366" s="21"/>
      <c r="U366" s="21"/>
      <c r="V366" s="21"/>
      <c r="W366" s="21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1"/>
      <c r="T367" s="21"/>
      <c r="U367" s="21"/>
      <c r="V367" s="21"/>
      <c r="W367" s="21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1"/>
      <c r="T368" s="21"/>
      <c r="U368" s="21"/>
      <c r="V368" s="21"/>
      <c r="W368" s="21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1"/>
      <c r="T369" s="21"/>
      <c r="U369" s="21"/>
      <c r="V369" s="21"/>
      <c r="W369" s="21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1"/>
      <c r="T370" s="21"/>
      <c r="U370" s="21"/>
      <c r="V370" s="21"/>
      <c r="W370" s="21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1"/>
      <c r="T371" s="21"/>
      <c r="U371" s="21"/>
      <c r="V371" s="21"/>
      <c r="W371" s="21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1"/>
      <c r="T372" s="21"/>
      <c r="U372" s="21"/>
      <c r="V372" s="21"/>
      <c r="W372" s="21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1"/>
      <c r="T373" s="21"/>
      <c r="U373" s="21"/>
      <c r="V373" s="21"/>
      <c r="W373" s="21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1"/>
      <c r="T374" s="21"/>
      <c r="U374" s="21"/>
      <c r="V374" s="21"/>
      <c r="W374" s="21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1"/>
      <c r="T375" s="21"/>
      <c r="U375" s="21"/>
      <c r="V375" s="21"/>
      <c r="W375" s="21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1"/>
      <c r="T376" s="21"/>
      <c r="U376" s="21"/>
      <c r="V376" s="21"/>
      <c r="W376" s="21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1"/>
      <c r="T377" s="21"/>
      <c r="U377" s="21"/>
      <c r="V377" s="21"/>
      <c r="W377" s="21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1"/>
      <c r="T378" s="21"/>
      <c r="U378" s="21"/>
      <c r="V378" s="21"/>
      <c r="W378" s="21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1"/>
      <c r="T379" s="21"/>
      <c r="U379" s="21"/>
      <c r="V379" s="21"/>
      <c r="W379" s="21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1"/>
      <c r="T380" s="21"/>
      <c r="U380" s="21"/>
      <c r="V380" s="21"/>
      <c r="W380" s="21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1"/>
      <c r="T381" s="21"/>
      <c r="U381" s="21"/>
      <c r="V381" s="21"/>
      <c r="W381" s="21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1"/>
      <c r="T382" s="21"/>
      <c r="U382" s="21"/>
      <c r="V382" s="21"/>
      <c r="W382" s="21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1"/>
      <c r="T383" s="21"/>
      <c r="U383" s="21"/>
      <c r="V383" s="21"/>
      <c r="W383" s="21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1"/>
      <c r="T384" s="21"/>
      <c r="U384" s="21"/>
      <c r="V384" s="21"/>
      <c r="W384" s="21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1"/>
      <c r="T385" s="21"/>
      <c r="U385" s="21"/>
      <c r="V385" s="21"/>
      <c r="W385" s="21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1"/>
      <c r="T386" s="21"/>
      <c r="U386" s="21"/>
      <c r="V386" s="21"/>
      <c r="W386" s="21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1"/>
      <c r="T387" s="21"/>
      <c r="U387" s="21"/>
      <c r="V387" s="21"/>
      <c r="W387" s="21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1"/>
      <c r="T388" s="21"/>
      <c r="U388" s="21"/>
      <c r="V388" s="21"/>
      <c r="W388" s="21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1"/>
      <c r="T389" s="21"/>
      <c r="U389" s="21"/>
      <c r="V389" s="21"/>
      <c r="W389" s="21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1"/>
      <c r="T390" s="21"/>
      <c r="U390" s="21"/>
      <c r="V390" s="21"/>
      <c r="W390" s="21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1"/>
      <c r="T391" s="21"/>
      <c r="U391" s="21"/>
      <c r="V391" s="21"/>
      <c r="W391" s="21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1"/>
      <c r="T392" s="21"/>
      <c r="U392" s="21"/>
      <c r="V392" s="21"/>
      <c r="W392" s="21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  <c r="S393" s="21"/>
      <c r="T393" s="21"/>
      <c r="U393" s="21"/>
      <c r="V393" s="21"/>
      <c r="W393" s="21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  <c r="S394" s="21"/>
      <c r="T394" s="21"/>
      <c r="U394" s="21"/>
      <c r="V394" s="21"/>
      <c r="W394" s="21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  <c r="S395" s="21"/>
      <c r="T395" s="21"/>
      <c r="U395" s="21"/>
      <c r="V395" s="21"/>
      <c r="W395" s="21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  <c r="S396" s="21"/>
      <c r="T396" s="21"/>
      <c r="U396" s="21"/>
      <c r="V396" s="21"/>
      <c r="W396" s="21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  <c r="S397" s="21"/>
      <c r="T397" s="21"/>
      <c r="U397" s="21"/>
      <c r="V397" s="21"/>
      <c r="W397" s="21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  <c r="S398" s="21"/>
      <c r="T398" s="21"/>
      <c r="U398" s="21"/>
      <c r="V398" s="21"/>
      <c r="W398" s="21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  <c r="S399" s="21"/>
      <c r="T399" s="21"/>
      <c r="U399" s="21"/>
      <c r="V399" s="21"/>
      <c r="W399" s="21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  <c r="S400" s="21"/>
      <c r="T400" s="21"/>
      <c r="U400" s="21"/>
      <c r="V400" s="21"/>
      <c r="W400" s="21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  <c r="S401" s="21"/>
      <c r="T401" s="21"/>
      <c r="U401" s="21"/>
      <c r="V401" s="21"/>
      <c r="W401" s="21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  <c r="S402" s="21"/>
      <c r="T402" s="21"/>
      <c r="U402" s="21"/>
      <c r="V402" s="21"/>
      <c r="W402" s="21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  <c r="S403" s="21"/>
      <c r="T403" s="21"/>
      <c r="U403" s="21"/>
      <c r="V403" s="21"/>
      <c r="W403" s="21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  <c r="S404" s="21"/>
      <c r="T404" s="21"/>
      <c r="U404" s="21"/>
      <c r="V404" s="21"/>
      <c r="W404" s="21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  <c r="S405" s="21"/>
      <c r="T405" s="21"/>
      <c r="U405" s="21"/>
      <c r="V405" s="21"/>
      <c r="W405" s="21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  <c r="S406" s="21"/>
      <c r="T406" s="21"/>
      <c r="U406" s="21"/>
      <c r="V406" s="21"/>
      <c r="W406" s="21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  <c r="S407" s="21"/>
      <c r="T407" s="21"/>
      <c r="U407" s="21"/>
      <c r="V407" s="21"/>
      <c r="W407" s="21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  <c r="S408" s="21"/>
      <c r="T408" s="21"/>
      <c r="U408" s="21"/>
      <c r="V408" s="21"/>
      <c r="W408" s="21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  <c r="S409" s="21"/>
      <c r="T409" s="21"/>
      <c r="U409" s="21"/>
      <c r="V409" s="21"/>
      <c r="W409" s="21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  <c r="S410" s="21"/>
      <c r="T410" s="21"/>
      <c r="U410" s="21"/>
      <c r="V410" s="21"/>
      <c r="W410" s="21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  <c r="S411" s="21"/>
      <c r="T411" s="21"/>
      <c r="U411" s="21"/>
      <c r="V411" s="21"/>
      <c r="W411" s="21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  <c r="S412" s="21"/>
      <c r="T412" s="21"/>
      <c r="U412" s="21"/>
      <c r="V412" s="21"/>
      <c r="W412" s="21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  <c r="S413" s="21"/>
      <c r="T413" s="21"/>
      <c r="U413" s="21"/>
      <c r="V413" s="21"/>
      <c r="W413" s="21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  <c r="S414" s="21"/>
      <c r="T414" s="21"/>
      <c r="U414" s="21"/>
      <c r="V414" s="21"/>
      <c r="W414" s="21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  <c r="S415" s="21"/>
      <c r="T415" s="21"/>
      <c r="U415" s="21"/>
      <c r="V415" s="21"/>
      <c r="W415" s="21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  <c r="S416" s="21"/>
      <c r="T416" s="21"/>
      <c r="U416" s="21"/>
      <c r="V416" s="21"/>
      <c r="W416" s="21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  <c r="S417" s="21"/>
      <c r="T417" s="21"/>
      <c r="U417" s="21"/>
      <c r="V417" s="21"/>
      <c r="W417" s="21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  <c r="S418" s="21"/>
      <c r="T418" s="21"/>
      <c r="U418" s="21"/>
      <c r="V418" s="21"/>
      <c r="W418" s="21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  <c r="S419" s="21"/>
      <c r="T419" s="21"/>
      <c r="U419" s="21"/>
      <c r="V419" s="21"/>
      <c r="W419" s="21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  <c r="S420" s="21"/>
      <c r="T420" s="21"/>
      <c r="U420" s="21"/>
      <c r="V420" s="21"/>
      <c r="W420" s="21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  <c r="S421" s="21"/>
      <c r="T421" s="21"/>
      <c r="U421" s="21"/>
      <c r="V421" s="21"/>
      <c r="W421" s="21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  <c r="S422" s="21"/>
      <c r="T422" s="21"/>
      <c r="U422" s="21"/>
      <c r="V422" s="21"/>
      <c r="W422" s="21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  <c r="S423" s="21"/>
      <c r="T423" s="21"/>
      <c r="U423" s="21"/>
      <c r="V423" s="21"/>
      <c r="W423" s="21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  <c r="S424" s="21"/>
      <c r="T424" s="21"/>
      <c r="U424" s="21"/>
      <c r="V424" s="21"/>
      <c r="W424" s="21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  <c r="S425" s="21"/>
      <c r="T425" s="21"/>
      <c r="U425" s="21"/>
      <c r="V425" s="21"/>
      <c r="W425" s="21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  <c r="S426" s="21"/>
      <c r="T426" s="21"/>
      <c r="U426" s="21"/>
      <c r="V426" s="21"/>
      <c r="W426" s="21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  <c r="S427" s="21"/>
      <c r="T427" s="21"/>
      <c r="U427" s="21"/>
      <c r="V427" s="21"/>
      <c r="W427" s="21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  <c r="S428" s="21"/>
      <c r="T428" s="21"/>
      <c r="U428" s="21"/>
      <c r="V428" s="21"/>
      <c r="W428" s="21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  <c r="S429" s="21"/>
      <c r="T429" s="21"/>
      <c r="U429" s="21"/>
      <c r="V429" s="21"/>
      <c r="W429" s="21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  <c r="S430" s="21"/>
      <c r="T430" s="21"/>
      <c r="U430" s="21"/>
      <c r="V430" s="21"/>
      <c r="W430" s="21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  <c r="S431" s="21"/>
      <c r="T431" s="21"/>
      <c r="U431" s="21"/>
      <c r="V431" s="21"/>
      <c r="W431" s="21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  <c r="S432" s="21"/>
      <c r="T432" s="21"/>
      <c r="U432" s="21"/>
      <c r="V432" s="21"/>
      <c r="W432" s="21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  <c r="S433" s="21"/>
      <c r="T433" s="21"/>
      <c r="U433" s="21"/>
      <c r="V433" s="21"/>
      <c r="W433" s="21"/>
    </row>
    <row r="434" ht="16.5" spans="1:2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  <c r="S434" s="21"/>
      <c r="T434" s="21"/>
      <c r="U434" s="21"/>
      <c r="V434" s="21"/>
      <c r="W434" s="21"/>
    </row>
    <row r="435" ht="16.5" spans="1:2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  <c r="S435" s="21"/>
      <c r="T435" s="21"/>
      <c r="U435" s="21"/>
      <c r="V435" s="21"/>
      <c r="W435" s="21"/>
    </row>
    <row r="436" ht="16.5" spans="1:2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  <c r="S436" s="21"/>
      <c r="T436" s="21"/>
      <c r="U436" s="21"/>
      <c r="V436" s="21"/>
      <c r="W436" s="21"/>
    </row>
    <row r="437" ht="16.5" spans="1:2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  <c r="S437" s="21"/>
      <c r="T437" s="21"/>
      <c r="U437" s="21"/>
      <c r="V437" s="21"/>
      <c r="W437" s="21"/>
    </row>
    <row r="438" ht="16.5" spans="1:2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  <c r="S438" s="21"/>
      <c r="T438" s="21"/>
      <c r="U438" s="21"/>
      <c r="V438" s="21"/>
      <c r="W438" s="21"/>
    </row>
    <row r="439" ht="16.5" spans="1:2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  <c r="S439" s="21"/>
      <c r="T439" s="21"/>
      <c r="U439" s="21"/>
      <c r="V439" s="21"/>
      <c r="W439" s="21"/>
    </row>
    <row r="440" ht="16.5" spans="1:2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  <c r="S440" s="21"/>
      <c r="T440" s="21"/>
      <c r="U440" s="21"/>
      <c r="V440" s="21"/>
      <c r="W440" s="21"/>
    </row>
    <row r="441" ht="16.5" spans="1:2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  <c r="S441" s="21"/>
      <c r="T441" s="21"/>
      <c r="U441" s="21"/>
      <c r="V441" s="21"/>
      <c r="W441" s="21"/>
    </row>
    <row r="442" ht="16.5" spans="1:2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  <c r="S442" s="21"/>
      <c r="T442" s="21"/>
      <c r="U442" s="21"/>
      <c r="V442" s="21"/>
      <c r="W442" s="21"/>
    </row>
    <row r="443" ht="16.5" spans="1:2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  <c r="S443" s="21"/>
      <c r="T443" s="21"/>
      <c r="U443" s="21"/>
      <c r="V443" s="21"/>
      <c r="W443" s="21"/>
    </row>
    <row r="444" ht="16.5" spans="1:2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  <c r="S444" s="21"/>
      <c r="T444" s="21"/>
      <c r="U444" s="21"/>
      <c r="V444" s="21"/>
      <c r="W444" s="21"/>
    </row>
    <row r="445" ht="16.5" spans="1:2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  <c r="S445" s="21"/>
      <c r="T445" s="21"/>
      <c r="U445" s="21"/>
      <c r="V445" s="21"/>
      <c r="W445" s="21"/>
    </row>
    <row r="446" ht="16.5" spans="1:2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  <c r="S446" s="21"/>
      <c r="T446" s="21"/>
      <c r="U446" s="21"/>
      <c r="V446" s="21"/>
      <c r="W446" s="21"/>
    </row>
    <row r="447" ht="16.5" spans="1:2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  <c r="S447" s="21"/>
      <c r="T447" s="21"/>
      <c r="U447" s="21"/>
      <c r="V447" s="21"/>
      <c r="W447" s="21"/>
    </row>
    <row r="448" ht="16.5" spans="1:2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  <c r="S448" s="21"/>
      <c r="T448" s="21"/>
      <c r="U448" s="21"/>
      <c r="V448" s="21"/>
      <c r="W448" s="21"/>
    </row>
    <row r="449" ht="16.5" spans="1:2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  <c r="S449" s="21"/>
      <c r="T449" s="21"/>
      <c r="U449" s="21"/>
      <c r="V449" s="21"/>
      <c r="W449" s="21"/>
    </row>
    <row r="450" ht="16.5" spans="1:2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  <c r="S450" s="21"/>
      <c r="T450" s="21"/>
      <c r="U450" s="21"/>
      <c r="V450" s="21"/>
      <c r="W450" s="21"/>
    </row>
    <row r="451" ht="16.5" spans="1:2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  <c r="S451" s="21"/>
      <c r="T451" s="21"/>
      <c r="U451" s="21"/>
      <c r="V451" s="21"/>
      <c r="W451" s="21"/>
    </row>
    <row r="452" ht="16.5" spans="1:2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  <c r="S452" s="21"/>
      <c r="T452" s="21"/>
      <c r="U452" s="21"/>
      <c r="V452" s="21"/>
      <c r="W452" s="21"/>
    </row>
    <row r="453" ht="16.5" spans="1:2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  <c r="S453" s="21"/>
      <c r="T453" s="21"/>
      <c r="U453" s="21"/>
      <c r="V453" s="21"/>
      <c r="W453" s="21"/>
    </row>
    <row r="454" ht="16.5" spans="1:2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  <c r="S454" s="21"/>
      <c r="T454" s="21"/>
      <c r="U454" s="21"/>
      <c r="V454" s="21"/>
      <c r="W454" s="21"/>
    </row>
    <row r="455" ht="16.5" spans="1:2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  <c r="S455" s="21"/>
      <c r="T455" s="21"/>
      <c r="U455" s="21"/>
      <c r="V455" s="21"/>
      <c r="W455" s="21"/>
    </row>
    <row r="456" ht="16.5" spans="1:2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  <c r="S456" s="21"/>
      <c r="T456" s="21"/>
      <c r="U456" s="21"/>
      <c r="V456" s="21"/>
      <c r="W456" s="21"/>
    </row>
    <row r="457" ht="16.5" spans="1:2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  <c r="S457" s="21"/>
      <c r="T457" s="21"/>
      <c r="U457" s="21"/>
      <c r="V457" s="21"/>
      <c r="W457" s="21"/>
    </row>
    <row r="458" ht="16.5" spans="1:2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  <c r="S458" s="21"/>
      <c r="T458" s="21"/>
      <c r="U458" s="21"/>
      <c r="V458" s="21"/>
      <c r="W458" s="21"/>
    </row>
    <row r="459" ht="16.5" spans="1:2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  <c r="S459" s="21"/>
      <c r="T459" s="21"/>
      <c r="U459" s="21"/>
      <c r="V459" s="21"/>
      <c r="W459" s="21"/>
    </row>
    <row r="460" ht="16.5" spans="1:2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  <c r="S460" s="21"/>
      <c r="T460" s="21"/>
      <c r="U460" s="21"/>
      <c r="V460" s="21"/>
      <c r="W460" s="21"/>
    </row>
    <row r="461" ht="16.5" spans="1:2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  <c r="S461" s="21"/>
      <c r="T461" s="21"/>
      <c r="U461" s="21"/>
      <c r="V461" s="21"/>
      <c r="W461" s="21"/>
    </row>
    <row r="462" ht="16.5" spans="1:2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  <c r="S462" s="21"/>
      <c r="T462" s="21"/>
      <c r="U462" s="21"/>
      <c r="V462" s="21"/>
      <c r="W462" s="21"/>
    </row>
    <row r="463" ht="16.5" spans="1:2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  <c r="S463" s="21"/>
      <c r="T463" s="21"/>
      <c r="U463" s="21"/>
      <c r="V463" s="21"/>
      <c r="W463" s="21"/>
    </row>
    <row r="464" ht="16.5" spans="1:2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  <c r="S464" s="21"/>
      <c r="T464" s="21"/>
      <c r="U464" s="21"/>
      <c r="V464" s="21"/>
      <c r="W464" s="21"/>
    </row>
    <row r="465" ht="16.5" spans="1:2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  <c r="S465" s="21"/>
      <c r="T465" s="21"/>
      <c r="U465" s="21"/>
      <c r="V465" s="21"/>
      <c r="W465" s="21"/>
    </row>
    <row r="466" ht="16.5" spans="1:2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  <c r="S466" s="21"/>
      <c r="T466" s="21"/>
      <c r="U466" s="21"/>
      <c r="V466" s="21"/>
      <c r="W466" s="21"/>
    </row>
    <row r="467" ht="16.5" spans="1:2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  <c r="S467" s="21"/>
      <c r="T467" s="21"/>
      <c r="U467" s="21"/>
      <c r="V467" s="21"/>
      <c r="W467" s="21"/>
    </row>
    <row r="468" ht="16.5" spans="1:2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  <c r="S468" s="21"/>
      <c r="T468" s="21"/>
      <c r="U468" s="21"/>
      <c r="V468" s="21"/>
      <c r="W468" s="21"/>
    </row>
    <row r="469" ht="16.5" spans="1:2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  <c r="S469" s="21"/>
      <c r="T469" s="21"/>
      <c r="U469" s="21"/>
      <c r="V469" s="21"/>
      <c r="W469" s="21"/>
    </row>
    <row r="470" ht="16.5" spans="1:2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  <c r="S470" s="21"/>
      <c r="T470" s="21"/>
      <c r="U470" s="21"/>
      <c r="V470" s="21"/>
      <c r="W470" s="21"/>
    </row>
    <row r="471" ht="16.5" spans="1:2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  <c r="S471" s="21"/>
      <c r="T471" s="21"/>
      <c r="U471" s="21"/>
      <c r="V471" s="21"/>
      <c r="W471" s="21"/>
    </row>
    <row r="472" ht="16.5" spans="1:2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  <c r="S472" s="21"/>
      <c r="T472" s="21"/>
      <c r="U472" s="21"/>
      <c r="V472" s="21"/>
      <c r="W472" s="21"/>
    </row>
    <row r="473" ht="16.5" spans="1:2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  <c r="S473" s="21"/>
      <c r="T473" s="21"/>
      <c r="U473" s="21"/>
      <c r="V473" s="21"/>
      <c r="W473" s="21"/>
    </row>
    <row r="474" ht="16.5" spans="1:2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  <c r="S474" s="21"/>
      <c r="T474" s="21"/>
      <c r="U474" s="21"/>
      <c r="V474" s="21"/>
      <c r="W474" s="21"/>
    </row>
    <row r="475" ht="16.5" spans="1:2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  <c r="S475" s="21"/>
      <c r="T475" s="21"/>
      <c r="U475" s="21"/>
      <c r="V475" s="21"/>
      <c r="W475" s="21"/>
    </row>
    <row r="476" ht="16.5" spans="1:2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  <c r="S476" s="21"/>
      <c r="T476" s="21"/>
      <c r="U476" s="21"/>
      <c r="V476" s="21"/>
      <c r="W476" s="21"/>
    </row>
    <row r="477" ht="16.5" spans="1:2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  <c r="S477" s="21"/>
      <c r="T477" s="21"/>
      <c r="U477" s="21"/>
      <c r="V477" s="21"/>
      <c r="W477" s="21"/>
    </row>
    <row r="478" ht="16.5" spans="1:2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  <c r="S478" s="21"/>
      <c r="T478" s="21"/>
      <c r="U478" s="21"/>
      <c r="V478" s="21"/>
      <c r="W478" s="21"/>
    </row>
    <row r="479" ht="16.5" spans="1:2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  <c r="S479" s="21"/>
      <c r="T479" s="21"/>
      <c r="U479" s="21"/>
      <c r="V479" s="21"/>
      <c r="W479" s="21"/>
    </row>
    <row r="480" ht="16.5" spans="1:2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  <c r="S480" s="21"/>
      <c r="T480" s="21"/>
      <c r="U480" s="21"/>
      <c r="V480" s="21"/>
      <c r="W480" s="21"/>
    </row>
    <row r="481" ht="16.5" spans="1:2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  <c r="S481" s="21"/>
      <c r="T481" s="21"/>
      <c r="U481" s="21"/>
      <c r="V481" s="21"/>
      <c r="W481" s="21"/>
    </row>
    <row r="482" ht="16.5" spans="1:2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  <c r="S482" s="21"/>
      <c r="T482" s="21"/>
      <c r="U482" s="21"/>
      <c r="V482" s="21"/>
      <c r="W482" s="21"/>
    </row>
    <row r="483" ht="16.5" spans="1:2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  <c r="S483" s="21"/>
      <c r="T483" s="21"/>
      <c r="U483" s="21"/>
      <c r="V483" s="21"/>
      <c r="W483" s="21"/>
    </row>
    <row r="484" ht="16.5" spans="1:2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  <c r="S484" s="21"/>
      <c r="T484" s="21"/>
      <c r="U484" s="21"/>
      <c r="V484" s="21"/>
      <c r="W484" s="21"/>
    </row>
    <row r="485" ht="16.5" spans="1:2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  <c r="S485" s="21"/>
      <c r="T485" s="21"/>
      <c r="U485" s="21"/>
      <c r="V485" s="21"/>
      <c r="W485" s="21"/>
    </row>
    <row r="486" ht="16.5" spans="1:2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  <c r="S486" s="21"/>
      <c r="T486" s="21"/>
      <c r="U486" s="21"/>
      <c r="V486" s="21"/>
      <c r="W486" s="21"/>
    </row>
    <row r="487" ht="16.5" spans="1:2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  <c r="S487" s="21"/>
      <c r="T487" s="21"/>
      <c r="U487" s="21"/>
      <c r="V487" s="21"/>
      <c r="W487" s="21"/>
    </row>
    <row r="488" ht="16.5" spans="1:2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  <c r="S488" s="21"/>
      <c r="T488" s="21"/>
      <c r="U488" s="21"/>
      <c r="V488" s="21"/>
      <c r="W488" s="21"/>
    </row>
    <row r="489" ht="16.5" spans="1:2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  <c r="S489" s="21"/>
      <c r="T489" s="21"/>
      <c r="U489" s="21"/>
      <c r="V489" s="21"/>
      <c r="W489" s="21"/>
    </row>
    <row r="490" ht="16.5" spans="1:2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  <c r="S490" s="21"/>
      <c r="T490" s="21"/>
      <c r="U490" s="21"/>
      <c r="V490" s="21"/>
      <c r="W490" s="21"/>
    </row>
    <row r="491" ht="16.5" spans="1:2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  <c r="S491" s="21"/>
      <c r="T491" s="21"/>
      <c r="U491" s="21"/>
      <c r="V491" s="21"/>
      <c r="W491" s="21"/>
    </row>
    <row r="492" ht="16.5" spans="1:2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  <c r="S492" s="21"/>
      <c r="T492" s="21"/>
      <c r="U492" s="21"/>
      <c r="V492" s="21"/>
      <c r="W492" s="21"/>
    </row>
    <row r="493" ht="16.5" spans="1:2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  <c r="S493" s="21"/>
      <c r="T493" s="21"/>
      <c r="U493" s="21"/>
      <c r="V493" s="21"/>
      <c r="W493" s="21"/>
    </row>
    <row r="494" ht="16.5" spans="1:2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  <c r="S494" s="21"/>
      <c r="T494" s="21"/>
      <c r="U494" s="21"/>
      <c r="V494" s="21"/>
      <c r="W494" s="21"/>
    </row>
    <row r="495" ht="16.5" spans="1:2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  <c r="S495" s="21"/>
      <c r="T495" s="21"/>
      <c r="U495" s="21"/>
      <c r="V495" s="21"/>
      <c r="W495" s="21"/>
    </row>
    <row r="496" ht="16.5" spans="1:2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  <c r="S496" s="21"/>
      <c r="T496" s="21"/>
      <c r="U496" s="21"/>
      <c r="V496" s="21"/>
      <c r="W496" s="21"/>
    </row>
    <row r="497" ht="16.5" spans="1:2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  <c r="S497" s="21"/>
      <c r="T497" s="21"/>
      <c r="U497" s="21"/>
      <c r="V497" s="21"/>
      <c r="W497" s="21"/>
    </row>
    <row r="498" ht="16.5" spans="1:2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  <c r="S498" s="21"/>
      <c r="T498" s="21"/>
      <c r="U498" s="21"/>
      <c r="V498" s="21"/>
      <c r="W498" s="21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  <c r="S499" s="21"/>
      <c r="T499" s="21"/>
      <c r="U499" s="21"/>
      <c r="V499" s="21"/>
      <c r="W499" s="21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  <c r="S500" s="21"/>
      <c r="T500" s="21"/>
      <c r="U500" s="21"/>
      <c r="V500" s="21"/>
      <c r="W500" s="21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  <c r="S501" s="21"/>
      <c r="T501" s="21"/>
      <c r="U501" s="21"/>
      <c r="V501" s="21"/>
      <c r="W501" s="21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  <c r="S502" s="21"/>
      <c r="T502" s="21"/>
      <c r="U502" s="21"/>
      <c r="V502" s="21"/>
      <c r="W502" s="21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  <c r="S503" s="21"/>
      <c r="T503" s="21"/>
      <c r="U503" s="21"/>
      <c r="V503" s="21"/>
      <c r="W503" s="21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  <c r="S504" s="21"/>
      <c r="T504" s="21"/>
      <c r="U504" s="21"/>
      <c r="V504" s="21"/>
      <c r="W504" s="21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1"/>
      <c r="T505" s="21"/>
      <c r="U505" s="21"/>
      <c r="V505" s="21"/>
      <c r="W505" s="21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1"/>
      <c r="T506" s="21"/>
      <c r="U506" s="21"/>
      <c r="V506" s="21"/>
      <c r="W506" s="21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  <c r="S507" s="21"/>
      <c r="T507" s="21"/>
      <c r="U507" s="21"/>
      <c r="V507" s="21"/>
      <c r="W507" s="21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  <c r="S508" s="21"/>
      <c r="T508" s="21"/>
      <c r="U508" s="21"/>
      <c r="V508" s="21"/>
      <c r="W508" s="21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  <c r="S511" s="21"/>
      <c r="T511" s="21"/>
      <c r="U511" s="21"/>
      <c r="V511" s="21"/>
      <c r="W511" s="21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  <c r="S512" s="21"/>
      <c r="T512" s="21"/>
      <c r="U512" s="21"/>
      <c r="V512" s="21"/>
      <c r="W512" s="21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  <c r="S513" s="21"/>
      <c r="T513" s="21"/>
      <c r="U513" s="21"/>
      <c r="V513" s="21"/>
      <c r="W513" s="21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  <c r="S514" s="21"/>
      <c r="T514" s="21"/>
      <c r="U514" s="21"/>
      <c r="V514" s="21"/>
      <c r="W514" s="21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  <c r="S515" s="21"/>
      <c r="T515" s="21"/>
      <c r="U515" s="21"/>
      <c r="V515" s="21"/>
      <c r="W515" s="21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  <c r="S516" s="21"/>
      <c r="T516" s="21"/>
      <c r="U516" s="21"/>
      <c r="V516" s="21"/>
      <c r="W516" s="21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  <c r="S517" s="21"/>
      <c r="T517" s="21"/>
      <c r="U517" s="21"/>
      <c r="V517" s="21"/>
      <c r="W517" s="21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  <c r="S518" s="21"/>
      <c r="T518" s="21"/>
      <c r="U518" s="21"/>
      <c r="V518" s="21"/>
      <c r="W518" s="21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  <c r="S519" s="21"/>
      <c r="T519" s="21"/>
      <c r="U519" s="21"/>
      <c r="V519" s="21"/>
      <c r="W519" s="21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  <c r="S522" s="21"/>
      <c r="T522" s="21"/>
      <c r="U522" s="21"/>
      <c r="V522" s="21"/>
      <c r="W522" s="21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  <c r="S523" s="21"/>
      <c r="T523" s="21"/>
      <c r="U523" s="21"/>
      <c r="V523" s="21"/>
      <c r="W523" s="21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  <c r="S524" s="21"/>
      <c r="T524" s="21"/>
      <c r="U524" s="21"/>
      <c r="V524" s="21"/>
      <c r="W524" s="21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  <c r="S525" s="21"/>
      <c r="T525" s="21"/>
      <c r="U525" s="21"/>
      <c r="V525" s="21"/>
      <c r="W525" s="21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  <c r="S526" s="21"/>
      <c r="T526" s="21"/>
      <c r="U526" s="21"/>
      <c r="V526" s="21"/>
      <c r="W526" s="21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  <c r="S527" s="21"/>
      <c r="T527" s="21"/>
      <c r="U527" s="21"/>
      <c r="V527" s="21"/>
      <c r="W527" s="21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  <c r="S528" s="21"/>
      <c r="T528" s="21"/>
      <c r="U528" s="21"/>
      <c r="V528" s="21"/>
      <c r="W528" s="21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  <c r="S529" s="21"/>
      <c r="T529" s="21"/>
      <c r="U529" s="21"/>
      <c r="V529" s="21"/>
      <c r="W529" s="21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  <c r="S530" s="21"/>
      <c r="T530" s="21"/>
      <c r="U530" s="21"/>
      <c r="V530" s="21"/>
      <c r="W530" s="21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  <c r="S531" s="21"/>
      <c r="T531" s="21"/>
      <c r="U531" s="21"/>
      <c r="V531" s="21"/>
      <c r="W531" s="21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  <c r="S532" s="21"/>
      <c r="T532" s="21"/>
      <c r="U532" s="21"/>
      <c r="V532" s="21"/>
      <c r="W532" s="21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  <c r="S533" s="21"/>
      <c r="T533" s="21"/>
      <c r="U533" s="21"/>
      <c r="V533" s="21"/>
      <c r="W533" s="21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  <c r="S534" s="21"/>
      <c r="T534" s="21"/>
      <c r="U534" s="21"/>
      <c r="V534" s="21"/>
      <c r="W534" s="21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  <c r="S535" s="21"/>
      <c r="T535" s="21"/>
      <c r="U535" s="21"/>
      <c r="V535" s="21"/>
      <c r="W535" s="21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  <c r="S536" s="21"/>
      <c r="T536" s="21"/>
      <c r="U536" s="21"/>
      <c r="V536" s="21"/>
      <c r="W536" s="21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  <c r="S537" s="21"/>
      <c r="T537" s="21"/>
      <c r="U537" s="21"/>
      <c r="V537" s="21"/>
      <c r="W537" s="21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  <c r="S538" s="21"/>
      <c r="T538" s="21"/>
      <c r="U538" s="21"/>
      <c r="V538" s="21"/>
      <c r="W538" s="21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  <c r="S539" s="21"/>
      <c r="T539" s="21"/>
      <c r="U539" s="21"/>
      <c r="V539" s="21"/>
      <c r="W539" s="21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  <c r="S540" s="21"/>
      <c r="T540" s="21"/>
      <c r="U540" s="21"/>
      <c r="V540" s="21"/>
      <c r="W540" s="21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  <c r="S541" s="21"/>
      <c r="T541" s="21"/>
      <c r="U541" s="21"/>
      <c r="V541" s="21"/>
      <c r="W541" s="21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  <c r="S542" s="21"/>
      <c r="T542" s="21"/>
      <c r="U542" s="21"/>
      <c r="V542" s="21"/>
      <c r="W542" s="21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  <c r="S543" s="21"/>
      <c r="T543" s="21"/>
      <c r="U543" s="21"/>
      <c r="V543" s="21"/>
      <c r="W543" s="21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  <c r="S544" s="21"/>
      <c r="T544" s="21"/>
      <c r="U544" s="21"/>
      <c r="V544" s="21"/>
      <c r="W544" s="21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  <c r="S545" s="21"/>
      <c r="T545" s="21"/>
      <c r="U545" s="21"/>
      <c r="V545" s="21"/>
      <c r="W545" s="21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  <c r="S546" s="21"/>
      <c r="T546" s="21"/>
      <c r="U546" s="21"/>
      <c r="V546" s="21"/>
      <c r="W546" s="21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  <c r="S547" s="21"/>
      <c r="T547" s="21"/>
      <c r="U547" s="21"/>
      <c r="V547" s="21"/>
      <c r="W547" s="21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  <c r="S548" s="21"/>
      <c r="T548" s="21"/>
      <c r="U548" s="21"/>
      <c r="V548" s="21"/>
      <c r="W548" s="21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  <c r="S549" s="21"/>
      <c r="T549" s="21"/>
      <c r="U549" s="21"/>
      <c r="V549" s="21"/>
      <c r="W549" s="21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  <c r="S550" s="21"/>
      <c r="T550" s="21"/>
      <c r="U550" s="21"/>
      <c r="V550" s="21"/>
      <c r="W550" s="21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  <c r="S551" s="21"/>
      <c r="T551" s="21"/>
      <c r="U551" s="21"/>
      <c r="V551" s="21"/>
      <c r="W551" s="21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  <c r="S552" s="21"/>
      <c r="T552" s="21"/>
      <c r="U552" s="21"/>
      <c r="V552" s="21"/>
      <c r="W552" s="21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  <c r="S553" s="21"/>
      <c r="T553" s="21"/>
      <c r="U553" s="21"/>
      <c r="V553" s="21"/>
      <c r="W553" s="21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  <c r="S554" s="21"/>
      <c r="T554" s="21"/>
      <c r="U554" s="21"/>
      <c r="V554" s="21"/>
      <c r="W554" s="21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  <c r="S556" s="21"/>
      <c r="T556" s="21"/>
      <c r="U556" s="21"/>
      <c r="V556" s="21"/>
      <c r="W556" s="21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5"/>
      <c r="L557" s="25"/>
      <c r="M557" s="25"/>
      <c r="N557" s="25"/>
      <c r="O557" s="25"/>
      <c r="P557" s="25"/>
      <c r="Q557" s="25"/>
      <c r="R557" s="25"/>
      <c r="S557" s="21"/>
      <c r="T557" s="21"/>
      <c r="U557" s="21"/>
      <c r="V557" s="21"/>
      <c r="W557" s="21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5"/>
      <c r="L558" s="25"/>
      <c r="M558" s="25"/>
      <c r="N558" s="25"/>
      <c r="O558" s="25"/>
      <c r="P558" s="25"/>
      <c r="Q558" s="25"/>
      <c r="R558" s="25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  <c r="S559" s="21"/>
      <c r="T559" s="21"/>
      <c r="U559" s="21"/>
      <c r="V559" s="21"/>
      <c r="W559" s="21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5"/>
      <c r="L560" s="25"/>
      <c r="M560" s="25"/>
      <c r="N560" s="25"/>
      <c r="O560" s="25"/>
      <c r="P560" s="25"/>
      <c r="Q560" s="25"/>
      <c r="R560" s="25"/>
      <c r="S560" s="21"/>
      <c r="T560" s="21"/>
      <c r="U560" s="21"/>
      <c r="V560" s="21"/>
      <c r="W560" s="21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5"/>
      <c r="L561" s="25"/>
      <c r="M561" s="25"/>
      <c r="N561" s="25"/>
      <c r="O561" s="25"/>
      <c r="P561" s="25"/>
      <c r="Q561" s="25"/>
      <c r="R561" s="25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  <c r="S562" s="21"/>
      <c r="T562" s="21"/>
      <c r="U562" s="21"/>
      <c r="V562" s="21"/>
      <c r="W562" s="21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5"/>
      <c r="L563" s="25"/>
      <c r="M563" s="25"/>
      <c r="N563" s="25"/>
      <c r="O563" s="25"/>
      <c r="P563" s="25"/>
      <c r="Q563" s="25"/>
      <c r="R563" s="25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6"/>
      <c r="J603" s="26"/>
      <c r="K603" s="25"/>
      <c r="L603" s="25"/>
      <c r="M603" s="25"/>
      <c r="N603" s="25"/>
      <c r="O603" s="25"/>
      <c r="P603" s="25"/>
      <c r="Q603" s="25"/>
      <c r="R603" s="25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6"/>
      <c r="J604" s="26"/>
      <c r="K604" s="25"/>
      <c r="L604" s="25"/>
      <c r="M604" s="25"/>
      <c r="N604" s="25"/>
      <c r="O604" s="25"/>
      <c r="P604" s="25"/>
      <c r="Q604" s="25"/>
      <c r="R604" s="25"/>
      <c r="S604" s="21"/>
      <c r="T604" s="21"/>
      <c r="U604" s="21"/>
      <c r="V604" s="21"/>
      <c r="W604" s="21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5"/>
      <c r="L605" s="25"/>
      <c r="M605" s="25"/>
      <c r="N605" s="25"/>
      <c r="O605" s="25"/>
      <c r="P605" s="25"/>
      <c r="Q605" s="25"/>
      <c r="R605" s="25"/>
      <c r="S605" s="21"/>
      <c r="T605" s="21"/>
      <c r="U605" s="21"/>
      <c r="V605" s="21"/>
      <c r="W605" s="21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5"/>
      <c r="L606" s="25"/>
      <c r="M606" s="25"/>
      <c r="N606" s="25"/>
      <c r="O606" s="25"/>
      <c r="P606" s="25"/>
      <c r="Q606" s="25"/>
      <c r="R606" s="25"/>
      <c r="S606" s="21"/>
      <c r="T606" s="21"/>
      <c r="U606" s="21"/>
      <c r="V606" s="21"/>
      <c r="W606" s="21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5"/>
      <c r="L607" s="25"/>
      <c r="M607" s="25"/>
      <c r="N607" s="25"/>
      <c r="O607" s="25"/>
      <c r="P607" s="25"/>
      <c r="Q607" s="25"/>
      <c r="R607" s="25"/>
      <c r="S607" s="21"/>
      <c r="T607" s="21"/>
      <c r="U607" s="21"/>
      <c r="V607" s="21"/>
      <c r="W607" s="21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6"/>
      <c r="J608" s="26"/>
      <c r="K608" s="25"/>
      <c r="L608" s="25"/>
      <c r="M608" s="25"/>
      <c r="N608" s="25"/>
      <c r="O608" s="25"/>
      <c r="P608" s="25"/>
      <c r="Q608" s="25"/>
      <c r="R608" s="25"/>
      <c r="S608" s="21"/>
      <c r="T608" s="21"/>
      <c r="U608" s="21"/>
      <c r="V608" s="21"/>
      <c r="W608" s="21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6"/>
      <c r="J609" s="26"/>
      <c r="K609" s="25"/>
      <c r="L609" s="25"/>
      <c r="M609" s="25"/>
      <c r="N609" s="25"/>
      <c r="O609" s="25"/>
      <c r="P609" s="25"/>
      <c r="Q609" s="25"/>
      <c r="R609" s="25"/>
      <c r="S609" s="21"/>
      <c r="T609" s="21"/>
      <c r="U609" s="21"/>
      <c r="V609" s="21"/>
      <c r="W609" s="21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5"/>
      <c r="L610" s="25"/>
      <c r="M610" s="25"/>
      <c r="N610" s="25"/>
      <c r="O610" s="25"/>
      <c r="P610" s="25"/>
      <c r="Q610" s="25"/>
      <c r="R610" s="25"/>
      <c r="S610" s="21"/>
      <c r="T610" s="21"/>
      <c r="U610" s="21"/>
      <c r="V610" s="21"/>
      <c r="W610" s="21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5"/>
      <c r="L611" s="25"/>
      <c r="M611" s="25"/>
      <c r="N611" s="25"/>
      <c r="O611" s="25"/>
      <c r="P611" s="25"/>
      <c r="Q611" s="25"/>
      <c r="R611" s="25"/>
      <c r="S611" s="21"/>
      <c r="T611" s="21"/>
      <c r="U611" s="21"/>
      <c r="V611" s="21"/>
      <c r="W611" s="21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5"/>
      <c r="L612" s="25"/>
      <c r="M612" s="25"/>
      <c r="N612" s="25"/>
      <c r="O612" s="25"/>
      <c r="P612" s="25"/>
      <c r="Q612" s="25"/>
      <c r="R612" s="25"/>
      <c r="S612" s="21"/>
      <c r="T612" s="21"/>
      <c r="U612" s="21"/>
      <c r="V612" s="21"/>
      <c r="W612" s="21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5"/>
      <c r="L613" s="25"/>
      <c r="M613" s="25"/>
      <c r="N613" s="25"/>
      <c r="O613" s="25"/>
      <c r="P613" s="25"/>
      <c r="Q613" s="25"/>
      <c r="R613" s="25"/>
      <c r="S613" s="21"/>
      <c r="T613" s="21"/>
      <c r="U613" s="21"/>
      <c r="V613" s="21"/>
      <c r="W613" s="21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5"/>
      <c r="L614" s="25"/>
      <c r="M614" s="25"/>
      <c r="N614" s="25"/>
      <c r="O614" s="25"/>
      <c r="P614" s="25"/>
      <c r="Q614" s="25"/>
      <c r="R614" s="25"/>
      <c r="S614" s="21"/>
      <c r="T614" s="21"/>
      <c r="U614" s="21"/>
      <c r="V614" s="21"/>
      <c r="W614" s="21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5"/>
      <c r="L615" s="25"/>
      <c r="M615" s="25"/>
      <c r="N615" s="25"/>
      <c r="O615" s="25"/>
      <c r="P615" s="25"/>
      <c r="Q615" s="25"/>
      <c r="R615" s="25"/>
      <c r="S615" s="21"/>
      <c r="T615" s="21"/>
      <c r="U615" s="21"/>
      <c r="V615" s="21"/>
      <c r="W615" s="21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5"/>
      <c r="L616" s="25"/>
      <c r="M616" s="25"/>
      <c r="N616" s="25"/>
      <c r="O616" s="25"/>
      <c r="P616" s="25"/>
      <c r="Q616" s="25"/>
      <c r="R616" s="25"/>
      <c r="S616" s="21"/>
      <c r="T616" s="21"/>
      <c r="U616" s="21"/>
      <c r="V616" s="21"/>
      <c r="W616" s="21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5"/>
      <c r="L617" s="25"/>
      <c r="M617" s="25"/>
      <c r="N617" s="25"/>
      <c r="O617" s="25"/>
      <c r="P617" s="25"/>
      <c r="Q617" s="25"/>
      <c r="R617" s="25"/>
      <c r="S617" s="21"/>
      <c r="T617" s="21"/>
      <c r="U617" s="21"/>
      <c r="V617" s="21"/>
      <c r="W617" s="21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5"/>
      <c r="L618" s="25"/>
      <c r="M618" s="25"/>
      <c r="N618" s="25"/>
      <c r="O618" s="25"/>
      <c r="P618" s="25"/>
      <c r="Q618" s="25"/>
      <c r="R618" s="25"/>
      <c r="S618" s="21"/>
      <c r="T618" s="21"/>
      <c r="U618" s="21"/>
      <c r="V618" s="21"/>
      <c r="W618" s="21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5"/>
      <c r="L619" s="25"/>
      <c r="M619" s="25"/>
      <c r="N619" s="25"/>
      <c r="O619" s="25"/>
      <c r="P619" s="25"/>
      <c r="Q619" s="25"/>
      <c r="R619" s="25"/>
      <c r="S619" s="21"/>
      <c r="T619" s="21"/>
      <c r="U619" s="21"/>
      <c r="V619" s="21"/>
      <c r="W619" s="21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5"/>
      <c r="L620" s="25"/>
      <c r="M620" s="25"/>
      <c r="N620" s="25"/>
      <c r="O620" s="25"/>
      <c r="P620" s="25"/>
      <c r="Q620" s="25"/>
      <c r="R620" s="25"/>
      <c r="S620" s="21"/>
      <c r="T620" s="21"/>
      <c r="U620" s="21"/>
      <c r="V620" s="21"/>
      <c r="W620" s="21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5"/>
      <c r="L621" s="25"/>
      <c r="M621" s="25"/>
      <c r="N621" s="25"/>
      <c r="O621" s="25"/>
      <c r="P621" s="25"/>
      <c r="Q621" s="25"/>
      <c r="R621" s="25"/>
      <c r="S621" s="21"/>
      <c r="T621" s="21"/>
      <c r="U621" s="21"/>
      <c r="V621" s="21"/>
      <c r="W621" s="21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5"/>
      <c r="L622" s="25"/>
      <c r="M622" s="25"/>
      <c r="N622" s="25"/>
      <c r="O622" s="25"/>
      <c r="P622" s="25"/>
      <c r="Q622" s="25"/>
      <c r="R622" s="25"/>
      <c r="S622" s="21"/>
      <c r="T622" s="21"/>
      <c r="U622" s="21"/>
      <c r="V622" s="21"/>
      <c r="W622" s="21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5"/>
      <c r="L623" s="25"/>
      <c r="M623" s="25"/>
      <c r="N623" s="25"/>
      <c r="O623" s="25"/>
      <c r="P623" s="25"/>
      <c r="Q623" s="25"/>
      <c r="R623" s="25"/>
      <c r="S623" s="21"/>
      <c r="T623" s="21"/>
      <c r="U623" s="21"/>
      <c r="V623" s="21"/>
      <c r="W623" s="21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5"/>
      <c r="L624" s="25"/>
      <c r="M624" s="25"/>
      <c r="N624" s="25"/>
      <c r="O624" s="25"/>
      <c r="P624" s="25"/>
      <c r="Q624" s="25"/>
      <c r="R624" s="25"/>
      <c r="S624" s="21"/>
      <c r="T624" s="21"/>
      <c r="U624" s="21"/>
      <c r="V624" s="21"/>
      <c r="W624" s="21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5"/>
      <c r="L625" s="25"/>
      <c r="M625" s="25"/>
      <c r="N625" s="25"/>
      <c r="O625" s="25"/>
      <c r="P625" s="25"/>
      <c r="Q625" s="25"/>
      <c r="R625" s="25"/>
      <c r="S625" s="21"/>
      <c r="T625" s="21"/>
      <c r="U625" s="21"/>
      <c r="V625" s="21"/>
      <c r="W625" s="21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5"/>
      <c r="L626" s="25"/>
      <c r="M626" s="25"/>
      <c r="N626" s="25"/>
      <c r="O626" s="25"/>
      <c r="P626" s="25"/>
      <c r="Q626" s="25"/>
      <c r="R626" s="25"/>
      <c r="S626" s="21"/>
      <c r="T626" s="21"/>
      <c r="U626" s="21"/>
      <c r="V626" s="21"/>
      <c r="W626" s="21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5"/>
      <c r="L627" s="25"/>
      <c r="M627" s="25"/>
      <c r="N627" s="25"/>
      <c r="O627" s="25"/>
      <c r="P627" s="25"/>
      <c r="Q627" s="25"/>
      <c r="R627" s="25"/>
      <c r="S627" s="21"/>
      <c r="T627" s="21"/>
      <c r="U627" s="21"/>
      <c r="V627" s="21"/>
      <c r="W627" s="21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5"/>
      <c r="L628" s="25"/>
      <c r="M628" s="25"/>
      <c r="N628" s="25"/>
      <c r="O628" s="25"/>
      <c r="P628" s="25"/>
      <c r="Q628" s="25"/>
      <c r="R628" s="25"/>
      <c r="S628" s="21"/>
      <c r="T628" s="21"/>
      <c r="U628" s="21"/>
      <c r="V628" s="21"/>
      <c r="W628" s="21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5"/>
      <c r="L629" s="25"/>
      <c r="M629" s="25"/>
      <c r="N629" s="25"/>
      <c r="O629" s="25"/>
      <c r="P629" s="25"/>
      <c r="Q629" s="25"/>
      <c r="R629" s="25"/>
      <c r="S629" s="21"/>
      <c r="T629" s="21"/>
      <c r="U629" s="21"/>
      <c r="V629" s="21"/>
      <c r="W629" s="21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5"/>
      <c r="L630" s="25"/>
      <c r="M630" s="25"/>
      <c r="N630" s="25"/>
      <c r="O630" s="25"/>
      <c r="P630" s="25"/>
      <c r="Q630" s="25"/>
      <c r="R630" s="25"/>
      <c r="S630" s="21"/>
      <c r="T630" s="21"/>
      <c r="U630" s="21"/>
      <c r="V630" s="21"/>
      <c r="W630" s="21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5"/>
      <c r="L631" s="25"/>
      <c r="M631" s="25"/>
      <c r="N631" s="25"/>
      <c r="O631" s="25"/>
      <c r="P631" s="25"/>
      <c r="Q631" s="25"/>
      <c r="R631" s="25"/>
      <c r="S631" s="21"/>
      <c r="T631" s="21"/>
      <c r="U631" s="21"/>
      <c r="V631" s="21"/>
      <c r="W631" s="21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5"/>
      <c r="L632" s="25"/>
      <c r="M632" s="25"/>
      <c r="N632" s="25"/>
      <c r="O632" s="25"/>
      <c r="P632" s="25"/>
      <c r="Q632" s="25"/>
      <c r="R632" s="25"/>
      <c r="S632" s="21"/>
      <c r="T632" s="21"/>
      <c r="U632" s="21"/>
      <c r="V632" s="21"/>
      <c r="W632" s="21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5"/>
      <c r="L633" s="25"/>
      <c r="M633" s="25"/>
      <c r="N633" s="25"/>
      <c r="O633" s="25"/>
      <c r="P633" s="25"/>
      <c r="Q633" s="25"/>
      <c r="R633" s="25"/>
      <c r="S633" s="21"/>
      <c r="T633" s="21"/>
      <c r="U633" s="21"/>
      <c r="V633" s="21"/>
      <c r="W633" s="21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5"/>
      <c r="L634" s="25"/>
      <c r="M634" s="25"/>
      <c r="N634" s="25"/>
      <c r="O634" s="25"/>
      <c r="P634" s="25"/>
      <c r="Q634" s="25"/>
      <c r="R634" s="25"/>
      <c r="S634" s="21"/>
      <c r="T634" s="21"/>
      <c r="U634" s="21"/>
      <c r="V634" s="21"/>
      <c r="W634" s="21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5"/>
      <c r="L635" s="25"/>
      <c r="M635" s="25"/>
      <c r="N635" s="25"/>
      <c r="O635" s="25"/>
      <c r="P635" s="25"/>
      <c r="Q635" s="25"/>
      <c r="R635" s="25"/>
      <c r="S635" s="21"/>
      <c r="T635" s="21"/>
      <c r="U635" s="21"/>
      <c r="V635" s="21"/>
      <c r="W635" s="21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5"/>
      <c r="L636" s="25"/>
      <c r="M636" s="25"/>
      <c r="N636" s="25"/>
      <c r="O636" s="25"/>
      <c r="P636" s="25"/>
      <c r="Q636" s="25"/>
      <c r="R636" s="25"/>
      <c r="S636" s="21"/>
      <c r="T636" s="21"/>
      <c r="U636" s="21"/>
      <c r="V636" s="21"/>
      <c r="W636" s="21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5"/>
      <c r="L637" s="25"/>
      <c r="M637" s="25"/>
      <c r="N637" s="25"/>
      <c r="O637" s="25"/>
      <c r="P637" s="25"/>
      <c r="Q637" s="25"/>
      <c r="R637" s="25"/>
      <c r="S637" s="21"/>
      <c r="T637" s="21"/>
      <c r="U637" s="21"/>
      <c r="V637" s="21"/>
      <c r="W637" s="21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5"/>
      <c r="L638" s="25"/>
      <c r="M638" s="25"/>
      <c r="N638" s="25"/>
      <c r="O638" s="25"/>
      <c r="P638" s="25"/>
      <c r="Q638" s="25"/>
      <c r="R638" s="25"/>
      <c r="S638" s="21"/>
      <c r="T638" s="21"/>
      <c r="U638" s="21"/>
      <c r="V638" s="21"/>
      <c r="W638" s="21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5"/>
      <c r="L639" s="25"/>
      <c r="M639" s="25"/>
      <c r="N639" s="25"/>
      <c r="O639" s="25"/>
      <c r="P639" s="25"/>
      <c r="Q639" s="25"/>
      <c r="R639" s="25"/>
      <c r="S639" s="21"/>
      <c r="T639" s="21"/>
      <c r="U639" s="21"/>
      <c r="V639" s="21"/>
      <c r="W639" s="21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5"/>
      <c r="L640" s="25"/>
      <c r="M640" s="25"/>
      <c r="N640" s="25"/>
      <c r="O640" s="25"/>
      <c r="P640" s="25"/>
      <c r="Q640" s="25"/>
      <c r="R640" s="25"/>
      <c r="S640" s="21"/>
      <c r="T640" s="21"/>
      <c r="U640" s="21"/>
      <c r="V640" s="21"/>
      <c r="W640" s="21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5"/>
      <c r="L641" s="25"/>
      <c r="M641" s="25"/>
      <c r="N641" s="25"/>
      <c r="O641" s="25"/>
      <c r="P641" s="25"/>
      <c r="Q641" s="25"/>
      <c r="R641" s="25"/>
      <c r="S641" s="21"/>
      <c r="T641" s="21"/>
      <c r="U641" s="21"/>
      <c r="V641" s="21"/>
      <c r="W641" s="21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5"/>
      <c r="L642" s="25"/>
      <c r="M642" s="25"/>
      <c r="N642" s="25"/>
      <c r="O642" s="25"/>
      <c r="P642" s="25"/>
      <c r="Q642" s="25"/>
      <c r="R642" s="25"/>
      <c r="S642" s="21"/>
      <c r="T642" s="21"/>
      <c r="U642" s="21"/>
      <c r="V642" s="21"/>
      <c r="W642" s="21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5"/>
      <c r="L643" s="25"/>
      <c r="M643" s="25"/>
      <c r="N643" s="25"/>
      <c r="O643" s="25"/>
      <c r="P643" s="25"/>
      <c r="Q643" s="25"/>
      <c r="R643" s="25"/>
      <c r="S643" s="21"/>
      <c r="T643" s="21"/>
      <c r="U643" s="21"/>
      <c r="V643" s="21"/>
      <c r="W643" s="21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5"/>
      <c r="L644" s="25"/>
      <c r="M644" s="25"/>
      <c r="N644" s="25"/>
      <c r="O644" s="25"/>
      <c r="P644" s="25"/>
      <c r="Q644" s="25"/>
      <c r="R644" s="25"/>
      <c r="S644" s="21"/>
      <c r="T644" s="21"/>
      <c r="U644" s="21"/>
      <c r="V644" s="21"/>
      <c r="W644" s="21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5"/>
      <c r="L645" s="25"/>
      <c r="M645" s="25"/>
      <c r="N645" s="25"/>
      <c r="O645" s="25"/>
      <c r="P645" s="25"/>
      <c r="Q645" s="25"/>
      <c r="R645" s="25"/>
      <c r="S645" s="21"/>
      <c r="T645" s="21"/>
      <c r="U645" s="21"/>
      <c r="V645" s="21"/>
      <c r="W645" s="21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5"/>
      <c r="L646" s="25"/>
      <c r="M646" s="25"/>
      <c r="N646" s="25"/>
      <c r="O646" s="25"/>
      <c r="P646" s="25"/>
      <c r="Q646" s="25"/>
      <c r="R646" s="25"/>
      <c r="S646" s="21"/>
      <c r="T646" s="21"/>
      <c r="U646" s="21"/>
      <c r="V646" s="21"/>
      <c r="W646" s="21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5"/>
      <c r="L647" s="25"/>
      <c r="M647" s="25"/>
      <c r="N647" s="25"/>
      <c r="O647" s="25"/>
      <c r="P647" s="25"/>
      <c r="Q647" s="25"/>
      <c r="R647" s="25"/>
      <c r="S647" s="21"/>
      <c r="T647" s="21"/>
      <c r="U647" s="21"/>
      <c r="V647" s="21"/>
      <c r="W647" s="21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5"/>
      <c r="L648" s="25"/>
      <c r="M648" s="25"/>
      <c r="N648" s="25"/>
      <c r="O648" s="25"/>
      <c r="P648" s="25"/>
      <c r="Q648" s="25"/>
      <c r="R648" s="25"/>
      <c r="S648" s="21"/>
      <c r="T648" s="21"/>
      <c r="U648" s="21"/>
      <c r="V648" s="21"/>
      <c r="W648" s="21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5"/>
      <c r="L649" s="25"/>
      <c r="M649" s="25"/>
      <c r="N649" s="25"/>
      <c r="O649" s="25"/>
      <c r="P649" s="25"/>
      <c r="Q649" s="25"/>
      <c r="R649" s="25"/>
      <c r="S649" s="21"/>
      <c r="T649" s="21"/>
      <c r="U649" s="21"/>
      <c r="V649" s="21"/>
      <c r="W649" s="21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5"/>
      <c r="L650" s="25"/>
      <c r="M650" s="25"/>
      <c r="N650" s="25"/>
      <c r="O650" s="25"/>
      <c r="P650" s="25"/>
      <c r="Q650" s="25"/>
      <c r="R650" s="25"/>
      <c r="S650" s="21"/>
      <c r="T650" s="21"/>
      <c r="U650" s="21"/>
      <c r="V650" s="21"/>
      <c r="W650" s="21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5"/>
      <c r="L651" s="25"/>
      <c r="M651" s="25"/>
      <c r="N651" s="25"/>
      <c r="O651" s="25"/>
      <c r="P651" s="25"/>
      <c r="Q651" s="25"/>
      <c r="R651" s="25"/>
      <c r="S651" s="21"/>
      <c r="T651" s="21"/>
      <c r="U651" s="21"/>
      <c r="V651" s="21"/>
      <c r="W651" s="21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201</v>
      </c>
      <c r="B1" s="2"/>
      <c r="C1" s="2"/>
      <c r="D1" s="2"/>
      <c r="E1" s="2"/>
      <c r="F1" s="2"/>
      <c r="G1" s="2"/>
      <c r="H1" s="2"/>
      <c r="I1" s="2"/>
      <c r="J1" s="2"/>
      <c r="K1" s="9" t="s">
        <v>310</v>
      </c>
      <c r="L1" s="10"/>
      <c r="M1" s="10"/>
      <c r="N1" s="10"/>
      <c r="O1" s="10"/>
      <c r="P1" s="10"/>
      <c r="Q1" s="10"/>
      <c r="R1" s="14"/>
    </row>
    <row r="2" ht="45" spans="1:18">
      <c r="A2" s="3" t="s">
        <v>203</v>
      </c>
      <c r="B2" s="4" t="s">
        <v>204</v>
      </c>
      <c r="C2" s="4" t="s">
        <v>205</v>
      </c>
      <c r="D2" s="4" t="s">
        <v>206</v>
      </c>
      <c r="E2" s="4" t="s">
        <v>207</v>
      </c>
      <c r="F2" s="4" t="s">
        <v>208</v>
      </c>
      <c r="G2" s="4" t="s">
        <v>209</v>
      </c>
      <c r="H2" s="4" t="s">
        <v>210</v>
      </c>
      <c r="I2" s="4" t="s">
        <v>211</v>
      </c>
      <c r="J2" s="4" t="s">
        <v>212</v>
      </c>
      <c r="K2" s="11" t="s">
        <v>213</v>
      </c>
      <c r="L2" s="11" t="s">
        <v>214</v>
      </c>
      <c r="M2" s="11" t="s">
        <v>215</v>
      </c>
      <c r="N2" s="11" t="s">
        <v>216</v>
      </c>
      <c r="O2" s="11" t="s">
        <v>217</v>
      </c>
      <c r="P2" s="11" t="s">
        <v>218</v>
      </c>
      <c r="Q2" s="11" t="s">
        <v>219</v>
      </c>
      <c r="R2" s="11" t="s">
        <v>220</v>
      </c>
    </row>
    <row r="3" ht="20.25" spans="1:18">
      <c r="A3" s="5" t="s">
        <v>311</v>
      </c>
      <c r="B3" s="5" t="s">
        <v>312</v>
      </c>
      <c r="C3" s="5">
        <v>9297.622</v>
      </c>
      <c r="D3" s="5">
        <v>12702.885</v>
      </c>
      <c r="E3" s="5">
        <v>0</v>
      </c>
      <c r="F3" s="5">
        <v>0</v>
      </c>
      <c r="G3" s="5">
        <v>0</v>
      </c>
      <c r="H3" s="5">
        <v>1</v>
      </c>
      <c r="I3" s="7">
        <v>13.966</v>
      </c>
      <c r="J3" s="7">
        <v>37.029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-70.917</v>
      </c>
      <c r="Q3" s="12">
        <v>0</v>
      </c>
      <c r="R3" s="12">
        <v>0</v>
      </c>
    </row>
    <row r="4" ht="20.25" spans="1:18">
      <c r="A4" s="5" t="s">
        <v>313</v>
      </c>
      <c r="B4" s="5" t="s">
        <v>314</v>
      </c>
      <c r="C4" s="5">
        <v>78693.547</v>
      </c>
      <c r="D4" s="5">
        <v>89318.086</v>
      </c>
      <c r="E4" s="5">
        <v>0</v>
      </c>
      <c r="F4" s="5">
        <v>0</v>
      </c>
      <c r="G4" s="5">
        <v>0</v>
      </c>
      <c r="H4" s="5">
        <v>1</v>
      </c>
      <c r="I4" s="7">
        <v>2.947</v>
      </c>
      <c r="J4" s="7">
        <v>14.491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-339.13</v>
      </c>
      <c r="Q4" s="12">
        <v>0</v>
      </c>
      <c r="R4" s="12">
        <v>0</v>
      </c>
    </row>
    <row r="5" ht="20.25" spans="1:18">
      <c r="A5" s="5" t="s">
        <v>315</v>
      </c>
      <c r="B5" s="5" t="s">
        <v>316</v>
      </c>
      <c r="C5" s="5">
        <v>266737.875</v>
      </c>
      <c r="D5" s="5">
        <v>301023.781</v>
      </c>
      <c r="E5" s="5">
        <v>0</v>
      </c>
      <c r="F5" s="5">
        <v>0</v>
      </c>
      <c r="G5" s="5">
        <v>0</v>
      </c>
      <c r="H5" s="5">
        <v>1</v>
      </c>
      <c r="I5" s="7">
        <v>6.763</v>
      </c>
      <c r="J5" s="7">
        <v>17.383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-1436.566</v>
      </c>
      <c r="Q5" s="12">
        <v>0</v>
      </c>
      <c r="R5" s="12">
        <v>0</v>
      </c>
    </row>
    <row r="6" ht="20.25" spans="1:18">
      <c r="A6" s="5" t="s">
        <v>317</v>
      </c>
      <c r="B6" s="5" t="s">
        <v>318</v>
      </c>
      <c r="C6" s="5">
        <v>68572.938</v>
      </c>
      <c r="D6" s="5">
        <v>79755.102</v>
      </c>
      <c r="E6" s="5">
        <v>0</v>
      </c>
      <c r="F6" s="5">
        <v>0</v>
      </c>
      <c r="G6" s="5">
        <v>0</v>
      </c>
      <c r="H6" s="5">
        <v>1</v>
      </c>
      <c r="I6" s="8">
        <v>3.116</v>
      </c>
      <c r="J6" s="8">
        <v>16.7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-369.403</v>
      </c>
      <c r="Q6" s="12">
        <v>0</v>
      </c>
      <c r="R6" s="12">
        <v>-1</v>
      </c>
    </row>
    <row r="7" ht="20.25" spans="1:18">
      <c r="A7" s="5" t="s">
        <v>319</v>
      </c>
      <c r="B7" s="5" t="s">
        <v>320</v>
      </c>
      <c r="C7" s="5">
        <v>69704.508</v>
      </c>
      <c r="D7" s="5">
        <v>96815.141</v>
      </c>
      <c r="E7" s="5">
        <v>0</v>
      </c>
      <c r="F7" s="5">
        <v>0</v>
      </c>
      <c r="G7" s="5">
        <v>0</v>
      </c>
      <c r="H7" s="5">
        <v>1</v>
      </c>
      <c r="I7" s="8">
        <v>3.762</v>
      </c>
      <c r="J7" s="8">
        <v>30.711</v>
      </c>
      <c r="K7" s="12">
        <v>4</v>
      </c>
      <c r="L7" s="12">
        <v>2</v>
      </c>
      <c r="M7" s="12">
        <v>0</v>
      </c>
      <c r="N7" s="12">
        <v>1</v>
      </c>
      <c r="O7" s="12">
        <v>0</v>
      </c>
      <c r="P7" s="12">
        <v>115.739</v>
      </c>
      <c r="Q7" s="12">
        <v>0</v>
      </c>
      <c r="R7" s="12">
        <v>0</v>
      </c>
    </row>
    <row r="8" ht="20.25" spans="1:18">
      <c r="A8" s="5" t="s">
        <v>321</v>
      </c>
      <c r="B8" s="5" t="s">
        <v>322</v>
      </c>
      <c r="C8" s="5">
        <v>47611.074</v>
      </c>
      <c r="D8" s="5">
        <v>58018.746</v>
      </c>
      <c r="E8" s="5">
        <v>0</v>
      </c>
      <c r="F8" s="5">
        <v>0</v>
      </c>
      <c r="G8" s="5">
        <v>0</v>
      </c>
      <c r="H8" s="5">
        <v>1</v>
      </c>
      <c r="I8" s="8">
        <v>0.992</v>
      </c>
      <c r="J8" s="8">
        <v>18.752</v>
      </c>
      <c r="K8" s="12">
        <v>3</v>
      </c>
      <c r="L8" s="12">
        <v>2</v>
      </c>
      <c r="M8" s="12">
        <v>-1</v>
      </c>
      <c r="N8" s="12">
        <v>1</v>
      </c>
      <c r="O8" s="12">
        <v>0</v>
      </c>
      <c r="P8" s="12">
        <v>-170.682</v>
      </c>
      <c r="Q8" s="12">
        <v>0</v>
      </c>
      <c r="R8" s="12">
        <v>0</v>
      </c>
    </row>
    <row r="9" ht="20.25" spans="1:18">
      <c r="A9" s="6" t="s">
        <v>323</v>
      </c>
      <c r="B9" s="6" t="s">
        <v>324</v>
      </c>
      <c r="C9" s="6">
        <v>2711.927</v>
      </c>
      <c r="D9" s="6">
        <v>3273.711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10.928</v>
      </c>
      <c r="Q9" s="12">
        <v>0</v>
      </c>
      <c r="R9" s="12">
        <v>0</v>
      </c>
    </row>
    <row r="10" ht="20.25" spans="1:18">
      <c r="A10" s="6" t="s">
        <v>325</v>
      </c>
      <c r="B10" s="6" t="s">
        <v>326</v>
      </c>
      <c r="C10" s="6">
        <v>3052.899</v>
      </c>
      <c r="D10" s="6">
        <v>3443.707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0</v>
      </c>
      <c r="M10" s="12">
        <v>0</v>
      </c>
      <c r="N10" s="12">
        <v>0</v>
      </c>
      <c r="O10" s="12">
        <v>0</v>
      </c>
      <c r="P10" s="12">
        <v>-3.031</v>
      </c>
      <c r="Q10" s="12">
        <v>0</v>
      </c>
      <c r="R10" s="12">
        <v>0</v>
      </c>
    </row>
    <row r="11" ht="20.25" spans="1:18">
      <c r="A11" s="6" t="s">
        <v>327</v>
      </c>
      <c r="B11" s="6" t="s">
        <v>328</v>
      </c>
      <c r="C11" s="6">
        <v>2582.287</v>
      </c>
      <c r="D11" s="6">
        <v>3027.287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1</v>
      </c>
      <c r="L11" s="12">
        <v>2</v>
      </c>
      <c r="M11" s="12">
        <v>0</v>
      </c>
      <c r="N11" s="12">
        <v>0</v>
      </c>
      <c r="O11" s="12">
        <v>0</v>
      </c>
      <c r="P11" s="12">
        <v>-0.116</v>
      </c>
      <c r="Q11" s="12">
        <v>0</v>
      </c>
      <c r="R11" s="12">
        <v>0</v>
      </c>
    </row>
    <row r="12" ht="20.25" spans="1:18">
      <c r="A12" s="6" t="s">
        <v>329</v>
      </c>
      <c r="B12" s="6" t="s">
        <v>330</v>
      </c>
      <c r="C12" s="6">
        <v>117202.82</v>
      </c>
      <c r="D12" s="6">
        <v>125473.578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-352.802</v>
      </c>
      <c r="Q12" s="12">
        <v>0</v>
      </c>
      <c r="R12" s="12">
        <v>0</v>
      </c>
    </row>
    <row r="13" ht="20.25" spans="1:18">
      <c r="A13" s="6" t="s">
        <v>331</v>
      </c>
      <c r="B13" s="6" t="s">
        <v>332</v>
      </c>
      <c r="C13" s="6">
        <v>4095.731</v>
      </c>
      <c r="D13" s="6">
        <v>4351.584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1</v>
      </c>
      <c r="M13" s="12">
        <v>1</v>
      </c>
      <c r="N13" s="12">
        <v>-1</v>
      </c>
      <c r="O13" s="12">
        <v>0</v>
      </c>
      <c r="P13" s="12">
        <v>2.186</v>
      </c>
      <c r="Q13" s="12">
        <v>0</v>
      </c>
      <c r="R13" s="12">
        <v>0</v>
      </c>
    </row>
    <row r="14" ht="20.25" spans="1:18">
      <c r="A14" s="6" t="s">
        <v>333</v>
      </c>
      <c r="B14" s="6" t="s">
        <v>334</v>
      </c>
      <c r="C14" s="6">
        <v>12577.895</v>
      </c>
      <c r="D14" s="6">
        <v>13441.472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-1</v>
      </c>
      <c r="O14" s="12">
        <v>0</v>
      </c>
      <c r="P14" s="12">
        <v>-32.036</v>
      </c>
      <c r="Q14" s="12">
        <v>0</v>
      </c>
      <c r="R14" s="12">
        <v>0</v>
      </c>
    </row>
    <row r="15" ht="20.25" spans="1:18">
      <c r="A15" s="6" t="s">
        <v>335</v>
      </c>
      <c r="B15" s="6" t="s">
        <v>336</v>
      </c>
      <c r="C15" s="6">
        <v>5446.745</v>
      </c>
      <c r="D15" s="6">
        <v>6243.018</v>
      </c>
      <c r="E15" s="6">
        <v>0</v>
      </c>
      <c r="F15" s="6">
        <v>0</v>
      </c>
      <c r="G15" s="6">
        <v>1</v>
      </c>
      <c r="H15" s="8">
        <v>0</v>
      </c>
      <c r="I15" s="8">
        <v>0</v>
      </c>
      <c r="J15" s="8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1.223</v>
      </c>
      <c r="Q15" s="12">
        <v>0</v>
      </c>
      <c r="R15" s="12">
        <v>0</v>
      </c>
    </row>
    <row r="16" ht="20.25" spans="1:18">
      <c r="A16" s="6" t="s">
        <v>337</v>
      </c>
      <c r="B16" s="6" t="s">
        <v>338</v>
      </c>
      <c r="C16" s="6">
        <v>3977.493</v>
      </c>
      <c r="D16" s="6">
        <v>4594.981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0</v>
      </c>
      <c r="M16" s="12">
        <v>0</v>
      </c>
      <c r="N16" s="12">
        <v>-1</v>
      </c>
      <c r="O16" s="12">
        <v>0</v>
      </c>
      <c r="P16" s="12">
        <v>13.178</v>
      </c>
      <c r="Q16" s="12">
        <v>0</v>
      </c>
      <c r="R16" s="12">
        <v>0</v>
      </c>
    </row>
    <row r="17" ht="20.25" spans="1:18">
      <c r="A17" s="6" t="s">
        <v>339</v>
      </c>
      <c r="B17" s="6" t="s">
        <v>340</v>
      </c>
      <c r="C17" s="6">
        <v>1542.288</v>
      </c>
      <c r="D17" s="6">
        <v>1839.979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7.385</v>
      </c>
      <c r="Q17" s="12">
        <v>0</v>
      </c>
      <c r="R17" s="12">
        <v>0</v>
      </c>
    </row>
    <row r="18" ht="20.25" spans="1:18">
      <c r="A18" s="6" t="s">
        <v>341</v>
      </c>
      <c r="B18" s="6" t="s">
        <v>342</v>
      </c>
      <c r="C18" s="6">
        <v>1125.158</v>
      </c>
      <c r="D18" s="6">
        <v>1452.779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7.069</v>
      </c>
      <c r="Q18" s="12">
        <v>0</v>
      </c>
      <c r="R18" s="12">
        <v>0</v>
      </c>
    </row>
    <row r="19" ht="20.25" spans="1:18">
      <c r="A19" s="6" t="s">
        <v>343</v>
      </c>
      <c r="B19" s="6" t="s">
        <v>344</v>
      </c>
      <c r="C19" s="6">
        <v>6801.568</v>
      </c>
      <c r="D19" s="6">
        <v>7437.521</v>
      </c>
      <c r="E19" s="6">
        <v>0</v>
      </c>
      <c r="F19" s="6">
        <v>0</v>
      </c>
      <c r="G19" s="6">
        <v>1</v>
      </c>
      <c r="H19" s="8">
        <v>0</v>
      </c>
      <c r="I19" s="8">
        <v>0</v>
      </c>
      <c r="J19" s="8">
        <v>0</v>
      </c>
      <c r="K19" s="12">
        <v>0</v>
      </c>
      <c r="L19" s="12">
        <v>2</v>
      </c>
      <c r="M19" s="12">
        <v>1</v>
      </c>
      <c r="N19" s="12">
        <v>0</v>
      </c>
      <c r="O19" s="12">
        <v>0</v>
      </c>
      <c r="P19" s="12">
        <v>5.462</v>
      </c>
      <c r="Q19" s="12">
        <v>0</v>
      </c>
      <c r="R19" s="12">
        <v>0</v>
      </c>
    </row>
    <row r="20" ht="20.25" spans="1:18">
      <c r="A20" s="6" t="s">
        <v>345</v>
      </c>
      <c r="B20" s="6" t="s">
        <v>346</v>
      </c>
      <c r="C20" s="6">
        <v>782.268</v>
      </c>
      <c r="D20" s="6">
        <v>877.777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0</v>
      </c>
      <c r="L20" s="12">
        <v>2</v>
      </c>
      <c r="M20" s="12">
        <v>0</v>
      </c>
      <c r="N20" s="12">
        <v>-1</v>
      </c>
      <c r="O20" s="12">
        <v>0</v>
      </c>
      <c r="P20" s="12">
        <v>1.031</v>
      </c>
      <c r="Q20" s="12">
        <v>0</v>
      </c>
      <c r="R20" s="12">
        <v>0</v>
      </c>
    </row>
    <row r="21" ht="20.25" spans="1:18">
      <c r="A21" s="6" t="s">
        <v>347</v>
      </c>
      <c r="B21" s="6" t="s">
        <v>348</v>
      </c>
      <c r="C21" s="6">
        <v>11429.916</v>
      </c>
      <c r="D21" s="6">
        <v>14693.87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5.413</v>
      </c>
      <c r="Q21" s="12">
        <v>0</v>
      </c>
      <c r="R21" s="12">
        <v>0</v>
      </c>
    </row>
    <row r="22" ht="20.25" spans="1:18">
      <c r="A22" s="6" t="s">
        <v>349</v>
      </c>
      <c r="B22" s="6" t="s">
        <v>350</v>
      </c>
      <c r="C22" s="6">
        <v>8552.787</v>
      </c>
      <c r="D22" s="6">
        <v>9665.623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2</v>
      </c>
      <c r="M22" s="12">
        <v>0</v>
      </c>
      <c r="N22" s="12">
        <v>-1</v>
      </c>
      <c r="O22" s="12">
        <v>0</v>
      </c>
      <c r="P22" s="12">
        <v>-14.032</v>
      </c>
      <c r="Q22" s="12">
        <v>0</v>
      </c>
      <c r="R22" s="12">
        <v>0</v>
      </c>
    </row>
    <row r="23" ht="20.25" spans="1:18">
      <c r="A23" s="6" t="s">
        <v>351</v>
      </c>
      <c r="B23" s="6" t="s">
        <v>352</v>
      </c>
      <c r="C23" s="6">
        <v>6476.972</v>
      </c>
      <c r="D23" s="6">
        <v>7162.776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9.056</v>
      </c>
      <c r="Q23" s="12">
        <v>0</v>
      </c>
      <c r="R23" s="12">
        <v>0</v>
      </c>
    </row>
    <row r="24" ht="20.25" spans="1:18">
      <c r="A24" s="6" t="s">
        <v>353</v>
      </c>
      <c r="B24" s="6" t="s">
        <v>354</v>
      </c>
      <c r="C24" s="6">
        <v>4822.861</v>
      </c>
      <c r="D24" s="6">
        <v>5518.949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2</v>
      </c>
      <c r="M24" s="12">
        <v>0</v>
      </c>
      <c r="N24" s="12">
        <v>0</v>
      </c>
      <c r="O24" s="12">
        <v>0</v>
      </c>
      <c r="P24" s="12">
        <v>18.474</v>
      </c>
      <c r="Q24" s="12">
        <v>0</v>
      </c>
      <c r="R24" s="12">
        <v>0</v>
      </c>
    </row>
    <row r="25" ht="20.25" spans="1:18">
      <c r="A25" s="6" t="s">
        <v>355</v>
      </c>
      <c r="B25" s="6" t="s">
        <v>356</v>
      </c>
      <c r="C25" s="6">
        <v>9720.965</v>
      </c>
      <c r="D25" s="6">
        <v>11797.683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2</v>
      </c>
      <c r="M25" s="12">
        <v>1</v>
      </c>
      <c r="N25" s="12">
        <v>-1</v>
      </c>
      <c r="O25" s="12">
        <v>0</v>
      </c>
      <c r="P25" s="12">
        <v>-14.786</v>
      </c>
      <c r="Q25" s="12">
        <v>0</v>
      </c>
      <c r="R25" s="12">
        <v>0</v>
      </c>
    </row>
    <row r="26" ht="20.25" spans="1:18">
      <c r="A26" s="6" t="s">
        <v>357</v>
      </c>
      <c r="B26" s="6" t="s">
        <v>358</v>
      </c>
      <c r="C26" s="6">
        <v>1132.33</v>
      </c>
      <c r="D26" s="6">
        <v>1488.573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1.436</v>
      </c>
      <c r="Q26" s="12">
        <v>0</v>
      </c>
      <c r="R26" s="12">
        <v>0</v>
      </c>
    </row>
    <row r="27" ht="20.25" spans="1:18">
      <c r="A27" s="6" t="s">
        <v>359</v>
      </c>
      <c r="B27" s="6" t="s">
        <v>360</v>
      </c>
      <c r="C27" s="6">
        <v>2627.982</v>
      </c>
      <c r="D27" s="6">
        <v>3237.309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2</v>
      </c>
      <c r="L27" s="12">
        <v>0</v>
      </c>
      <c r="M27" s="12">
        <v>1</v>
      </c>
      <c r="N27" s="12">
        <v>-1</v>
      </c>
      <c r="O27" s="12">
        <v>0</v>
      </c>
      <c r="P27" s="12">
        <v>7.748</v>
      </c>
      <c r="Q27" s="12">
        <v>0</v>
      </c>
      <c r="R27" s="12">
        <v>0</v>
      </c>
    </row>
    <row r="28" ht="20.25" spans="1:18">
      <c r="A28" s="6" t="s">
        <v>361</v>
      </c>
      <c r="B28" s="6" t="s">
        <v>362</v>
      </c>
      <c r="C28" s="6">
        <v>2166.864</v>
      </c>
      <c r="D28" s="6">
        <v>2547.999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3">
        <v>1</v>
      </c>
      <c r="L28" s="12">
        <v>0</v>
      </c>
      <c r="M28" s="12">
        <v>0</v>
      </c>
      <c r="N28" s="12">
        <v>0</v>
      </c>
      <c r="O28" s="12">
        <v>0</v>
      </c>
      <c r="P28" s="12">
        <v>2.114</v>
      </c>
      <c r="Q28" s="12">
        <v>0</v>
      </c>
      <c r="R28" s="12">
        <v>0</v>
      </c>
    </row>
    <row r="29" ht="20.25" spans="1:18">
      <c r="A29" s="6" t="s">
        <v>363</v>
      </c>
      <c r="B29" s="6" t="s">
        <v>364</v>
      </c>
      <c r="C29" s="6">
        <v>9045.666</v>
      </c>
      <c r="D29" s="6">
        <v>9982.166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3">
        <v>0</v>
      </c>
      <c r="L29" s="12">
        <v>2</v>
      </c>
      <c r="M29" s="12">
        <v>0</v>
      </c>
      <c r="N29" s="12">
        <v>0</v>
      </c>
      <c r="O29" s="12">
        <v>0</v>
      </c>
      <c r="P29" s="12">
        <v>-13.671</v>
      </c>
      <c r="Q29" s="12">
        <v>0</v>
      </c>
      <c r="R29" s="12">
        <v>-1</v>
      </c>
    </row>
    <row r="30" ht="20.25" spans="1:18">
      <c r="A30" s="6" t="s">
        <v>365</v>
      </c>
      <c r="B30" s="6" t="s">
        <v>366</v>
      </c>
      <c r="C30" s="6">
        <v>6101.744</v>
      </c>
      <c r="D30" s="6">
        <v>6618.14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3">
        <v>0</v>
      </c>
      <c r="L30" s="12">
        <v>0</v>
      </c>
      <c r="M30" s="12">
        <v>0</v>
      </c>
      <c r="N30" s="12">
        <v>0</v>
      </c>
      <c r="O30" s="12">
        <v>0</v>
      </c>
      <c r="P30" s="12">
        <v>5.359</v>
      </c>
      <c r="Q30" s="12">
        <v>0</v>
      </c>
      <c r="R30" s="12">
        <v>0</v>
      </c>
    </row>
    <row r="31" ht="20.25" spans="1:18">
      <c r="A31" s="6" t="s">
        <v>367</v>
      </c>
      <c r="B31" s="6" t="s">
        <v>368</v>
      </c>
      <c r="C31" s="6">
        <v>5928.06</v>
      </c>
      <c r="D31" s="6">
        <v>6628.398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3">
        <v>0</v>
      </c>
      <c r="L31" s="12">
        <v>0</v>
      </c>
      <c r="M31" s="12">
        <v>0</v>
      </c>
      <c r="N31" s="12">
        <v>0</v>
      </c>
      <c r="O31" s="12">
        <v>0</v>
      </c>
      <c r="P31" s="12">
        <v>6.665</v>
      </c>
      <c r="Q31" s="12">
        <v>0</v>
      </c>
      <c r="R31" s="12">
        <v>0</v>
      </c>
    </row>
    <row r="32" ht="20.25" spans="1:18">
      <c r="A32" s="6" t="s">
        <v>369</v>
      </c>
      <c r="B32" s="6" t="s">
        <v>370</v>
      </c>
      <c r="C32" s="6">
        <v>2544.073</v>
      </c>
      <c r="D32" s="6">
        <v>3003.527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3">
        <v>4</v>
      </c>
      <c r="L32" s="12">
        <v>0</v>
      </c>
      <c r="M32" s="12">
        <v>0</v>
      </c>
      <c r="N32" s="12">
        <v>1</v>
      </c>
      <c r="O32" s="12">
        <v>0</v>
      </c>
      <c r="P32" s="12">
        <v>3.728</v>
      </c>
      <c r="Q32" s="12">
        <v>0</v>
      </c>
      <c r="R32" s="12">
        <v>0</v>
      </c>
    </row>
    <row r="33" ht="20.25" spans="1:18">
      <c r="A33" s="6" t="s">
        <v>371</v>
      </c>
      <c r="B33" s="6" t="s">
        <v>372</v>
      </c>
      <c r="C33" s="6">
        <v>1212.055</v>
      </c>
      <c r="D33" s="6">
        <v>1469.411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3">
        <v>0</v>
      </c>
      <c r="L33" s="12">
        <v>0</v>
      </c>
      <c r="M33" s="12">
        <v>0</v>
      </c>
      <c r="N33" s="12">
        <v>0</v>
      </c>
      <c r="O33" s="12">
        <v>0</v>
      </c>
      <c r="P33" s="12">
        <v>4.196</v>
      </c>
      <c r="Q33" s="12">
        <v>0</v>
      </c>
      <c r="R33" s="12">
        <v>0</v>
      </c>
    </row>
    <row r="34" ht="20.25" spans="1:18">
      <c r="A34" s="6" t="s">
        <v>373</v>
      </c>
      <c r="B34" s="6" t="s">
        <v>374</v>
      </c>
      <c r="C34" s="6">
        <v>2318.563</v>
      </c>
      <c r="D34" s="6">
        <v>2808.396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3">
        <v>0</v>
      </c>
      <c r="L34" s="12">
        <v>2</v>
      </c>
      <c r="M34" s="12">
        <v>0</v>
      </c>
      <c r="N34" s="12">
        <v>0</v>
      </c>
      <c r="O34" s="12">
        <v>0</v>
      </c>
      <c r="P34" s="12">
        <v>7.801</v>
      </c>
      <c r="Q34" s="12">
        <v>0</v>
      </c>
      <c r="R34" s="12">
        <v>0</v>
      </c>
    </row>
    <row r="35" ht="20.25" spans="1:18">
      <c r="A35" s="6" t="s">
        <v>375</v>
      </c>
      <c r="B35" s="6" t="s">
        <v>376</v>
      </c>
      <c r="C35" s="6">
        <v>5259.326</v>
      </c>
      <c r="D35" s="6">
        <v>5573.624</v>
      </c>
      <c r="E35" s="6">
        <v>0</v>
      </c>
      <c r="F35" s="6">
        <v>0</v>
      </c>
      <c r="G35" s="6">
        <v>1</v>
      </c>
      <c r="H35" s="8">
        <v>0</v>
      </c>
      <c r="I35" s="8">
        <v>0</v>
      </c>
      <c r="J35" s="8">
        <v>0</v>
      </c>
      <c r="K35" s="13">
        <v>0</v>
      </c>
      <c r="L35" s="12">
        <v>0</v>
      </c>
      <c r="M35" s="12">
        <v>1</v>
      </c>
      <c r="N35" s="12">
        <v>-1</v>
      </c>
      <c r="O35" s="12">
        <v>0</v>
      </c>
      <c r="P35" s="12">
        <v>-10.152</v>
      </c>
      <c r="Q35" s="12">
        <v>0</v>
      </c>
      <c r="R35" s="12">
        <v>0</v>
      </c>
    </row>
    <row r="36" ht="20.25" spans="1:18">
      <c r="A36" s="6" t="s">
        <v>377</v>
      </c>
      <c r="B36" s="6" t="s">
        <v>378</v>
      </c>
      <c r="C36" s="6">
        <v>967.581</v>
      </c>
      <c r="D36" s="6">
        <v>1188.864</v>
      </c>
      <c r="E36" s="6">
        <v>0</v>
      </c>
      <c r="F36" s="6">
        <v>0</v>
      </c>
      <c r="G36" s="6">
        <v>1</v>
      </c>
      <c r="H36" s="8">
        <v>0</v>
      </c>
      <c r="I36" s="8">
        <v>0</v>
      </c>
      <c r="J36" s="8">
        <v>0</v>
      </c>
      <c r="K36" s="13">
        <v>4</v>
      </c>
      <c r="L36" s="12">
        <v>0</v>
      </c>
      <c r="M36" s="12">
        <v>0</v>
      </c>
      <c r="N36" s="12">
        <v>0</v>
      </c>
      <c r="O36" s="12">
        <v>0</v>
      </c>
      <c r="P36" s="12">
        <v>3.163</v>
      </c>
      <c r="Q36" s="12">
        <v>0</v>
      </c>
      <c r="R36" s="12">
        <v>1</v>
      </c>
    </row>
    <row r="37" ht="20.25" spans="1:18">
      <c r="A37" s="6" t="s">
        <v>379</v>
      </c>
      <c r="B37" s="6" t="s">
        <v>380</v>
      </c>
      <c r="C37" s="6">
        <v>112.952</v>
      </c>
      <c r="D37" s="6">
        <v>118.152</v>
      </c>
      <c r="E37" s="6">
        <v>0</v>
      </c>
      <c r="F37" s="6">
        <v>0</v>
      </c>
      <c r="G37" s="6">
        <v>1</v>
      </c>
      <c r="H37" s="8">
        <v>0</v>
      </c>
      <c r="I37" s="8">
        <v>0</v>
      </c>
      <c r="J37" s="8">
        <v>0</v>
      </c>
      <c r="K37" s="13">
        <v>0</v>
      </c>
      <c r="L37" s="12">
        <v>2</v>
      </c>
      <c r="M37" s="12">
        <v>1</v>
      </c>
      <c r="N37" s="12">
        <v>-1</v>
      </c>
      <c r="O37" s="12">
        <v>0</v>
      </c>
      <c r="P37" s="12">
        <v>-0.038</v>
      </c>
      <c r="Q37" s="12">
        <v>0</v>
      </c>
      <c r="R37" s="12">
        <v>0</v>
      </c>
    </row>
    <row r="38" ht="20.25" spans="1:18">
      <c r="A38" s="6" t="s">
        <v>381</v>
      </c>
      <c r="B38" s="6" t="s">
        <v>382</v>
      </c>
      <c r="C38" s="6">
        <v>3038.008</v>
      </c>
      <c r="D38" s="6">
        <v>3592.721</v>
      </c>
      <c r="E38" s="6">
        <v>0</v>
      </c>
      <c r="F38" s="6">
        <v>0</v>
      </c>
      <c r="G38" s="6">
        <v>1</v>
      </c>
      <c r="H38" s="8">
        <v>0</v>
      </c>
      <c r="I38" s="8">
        <v>0</v>
      </c>
      <c r="J38" s="8">
        <v>0</v>
      </c>
      <c r="K38" s="13">
        <v>1</v>
      </c>
      <c r="L38" s="12">
        <v>0</v>
      </c>
      <c r="M38" s="12">
        <v>0</v>
      </c>
      <c r="N38" s="12">
        <v>1</v>
      </c>
      <c r="O38" s="12">
        <v>0</v>
      </c>
      <c r="P38" s="12">
        <v>-5.961</v>
      </c>
      <c r="Q38" s="12">
        <v>0</v>
      </c>
      <c r="R38" s="12">
        <v>0</v>
      </c>
    </row>
    <row r="39" ht="20.25" spans="1:18">
      <c r="A39" s="6" t="s">
        <v>383</v>
      </c>
      <c r="B39" s="6" t="s">
        <v>384</v>
      </c>
      <c r="C39" s="6">
        <v>438.538</v>
      </c>
      <c r="D39" s="6">
        <v>518.592</v>
      </c>
      <c r="E39" s="6">
        <v>0</v>
      </c>
      <c r="F39" s="6">
        <v>0</v>
      </c>
      <c r="G39" s="6">
        <v>1</v>
      </c>
      <c r="H39" s="8">
        <v>0</v>
      </c>
      <c r="I39" s="8">
        <v>0</v>
      </c>
      <c r="J39" s="8">
        <v>0</v>
      </c>
      <c r="K39" s="13">
        <v>0</v>
      </c>
      <c r="L39" s="12">
        <v>0</v>
      </c>
      <c r="M39" s="12">
        <v>0</v>
      </c>
      <c r="N39" s="12">
        <v>0</v>
      </c>
      <c r="O39" s="12">
        <v>0</v>
      </c>
      <c r="P39" s="12">
        <v>-0.502</v>
      </c>
      <c r="Q39" s="12">
        <v>0</v>
      </c>
      <c r="R39" s="12">
        <v>0</v>
      </c>
    </row>
    <row r="40" ht="20.25" spans="1:18">
      <c r="A40" s="6" t="s">
        <v>385</v>
      </c>
      <c r="B40" s="6" t="s">
        <v>386</v>
      </c>
      <c r="C40" s="6">
        <v>8453.599</v>
      </c>
      <c r="D40" s="6">
        <v>9854.341</v>
      </c>
      <c r="E40" s="6">
        <v>0</v>
      </c>
      <c r="F40" s="6">
        <v>0</v>
      </c>
      <c r="G40" s="6">
        <v>1</v>
      </c>
      <c r="H40" s="8">
        <v>0</v>
      </c>
      <c r="I40" s="8">
        <v>0</v>
      </c>
      <c r="J40" s="8">
        <v>0</v>
      </c>
      <c r="K40" s="13">
        <v>0</v>
      </c>
      <c r="L40" s="12">
        <v>2</v>
      </c>
      <c r="M40" s="12">
        <v>1</v>
      </c>
      <c r="N40" s="12">
        <v>-1</v>
      </c>
      <c r="O40" s="12">
        <v>0</v>
      </c>
      <c r="P40" s="12">
        <v>9.89</v>
      </c>
      <c r="Q40" s="12">
        <v>0</v>
      </c>
      <c r="R40" s="12">
        <v>0</v>
      </c>
    </row>
    <row r="41" ht="20.25" spans="1:18">
      <c r="A41" s="7" t="s">
        <v>387</v>
      </c>
      <c r="B41" s="7" t="s">
        <v>388</v>
      </c>
      <c r="C41" s="7">
        <v>19727.814</v>
      </c>
      <c r="D41" s="7">
        <v>21183.189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5.811</v>
      </c>
      <c r="K41" s="13">
        <v>3</v>
      </c>
      <c r="L41" s="12">
        <v>2</v>
      </c>
      <c r="M41" s="12">
        <v>0</v>
      </c>
      <c r="N41" s="12">
        <v>0</v>
      </c>
      <c r="O41" s="12">
        <v>0</v>
      </c>
      <c r="P41" s="12">
        <v>-22.465</v>
      </c>
      <c r="Q41" s="12">
        <v>0</v>
      </c>
      <c r="R41" s="12">
        <v>0</v>
      </c>
    </row>
    <row r="42" ht="20.25" spans="1:18">
      <c r="A42" s="7" t="s">
        <v>389</v>
      </c>
      <c r="B42" s="7" t="s">
        <v>390</v>
      </c>
      <c r="C42" s="7">
        <v>20598.424</v>
      </c>
      <c r="D42" s="7">
        <v>21845.496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5.663</v>
      </c>
      <c r="K42" s="13">
        <v>4</v>
      </c>
      <c r="L42" s="12">
        <v>2</v>
      </c>
      <c r="M42" s="12">
        <v>0</v>
      </c>
      <c r="N42" s="12">
        <v>0</v>
      </c>
      <c r="O42" s="12">
        <v>0</v>
      </c>
      <c r="P42" s="12">
        <v>-35.57</v>
      </c>
      <c r="Q42" s="12">
        <v>0</v>
      </c>
      <c r="R42" s="12">
        <v>-1</v>
      </c>
    </row>
    <row r="43" ht="20.25" spans="1:18">
      <c r="A43" s="7" t="s">
        <v>391</v>
      </c>
      <c r="B43" s="7" t="s">
        <v>392</v>
      </c>
      <c r="C43" s="7">
        <v>791.383</v>
      </c>
      <c r="D43" s="7">
        <v>986.274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18.977</v>
      </c>
      <c r="K43" s="13">
        <v>4</v>
      </c>
      <c r="L43" s="12">
        <v>2</v>
      </c>
      <c r="M43" s="12">
        <v>0</v>
      </c>
      <c r="N43" s="12">
        <v>1</v>
      </c>
      <c r="O43" s="12">
        <v>0</v>
      </c>
      <c r="P43" s="12">
        <v>-0.781</v>
      </c>
      <c r="Q43" s="12">
        <v>0</v>
      </c>
      <c r="R43" s="12">
        <v>0</v>
      </c>
    </row>
    <row r="44" ht="20.25" spans="1:18">
      <c r="A44" s="7" t="s">
        <v>393</v>
      </c>
      <c r="B44" s="7" t="s">
        <v>394</v>
      </c>
      <c r="C44" s="7">
        <v>10263.531</v>
      </c>
      <c r="D44" s="7">
        <v>11966.666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6.012</v>
      </c>
      <c r="K44" s="13">
        <v>3</v>
      </c>
      <c r="L44" s="12">
        <v>2</v>
      </c>
      <c r="M44" s="12">
        <v>-1</v>
      </c>
      <c r="N44" s="12">
        <v>1</v>
      </c>
      <c r="O44" s="12">
        <v>0</v>
      </c>
      <c r="P44" s="12">
        <v>25.147</v>
      </c>
      <c r="Q44" s="12">
        <v>0</v>
      </c>
      <c r="R44" s="12">
        <v>0</v>
      </c>
    </row>
    <row r="45" ht="20.25" spans="1:18">
      <c r="A45" s="7" t="s">
        <v>395</v>
      </c>
      <c r="B45" s="7" t="s">
        <v>396</v>
      </c>
      <c r="C45" s="7">
        <v>3204.384</v>
      </c>
      <c r="D45" s="7">
        <v>3465.58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1.13</v>
      </c>
      <c r="K45" s="13">
        <v>0</v>
      </c>
      <c r="L45" s="12">
        <v>2</v>
      </c>
      <c r="M45" s="12">
        <v>0</v>
      </c>
      <c r="N45" s="12">
        <v>0</v>
      </c>
      <c r="O45" s="12">
        <v>0</v>
      </c>
      <c r="P45" s="12">
        <v>3.104</v>
      </c>
      <c r="Q45" s="12">
        <v>0</v>
      </c>
      <c r="R45" s="12">
        <v>0</v>
      </c>
    </row>
    <row r="46" ht="20.25" spans="1:18">
      <c r="A46" s="7" t="s">
        <v>397</v>
      </c>
      <c r="B46" s="7" t="s">
        <v>398</v>
      </c>
      <c r="C46" s="7">
        <v>16470.703</v>
      </c>
      <c r="D46" s="7">
        <v>17639.123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2.135</v>
      </c>
      <c r="K46" s="13">
        <v>0</v>
      </c>
      <c r="L46" s="12">
        <v>2</v>
      </c>
      <c r="M46" s="12">
        <v>0</v>
      </c>
      <c r="N46" s="12">
        <v>-1</v>
      </c>
      <c r="O46" s="12">
        <v>0</v>
      </c>
      <c r="P46" s="12">
        <v>-29.882</v>
      </c>
      <c r="Q46" s="12">
        <v>0</v>
      </c>
      <c r="R46" s="12">
        <v>0</v>
      </c>
    </row>
    <row r="47" ht="20.25" spans="1:18">
      <c r="A47" s="7" t="s">
        <v>399</v>
      </c>
      <c r="B47" s="7" t="s">
        <v>400</v>
      </c>
      <c r="C47" s="7">
        <v>3056.02</v>
      </c>
      <c r="D47" s="7">
        <v>3344.968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0.714</v>
      </c>
      <c r="K47" s="13">
        <v>0</v>
      </c>
      <c r="L47" s="12">
        <v>2</v>
      </c>
      <c r="M47" s="12">
        <v>0</v>
      </c>
      <c r="N47" s="12">
        <v>0</v>
      </c>
      <c r="O47" s="12">
        <v>0</v>
      </c>
      <c r="P47" s="12">
        <v>2.443</v>
      </c>
      <c r="Q47" s="12">
        <v>0</v>
      </c>
      <c r="R47" s="12">
        <v>0</v>
      </c>
    </row>
    <row r="48" ht="20.25" spans="1:18">
      <c r="A48" s="7" t="s">
        <v>401</v>
      </c>
      <c r="B48" s="7" t="s">
        <v>402</v>
      </c>
      <c r="C48" s="7">
        <v>14707.033</v>
      </c>
      <c r="D48" s="7">
        <v>16325.851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2.667</v>
      </c>
      <c r="K48" s="13">
        <v>1</v>
      </c>
      <c r="L48" s="12">
        <v>2</v>
      </c>
      <c r="M48" s="12">
        <v>0</v>
      </c>
      <c r="N48" s="12">
        <v>0</v>
      </c>
      <c r="O48" s="12">
        <v>0</v>
      </c>
      <c r="P48" s="12">
        <v>2.386</v>
      </c>
      <c r="Q48" s="12">
        <v>0</v>
      </c>
      <c r="R48" s="12">
        <v>0</v>
      </c>
    </row>
    <row r="49" ht="20.25" spans="1:18">
      <c r="A49" s="7" t="s">
        <v>403</v>
      </c>
      <c r="B49" s="7" t="s">
        <v>404</v>
      </c>
      <c r="C49" s="7">
        <v>5124.733</v>
      </c>
      <c r="D49" s="7">
        <v>5759.148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6.243</v>
      </c>
      <c r="K49" s="13">
        <v>3</v>
      </c>
      <c r="L49" s="12">
        <v>1</v>
      </c>
      <c r="M49" s="12">
        <v>0</v>
      </c>
      <c r="N49" s="12">
        <v>1</v>
      </c>
      <c r="O49" s="12">
        <v>0</v>
      </c>
      <c r="P49" s="12">
        <v>-13.386</v>
      </c>
      <c r="Q49" s="12">
        <v>0</v>
      </c>
      <c r="R49" s="12">
        <v>0</v>
      </c>
    </row>
    <row r="50" ht="20.25" spans="1:18">
      <c r="A50" s="7" t="s">
        <v>405</v>
      </c>
      <c r="B50" s="7" t="s">
        <v>406</v>
      </c>
      <c r="C50" s="7">
        <v>2970.618</v>
      </c>
      <c r="D50" s="7">
        <v>3536.382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13.444</v>
      </c>
      <c r="K50" s="13">
        <v>3</v>
      </c>
      <c r="L50" s="12">
        <v>0</v>
      </c>
      <c r="M50" s="12">
        <v>0</v>
      </c>
      <c r="N50" s="12">
        <v>-1</v>
      </c>
      <c r="O50" s="12">
        <v>0</v>
      </c>
      <c r="P50" s="12">
        <v>10.292</v>
      </c>
      <c r="Q50" s="12">
        <v>0</v>
      </c>
      <c r="R50" s="12">
        <v>0</v>
      </c>
    </row>
    <row r="51" ht="20.25" spans="1:18">
      <c r="A51" s="7" t="s">
        <v>407</v>
      </c>
      <c r="B51" s="7" t="s">
        <v>408</v>
      </c>
      <c r="C51" s="7">
        <v>21663.658</v>
      </c>
      <c r="D51" s="7">
        <v>22990.85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5.378</v>
      </c>
      <c r="K51" s="13">
        <v>4</v>
      </c>
      <c r="L51" s="12">
        <v>2</v>
      </c>
      <c r="M51" s="12">
        <v>0</v>
      </c>
      <c r="N51" s="12">
        <v>1</v>
      </c>
      <c r="O51" s="12">
        <v>0</v>
      </c>
      <c r="P51" s="12">
        <v>-48.151</v>
      </c>
      <c r="Q51" s="12">
        <v>0</v>
      </c>
      <c r="R51" s="12">
        <v>0</v>
      </c>
    </row>
    <row r="52" ht="20.25" spans="1:18">
      <c r="A52" s="7" t="s">
        <v>409</v>
      </c>
      <c r="B52" s="7" t="s">
        <v>410</v>
      </c>
      <c r="C52" s="7">
        <v>3866.956</v>
      </c>
      <c r="D52" s="7">
        <v>4205.119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5.245</v>
      </c>
      <c r="K52" s="13">
        <v>4</v>
      </c>
      <c r="L52" s="12">
        <v>2</v>
      </c>
      <c r="M52" s="12">
        <v>0</v>
      </c>
      <c r="N52" s="12">
        <v>0</v>
      </c>
      <c r="O52" s="12">
        <v>0</v>
      </c>
      <c r="P52" s="12">
        <v>-4.949</v>
      </c>
      <c r="Q52" s="12">
        <v>0</v>
      </c>
      <c r="R52" s="12">
        <v>0</v>
      </c>
    </row>
    <row r="53" ht="20.25" spans="1:18">
      <c r="A53" s="8" t="s">
        <v>411</v>
      </c>
      <c r="B53" s="8" t="s">
        <v>412</v>
      </c>
      <c r="C53" s="8">
        <v>3567.474</v>
      </c>
      <c r="D53" s="8">
        <v>3904.789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5.372</v>
      </c>
      <c r="K53" s="13">
        <v>4</v>
      </c>
      <c r="L53" s="12">
        <v>0</v>
      </c>
      <c r="M53" s="12">
        <v>0</v>
      </c>
      <c r="N53" s="12">
        <v>1</v>
      </c>
      <c r="O53" s="12">
        <v>0</v>
      </c>
      <c r="P53" s="12">
        <v>-4.683</v>
      </c>
      <c r="Q53" s="12">
        <v>0</v>
      </c>
      <c r="R53" s="12">
        <v>0</v>
      </c>
    </row>
    <row r="54" ht="20.25" spans="1:18">
      <c r="A54" s="8" t="s">
        <v>413</v>
      </c>
      <c r="B54" s="8" t="s">
        <v>414</v>
      </c>
      <c r="C54" s="8">
        <v>137.198</v>
      </c>
      <c r="D54" s="8">
        <v>155.88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6.541</v>
      </c>
      <c r="K54" s="13">
        <v>3</v>
      </c>
      <c r="L54" s="12">
        <v>0</v>
      </c>
      <c r="M54" s="12">
        <v>0</v>
      </c>
      <c r="N54" s="12">
        <v>0</v>
      </c>
      <c r="O54" s="12">
        <v>0</v>
      </c>
      <c r="P54" s="12">
        <v>-0.005</v>
      </c>
      <c r="Q54" s="12">
        <v>0</v>
      </c>
      <c r="R54" s="12">
        <v>0</v>
      </c>
    </row>
    <row r="55" ht="20.25" spans="1:18">
      <c r="A55" s="8" t="s">
        <v>415</v>
      </c>
      <c r="B55" s="8" t="s">
        <v>416</v>
      </c>
      <c r="C55" s="8">
        <v>2090.999</v>
      </c>
      <c r="D55" s="8">
        <v>2255.589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5.127</v>
      </c>
      <c r="K55" s="13">
        <v>2</v>
      </c>
      <c r="L55" s="12">
        <v>0</v>
      </c>
      <c r="M55" s="12">
        <v>0</v>
      </c>
      <c r="N55" s="12">
        <v>-1</v>
      </c>
      <c r="O55" s="12">
        <v>0</v>
      </c>
      <c r="P55" s="12">
        <v>-2.171</v>
      </c>
      <c r="Q55" s="12">
        <v>0</v>
      </c>
      <c r="R55" s="12">
        <v>0</v>
      </c>
    </row>
    <row r="56" ht="20.25" spans="1:18">
      <c r="A56" s="8" t="s">
        <v>417</v>
      </c>
      <c r="B56" s="8" t="s">
        <v>418</v>
      </c>
      <c r="C56" s="8">
        <v>2394.995</v>
      </c>
      <c r="D56" s="8">
        <v>2603.307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4.544</v>
      </c>
      <c r="K56" s="13">
        <v>1</v>
      </c>
      <c r="L56" s="12">
        <v>0</v>
      </c>
      <c r="M56" s="12">
        <v>1</v>
      </c>
      <c r="N56" s="12">
        <v>-1</v>
      </c>
      <c r="O56" s="12">
        <v>0</v>
      </c>
      <c r="P56" s="12">
        <v>-2.486</v>
      </c>
      <c r="Q56" s="12">
        <v>0</v>
      </c>
      <c r="R56" s="12">
        <v>0</v>
      </c>
    </row>
    <row r="57" ht="20.25" spans="1:18">
      <c r="A57" s="8" t="s">
        <v>419</v>
      </c>
      <c r="B57" s="8" t="s">
        <v>420</v>
      </c>
      <c r="C57" s="8">
        <v>6411.776</v>
      </c>
      <c r="D57" s="8">
        <v>7465.86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0.731</v>
      </c>
      <c r="K57" s="13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0.727</v>
      </c>
      <c r="Q57" s="12">
        <v>0</v>
      </c>
      <c r="R57" s="12">
        <v>0</v>
      </c>
    </row>
    <row r="58" ht="20.25" spans="1:18">
      <c r="A58" s="8" t="s">
        <v>421</v>
      </c>
      <c r="B58" s="8" t="s">
        <v>422</v>
      </c>
      <c r="C58" s="8">
        <v>1261.131</v>
      </c>
      <c r="D58" s="8">
        <v>1343.461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1.049</v>
      </c>
      <c r="K58" s="13">
        <v>1</v>
      </c>
      <c r="L58" s="12">
        <v>0</v>
      </c>
      <c r="M58" s="12">
        <v>0</v>
      </c>
      <c r="N58" s="12">
        <v>1</v>
      </c>
      <c r="O58" s="12">
        <v>0</v>
      </c>
      <c r="P58" s="12">
        <v>-0.424</v>
      </c>
      <c r="Q58" s="12">
        <v>0</v>
      </c>
      <c r="R58" s="12">
        <v>0</v>
      </c>
    </row>
    <row r="59" ht="20.25" spans="1:18">
      <c r="A59" s="8" t="s">
        <v>423</v>
      </c>
      <c r="B59" s="8" t="s">
        <v>424</v>
      </c>
      <c r="C59" s="8">
        <v>739.319</v>
      </c>
      <c r="D59" s="8">
        <v>801.936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3.104</v>
      </c>
      <c r="K59" s="13">
        <v>0</v>
      </c>
      <c r="L59" s="12">
        <v>2</v>
      </c>
      <c r="M59" s="12">
        <v>0</v>
      </c>
      <c r="N59" s="12">
        <v>0</v>
      </c>
      <c r="O59" s="12">
        <v>0</v>
      </c>
      <c r="P59" s="12">
        <v>0.932</v>
      </c>
      <c r="Q59" s="12">
        <v>0</v>
      </c>
      <c r="R59" s="12">
        <v>0</v>
      </c>
    </row>
    <row r="60" ht="20.25" spans="1:18">
      <c r="A60" s="8" t="s">
        <v>425</v>
      </c>
      <c r="B60" s="8" t="s">
        <v>426</v>
      </c>
      <c r="C60" s="8">
        <v>3113.297</v>
      </c>
      <c r="D60" s="8">
        <v>3733.948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0.023</v>
      </c>
      <c r="K60" s="13">
        <v>0</v>
      </c>
      <c r="L60" s="12">
        <v>0</v>
      </c>
      <c r="M60" s="12">
        <v>0</v>
      </c>
      <c r="N60" s="12">
        <v>0</v>
      </c>
      <c r="O60" s="12">
        <v>0</v>
      </c>
      <c r="P60" s="12">
        <v>2.688</v>
      </c>
      <c r="Q60" s="12">
        <v>0</v>
      </c>
      <c r="R60" s="12">
        <v>0</v>
      </c>
    </row>
    <row r="61" ht="20.25" spans="1:18">
      <c r="A61" s="8" t="s">
        <v>427</v>
      </c>
      <c r="B61" s="8" t="s">
        <v>428</v>
      </c>
      <c r="C61" s="8">
        <v>2675.157</v>
      </c>
      <c r="D61" s="8">
        <v>2947.213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3.598</v>
      </c>
      <c r="K61" s="13">
        <v>0</v>
      </c>
      <c r="L61" s="12">
        <v>0</v>
      </c>
      <c r="M61" s="12">
        <v>0</v>
      </c>
      <c r="N61" s="12">
        <v>0</v>
      </c>
      <c r="O61" s="12">
        <v>0</v>
      </c>
      <c r="P61" s="12">
        <v>4.177</v>
      </c>
      <c r="Q61" s="12">
        <v>0</v>
      </c>
      <c r="R61" s="12">
        <v>0</v>
      </c>
    </row>
    <row r="62" ht="20.25" spans="1:18">
      <c r="A62" s="8" t="s">
        <v>429</v>
      </c>
      <c r="B62" s="8" t="s">
        <v>430</v>
      </c>
      <c r="C62" s="8">
        <v>3862.36</v>
      </c>
      <c r="D62" s="8">
        <v>4346.772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8.17</v>
      </c>
      <c r="K62" s="13">
        <v>2</v>
      </c>
      <c r="L62" s="12">
        <v>0</v>
      </c>
      <c r="M62" s="12">
        <v>0</v>
      </c>
      <c r="N62" s="12">
        <v>0</v>
      </c>
      <c r="O62" s="12">
        <v>0</v>
      </c>
      <c r="P62" s="12">
        <v>8.522</v>
      </c>
      <c r="Q62" s="12">
        <v>0</v>
      </c>
      <c r="R62" s="12">
        <v>0</v>
      </c>
    </row>
    <row r="63" ht="20.25" spans="1:18">
      <c r="A63" s="8" t="s">
        <v>431</v>
      </c>
      <c r="B63" s="8" t="s">
        <v>432</v>
      </c>
      <c r="C63" s="8">
        <v>3564.355</v>
      </c>
      <c r="D63" s="8">
        <v>3641.094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1.182</v>
      </c>
      <c r="K63" s="13">
        <v>4</v>
      </c>
      <c r="L63" s="12">
        <v>0</v>
      </c>
      <c r="M63" s="12">
        <v>-1</v>
      </c>
      <c r="N63" s="12">
        <v>1</v>
      </c>
      <c r="O63" s="12">
        <v>0</v>
      </c>
      <c r="P63" s="12">
        <v>-0.418</v>
      </c>
      <c r="Q63" s="12">
        <v>0</v>
      </c>
      <c r="R63" s="12">
        <v>0</v>
      </c>
    </row>
    <row r="64" ht="20.25" spans="1:18">
      <c r="A64" s="8" t="s">
        <v>433</v>
      </c>
      <c r="B64" s="8" t="s">
        <v>434</v>
      </c>
      <c r="C64" s="8">
        <v>7816.059</v>
      </c>
      <c r="D64" s="8">
        <v>8369.534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0.178</v>
      </c>
      <c r="K64" s="13">
        <v>0</v>
      </c>
      <c r="L64" s="12">
        <v>2</v>
      </c>
      <c r="M64" s="12">
        <v>1</v>
      </c>
      <c r="N64" s="12">
        <v>-1</v>
      </c>
      <c r="O64" s="12">
        <v>0</v>
      </c>
      <c r="P64" s="12">
        <v>-9.238</v>
      </c>
      <c r="Q64" s="12">
        <v>0</v>
      </c>
      <c r="R64" s="12">
        <v>0</v>
      </c>
    </row>
    <row r="65" ht="20.25" spans="1:18">
      <c r="A65" s="8" t="s">
        <v>435</v>
      </c>
      <c r="B65" s="8" t="s">
        <v>436</v>
      </c>
      <c r="C65" s="8">
        <v>8133.651</v>
      </c>
      <c r="D65" s="8">
        <v>9475.815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10.903</v>
      </c>
      <c r="K65" s="13">
        <v>3</v>
      </c>
      <c r="L65" s="12">
        <v>2</v>
      </c>
      <c r="M65" s="12">
        <v>0</v>
      </c>
      <c r="N65" s="12">
        <v>-1</v>
      </c>
      <c r="O65" s="12">
        <v>0</v>
      </c>
      <c r="P65" s="12">
        <v>-24.035</v>
      </c>
      <c r="Q65" s="12">
        <v>0</v>
      </c>
      <c r="R65" s="12">
        <v>0</v>
      </c>
    </row>
    <row r="66" ht="20.25" spans="1:18">
      <c r="A66" s="8" t="s">
        <v>437</v>
      </c>
      <c r="B66" s="8" t="s">
        <v>438</v>
      </c>
      <c r="C66" s="8">
        <v>13164.772</v>
      </c>
      <c r="D66" s="8">
        <v>14286.41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5.696</v>
      </c>
      <c r="K66" s="13">
        <v>4</v>
      </c>
      <c r="L66" s="12">
        <v>1</v>
      </c>
      <c r="M66" s="12">
        <v>0</v>
      </c>
      <c r="N66" s="12">
        <v>1</v>
      </c>
      <c r="O66" s="12">
        <v>0</v>
      </c>
      <c r="P66" s="12">
        <v>5.285</v>
      </c>
      <c r="Q66" s="12">
        <v>0</v>
      </c>
      <c r="R66" s="12">
        <v>0</v>
      </c>
    </row>
    <row r="67" ht="20.25" spans="1:18">
      <c r="A67" s="8" t="s">
        <v>439</v>
      </c>
      <c r="B67" s="8" t="s">
        <v>440</v>
      </c>
      <c r="C67" s="8">
        <v>19201.688</v>
      </c>
      <c r="D67" s="8">
        <v>20235.244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4.493</v>
      </c>
      <c r="K67" s="13">
        <v>4</v>
      </c>
      <c r="L67" s="12">
        <v>1</v>
      </c>
      <c r="M67" s="12">
        <v>0</v>
      </c>
      <c r="N67" s="12">
        <v>0</v>
      </c>
      <c r="O67" s="12">
        <v>0</v>
      </c>
      <c r="P67" s="12">
        <v>11.626</v>
      </c>
      <c r="Q67" s="12">
        <v>0</v>
      </c>
      <c r="R67" s="12">
        <v>1</v>
      </c>
    </row>
    <row r="68" ht="20.25" spans="1:18">
      <c r="A68" s="8" t="s">
        <v>441</v>
      </c>
      <c r="B68" s="8" t="s">
        <v>442</v>
      </c>
      <c r="C68" s="8">
        <v>2395.6</v>
      </c>
      <c r="D68" s="8">
        <v>3103.491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13.14</v>
      </c>
      <c r="K68" s="13">
        <v>2</v>
      </c>
      <c r="L68" s="12">
        <v>0</v>
      </c>
      <c r="M68" s="12">
        <v>1</v>
      </c>
      <c r="N68" s="12">
        <v>-1</v>
      </c>
      <c r="O68" s="12">
        <v>0</v>
      </c>
      <c r="P68" s="12">
        <v>1.476</v>
      </c>
      <c r="Q68" s="12">
        <v>0</v>
      </c>
      <c r="R68" s="12">
        <v>0</v>
      </c>
    </row>
    <row r="69" ht="20.25" spans="1:18">
      <c r="A69" s="8" t="s">
        <v>443</v>
      </c>
      <c r="B69" s="8" t="s">
        <v>444</v>
      </c>
      <c r="C69" s="8">
        <v>7714.445</v>
      </c>
      <c r="D69" s="8">
        <v>8161.73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3.109</v>
      </c>
      <c r="K69" s="13">
        <v>2</v>
      </c>
      <c r="L69" s="12">
        <v>0</v>
      </c>
      <c r="M69" s="12">
        <v>0</v>
      </c>
      <c r="N69" s="12">
        <v>0</v>
      </c>
      <c r="O69" s="12">
        <v>0</v>
      </c>
      <c r="P69" s="12">
        <v>-14.638</v>
      </c>
      <c r="Q69" s="12">
        <v>0</v>
      </c>
      <c r="R69" s="12">
        <v>0</v>
      </c>
    </row>
    <row r="70" ht="20.25" spans="1:18">
      <c r="A70" s="8" t="s">
        <v>445</v>
      </c>
      <c r="B70" s="8" t="s">
        <v>446</v>
      </c>
      <c r="C70" s="8">
        <v>2242.509</v>
      </c>
      <c r="D70" s="8">
        <v>2821.127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19.91</v>
      </c>
      <c r="K70" s="13">
        <v>4</v>
      </c>
      <c r="L70" s="12">
        <v>0</v>
      </c>
      <c r="M70" s="12">
        <v>0</v>
      </c>
      <c r="N70" s="12">
        <v>0</v>
      </c>
      <c r="O70" s="12">
        <v>0</v>
      </c>
      <c r="P70" s="12">
        <v>-32.71</v>
      </c>
      <c r="Q70" s="12">
        <v>0</v>
      </c>
      <c r="R70" s="12">
        <v>0</v>
      </c>
    </row>
    <row r="71" ht="20.25" spans="1:18">
      <c r="A71" s="8" t="s">
        <v>447</v>
      </c>
      <c r="B71" s="8" t="s">
        <v>448</v>
      </c>
      <c r="C71" s="8">
        <v>5611.65</v>
      </c>
      <c r="D71" s="8">
        <v>6106.094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0.22</v>
      </c>
      <c r="K71" s="13">
        <v>0</v>
      </c>
      <c r="L71" s="12">
        <v>0</v>
      </c>
      <c r="M71" s="12">
        <v>0</v>
      </c>
      <c r="N71" s="12">
        <v>0</v>
      </c>
      <c r="O71" s="12">
        <v>0</v>
      </c>
      <c r="P71" s="12">
        <v>3.389</v>
      </c>
      <c r="Q71" s="12">
        <v>0</v>
      </c>
      <c r="R71" s="12">
        <v>0</v>
      </c>
    </row>
    <row r="72" ht="20.25" spans="1:18">
      <c r="A72" s="8" t="s">
        <v>449</v>
      </c>
      <c r="B72" s="8" t="s">
        <v>450</v>
      </c>
      <c r="C72" s="8">
        <v>6319.103</v>
      </c>
      <c r="D72" s="8">
        <v>7090.742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5.826</v>
      </c>
      <c r="K72" s="13">
        <v>3</v>
      </c>
      <c r="L72" s="12">
        <v>0</v>
      </c>
      <c r="M72" s="12">
        <v>0</v>
      </c>
      <c r="N72" s="12">
        <v>0</v>
      </c>
      <c r="O72" s="12">
        <v>0</v>
      </c>
      <c r="P72" s="12">
        <v>-2.156</v>
      </c>
      <c r="Q72" s="12">
        <v>0</v>
      </c>
      <c r="R72" s="12">
        <v>0</v>
      </c>
    </row>
    <row r="73" ht="20.25" spans="1:18">
      <c r="A73" s="8" t="s">
        <v>451</v>
      </c>
      <c r="B73" s="8" t="s">
        <v>452</v>
      </c>
      <c r="C73" s="8">
        <v>2282.343</v>
      </c>
      <c r="D73" s="8">
        <v>2622.544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3.126</v>
      </c>
      <c r="K73" s="13">
        <v>0</v>
      </c>
      <c r="L73" s="12">
        <v>0</v>
      </c>
      <c r="M73" s="12">
        <v>0</v>
      </c>
      <c r="N73" s="12">
        <v>0</v>
      </c>
      <c r="O73" s="12">
        <v>0</v>
      </c>
      <c r="P73" s="12">
        <v>4.44</v>
      </c>
      <c r="Q73" s="12">
        <v>0</v>
      </c>
      <c r="R73" s="12">
        <v>0</v>
      </c>
    </row>
    <row r="74" ht="20.25" spans="1:18">
      <c r="A74" s="8" t="s">
        <v>453</v>
      </c>
      <c r="B74" s="8" t="s">
        <v>454</v>
      </c>
      <c r="C74" s="8">
        <v>4743.327</v>
      </c>
      <c r="D74" s="8">
        <v>5614.618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13.601</v>
      </c>
      <c r="K74" s="13">
        <v>0</v>
      </c>
      <c r="L74" s="12">
        <v>1</v>
      </c>
      <c r="M74" s="12">
        <v>0</v>
      </c>
      <c r="N74" s="12">
        <v>0</v>
      </c>
      <c r="O74" s="12">
        <v>0</v>
      </c>
      <c r="P74" s="12">
        <v>-20.084</v>
      </c>
      <c r="Q74" s="12">
        <v>0</v>
      </c>
      <c r="R74" s="12">
        <v>-1</v>
      </c>
    </row>
    <row r="75" ht="20.25" spans="1:18">
      <c r="A75" s="8" t="s">
        <v>455</v>
      </c>
      <c r="B75" s="8" t="s">
        <v>456</v>
      </c>
      <c r="C75" s="8">
        <v>5373.018</v>
      </c>
      <c r="D75" s="8">
        <v>6118.98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1.988</v>
      </c>
      <c r="K75" s="13">
        <v>3</v>
      </c>
      <c r="L75" s="12">
        <v>2</v>
      </c>
      <c r="M75" s="12">
        <v>0</v>
      </c>
      <c r="N75" s="12">
        <v>0</v>
      </c>
      <c r="O75" s="12">
        <v>0</v>
      </c>
      <c r="P75" s="12">
        <v>-6.8</v>
      </c>
      <c r="Q75" s="12">
        <v>0</v>
      </c>
      <c r="R75" s="12">
        <v>0</v>
      </c>
    </row>
    <row r="76" ht="20.25" spans="1:18">
      <c r="A76" s="8" t="s">
        <v>457</v>
      </c>
      <c r="B76" s="8" t="s">
        <v>458</v>
      </c>
      <c r="C76" s="8">
        <v>5669.306</v>
      </c>
      <c r="D76" s="8">
        <v>6232.823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1.163</v>
      </c>
      <c r="K76" s="13">
        <v>3</v>
      </c>
      <c r="L76" s="12">
        <v>2</v>
      </c>
      <c r="M76" s="12">
        <v>0</v>
      </c>
      <c r="N76" s="12">
        <v>0</v>
      </c>
      <c r="O76" s="12">
        <v>0</v>
      </c>
      <c r="P76" s="12">
        <v>-7.048</v>
      </c>
      <c r="Q76" s="12">
        <v>0</v>
      </c>
      <c r="R76" s="12">
        <v>0</v>
      </c>
    </row>
    <row r="77" ht="20.25" spans="1:18">
      <c r="A77" s="8" t="s">
        <v>459</v>
      </c>
      <c r="B77" s="8" t="s">
        <v>460</v>
      </c>
      <c r="C77" s="8">
        <v>4465.535</v>
      </c>
      <c r="D77" s="8">
        <v>4954.759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4.05</v>
      </c>
      <c r="K77" s="13">
        <v>1</v>
      </c>
      <c r="L77" s="12">
        <v>0</v>
      </c>
      <c r="M77" s="12">
        <v>0</v>
      </c>
      <c r="N77" s="12">
        <v>0</v>
      </c>
      <c r="O77" s="12">
        <v>0</v>
      </c>
      <c r="P77" s="12">
        <v>-2.002</v>
      </c>
      <c r="Q77" s="12">
        <v>0</v>
      </c>
      <c r="R77" s="12">
        <v>0</v>
      </c>
    </row>
    <row r="78" ht="20.25" spans="1:18">
      <c r="A78" s="8" t="s">
        <v>461</v>
      </c>
      <c r="B78" s="8" t="s">
        <v>462</v>
      </c>
      <c r="C78" s="8">
        <v>1585.673</v>
      </c>
      <c r="D78" s="8">
        <v>1790.814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2.719</v>
      </c>
      <c r="K78" s="13">
        <v>0</v>
      </c>
      <c r="L78" s="12">
        <v>2</v>
      </c>
      <c r="M78" s="12">
        <v>1</v>
      </c>
      <c r="N78" s="12">
        <v>-1</v>
      </c>
      <c r="O78" s="12">
        <v>0</v>
      </c>
      <c r="P78" s="12">
        <v>0.657</v>
      </c>
      <c r="Q78" s="12">
        <v>0</v>
      </c>
      <c r="R78" s="12">
        <v>0</v>
      </c>
    </row>
    <row r="79" ht="20.25" spans="1:18">
      <c r="A79" s="8" t="s">
        <v>463</v>
      </c>
      <c r="B79" s="8" t="s">
        <v>464</v>
      </c>
      <c r="C79" s="8">
        <v>2972.018</v>
      </c>
      <c r="D79" s="8">
        <v>3698.927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2.557</v>
      </c>
      <c r="K79" s="13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-0.703</v>
      </c>
      <c r="Q79" s="12">
        <v>0</v>
      </c>
      <c r="R79" s="12">
        <v>-1</v>
      </c>
    </row>
    <row r="80" ht="20.25" spans="1:18">
      <c r="A80" s="8" t="s">
        <v>465</v>
      </c>
      <c r="B80" s="8" t="s">
        <v>466</v>
      </c>
      <c r="C80" s="8">
        <v>6216.796</v>
      </c>
      <c r="D80" s="8">
        <v>7442.697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11.318</v>
      </c>
      <c r="K80" s="13">
        <v>3</v>
      </c>
      <c r="L80" s="12">
        <v>0</v>
      </c>
      <c r="M80" s="12">
        <v>0</v>
      </c>
      <c r="N80" s="12">
        <v>0</v>
      </c>
      <c r="O80" s="12">
        <v>0</v>
      </c>
      <c r="P80" s="12">
        <v>-11.673</v>
      </c>
      <c r="Q80" s="12">
        <v>0</v>
      </c>
      <c r="R80" s="12">
        <v>0</v>
      </c>
    </row>
    <row r="81" ht="20.25" spans="1:18">
      <c r="A81" s="8" t="s">
        <v>467</v>
      </c>
      <c r="B81" s="8" t="s">
        <v>468</v>
      </c>
      <c r="C81" s="8">
        <v>4148.422</v>
      </c>
      <c r="D81" s="8">
        <v>4717.648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7.801</v>
      </c>
      <c r="K81" s="13">
        <v>2</v>
      </c>
      <c r="L81" s="12">
        <v>0</v>
      </c>
      <c r="M81" s="12">
        <v>0</v>
      </c>
      <c r="N81" s="12">
        <v>0</v>
      </c>
      <c r="O81" s="12">
        <v>0</v>
      </c>
      <c r="P81" s="12">
        <v>-5.615</v>
      </c>
      <c r="Q81" s="12">
        <v>0</v>
      </c>
      <c r="R81" s="12">
        <v>0</v>
      </c>
    </row>
    <row r="82" ht="20.25" spans="1:18">
      <c r="A82" s="8" t="s">
        <v>469</v>
      </c>
      <c r="B82" s="8" t="s">
        <v>470</v>
      </c>
      <c r="C82" s="8">
        <v>2812.261</v>
      </c>
      <c r="D82" s="8">
        <v>3062.733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4.714</v>
      </c>
      <c r="K82" s="13">
        <v>2</v>
      </c>
      <c r="L82" s="12">
        <v>1</v>
      </c>
      <c r="M82" s="12">
        <v>0</v>
      </c>
      <c r="N82" s="12">
        <v>0</v>
      </c>
      <c r="O82" s="12">
        <v>0</v>
      </c>
      <c r="P82" s="12">
        <v>-2.684</v>
      </c>
      <c r="Q82" s="12">
        <v>0</v>
      </c>
      <c r="R82" s="12">
        <v>0</v>
      </c>
    </row>
    <row r="83" ht="20.25" spans="1:18">
      <c r="A83" s="8" t="s">
        <v>471</v>
      </c>
      <c r="B83" s="8" t="s">
        <v>472</v>
      </c>
      <c r="C83" s="8">
        <v>6549.468</v>
      </c>
      <c r="D83" s="8">
        <v>7507.73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8.896</v>
      </c>
      <c r="K83" s="13">
        <v>3</v>
      </c>
      <c r="L83" s="12">
        <v>0</v>
      </c>
      <c r="M83" s="12">
        <v>0</v>
      </c>
      <c r="N83" s="12">
        <v>0</v>
      </c>
      <c r="O83" s="12">
        <v>0</v>
      </c>
      <c r="P83" s="12">
        <v>-15.912</v>
      </c>
      <c r="Q83" s="12">
        <v>0</v>
      </c>
      <c r="R83" s="12">
        <v>0</v>
      </c>
    </row>
    <row r="84" ht="20.25" spans="1:18">
      <c r="A84" s="8" t="s">
        <v>473</v>
      </c>
      <c r="B84" s="8" t="s">
        <v>474</v>
      </c>
      <c r="C84" s="8">
        <v>107.179</v>
      </c>
      <c r="D84" s="8">
        <v>108.55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0.673</v>
      </c>
      <c r="K84" s="13">
        <v>0</v>
      </c>
      <c r="L84" s="12">
        <v>2</v>
      </c>
      <c r="M84" s="12">
        <v>0</v>
      </c>
      <c r="N84" s="12">
        <v>-1</v>
      </c>
      <c r="O84" s="12">
        <v>0</v>
      </c>
      <c r="P84" s="12">
        <v>-0.002</v>
      </c>
      <c r="Q84" s="12">
        <v>0</v>
      </c>
      <c r="R84" s="12">
        <v>0</v>
      </c>
    </row>
    <row r="85" ht="20.25" spans="1:18">
      <c r="A85" s="8" t="s">
        <v>475</v>
      </c>
      <c r="B85" s="8" t="s">
        <v>476</v>
      </c>
      <c r="C85" s="8">
        <v>105.425</v>
      </c>
      <c r="D85" s="8">
        <v>106.173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0.35</v>
      </c>
      <c r="K85" s="13">
        <v>1</v>
      </c>
      <c r="L85" s="12">
        <v>2</v>
      </c>
      <c r="M85" s="12">
        <v>0</v>
      </c>
      <c r="N85" s="12">
        <v>0</v>
      </c>
      <c r="O85" s="12">
        <v>0</v>
      </c>
      <c r="P85" s="12">
        <v>-0.003</v>
      </c>
      <c r="Q85" s="12">
        <v>0</v>
      </c>
      <c r="R85" s="12">
        <v>0</v>
      </c>
    </row>
    <row r="86" ht="20.25" spans="1:18">
      <c r="A86" s="8" t="s">
        <v>477</v>
      </c>
      <c r="B86" s="8" t="s">
        <v>478</v>
      </c>
      <c r="C86" s="8">
        <v>102.213</v>
      </c>
      <c r="D86" s="8">
        <v>102.522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0.208</v>
      </c>
      <c r="K86" s="13">
        <v>2</v>
      </c>
      <c r="L86" s="12">
        <v>2</v>
      </c>
      <c r="M86" s="12">
        <v>0</v>
      </c>
      <c r="N86" s="12">
        <v>0</v>
      </c>
      <c r="O86" s="12">
        <v>0</v>
      </c>
      <c r="P86" s="12">
        <v>-0.005</v>
      </c>
      <c r="Q86" s="12">
        <v>-1</v>
      </c>
      <c r="R86" s="12">
        <v>0</v>
      </c>
    </row>
    <row r="87" ht="20.25" spans="1:18">
      <c r="A87" s="8" t="s">
        <v>479</v>
      </c>
      <c r="B87" s="8" t="s">
        <v>480</v>
      </c>
      <c r="C87" s="8">
        <v>1413.329</v>
      </c>
      <c r="D87" s="8">
        <v>2070.743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16.212</v>
      </c>
      <c r="K87" s="13">
        <v>2</v>
      </c>
      <c r="L87" s="12">
        <v>2</v>
      </c>
      <c r="M87" s="12">
        <v>-1</v>
      </c>
      <c r="N87" s="12">
        <v>1</v>
      </c>
      <c r="O87" s="12">
        <v>0</v>
      </c>
      <c r="P87" s="12">
        <v>-4.415</v>
      </c>
      <c r="Q87" s="12">
        <v>0</v>
      </c>
      <c r="R87" s="12">
        <v>0</v>
      </c>
    </row>
    <row r="88" ht="20.25" spans="1:18">
      <c r="A88" s="8" t="s">
        <v>481</v>
      </c>
      <c r="B88" s="8" t="s">
        <v>482</v>
      </c>
      <c r="C88" s="8">
        <v>11875.17</v>
      </c>
      <c r="D88" s="8">
        <v>13174.782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3.923</v>
      </c>
      <c r="K88" s="13">
        <v>2</v>
      </c>
      <c r="L88" s="12">
        <v>2</v>
      </c>
      <c r="M88" s="12">
        <v>0</v>
      </c>
      <c r="N88" s="12">
        <v>0</v>
      </c>
      <c r="O88" s="12">
        <v>0</v>
      </c>
      <c r="P88" s="12">
        <v>11.003</v>
      </c>
      <c r="Q88" s="12">
        <v>1</v>
      </c>
      <c r="R88" s="12">
        <v>0</v>
      </c>
    </row>
    <row r="89" ht="20.25" spans="1:18">
      <c r="A89" s="7"/>
      <c r="B89" s="7"/>
      <c r="C89" s="7"/>
      <c r="D89" s="7"/>
      <c r="E89" s="7"/>
      <c r="F89" s="7"/>
      <c r="G89" s="7"/>
      <c r="H89" s="7"/>
      <c r="I89" s="7"/>
      <c r="J89" s="7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7"/>
      <c r="B90" s="7"/>
      <c r="C90" s="7"/>
      <c r="D90" s="7"/>
      <c r="E90" s="7"/>
      <c r="F90" s="7"/>
      <c r="G90" s="7"/>
      <c r="H90" s="7"/>
      <c r="I90" s="7"/>
      <c r="J90" s="7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7"/>
      <c r="B91" s="7"/>
      <c r="C91" s="7"/>
      <c r="D91" s="7"/>
      <c r="E91" s="7"/>
      <c r="F91" s="7"/>
      <c r="G91" s="7"/>
      <c r="H91" s="7"/>
      <c r="I91" s="7"/>
      <c r="J91" s="7"/>
      <c r="K91" s="12"/>
      <c r="L91" s="12"/>
      <c r="M91" s="12"/>
      <c r="N91" s="12"/>
      <c r="O91" s="12"/>
      <c r="P91" s="12"/>
      <c r="Q91" s="12"/>
      <c r="R9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2025-12-16T14:51:00Z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3970765A23E0403097DD8404D83CF9E1_13</vt:lpwstr>
  </property>
  <property fmtid="{D5CDD505-2E9C-101B-9397-08002B2CF9AE}" pid="3" name="KSOProductBuildVer">
    <vt:lpwstr>2052-12.1.0.15712</vt:lpwstr>
  </property>
</Properties>
</file>