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<sst xmlns="http://schemas.openxmlformats.org/spreadsheetml/2006/main" count="472" uniqueCount="426">
  <si>
    <t>强转弱</t>
  </si>
  <si>
    <t>弱转强</t>
  </si>
  <si>
    <t>代码</t>
  </si>
  <si>
    <t>简称</t>
  </si>
  <si>
    <t>总市值</t>
  </si>
  <si>
    <t>红利指数</t>
  </si>
  <si>
    <t>108215.14亿</t>
  </si>
  <si>
    <t>全指金融</t>
  </si>
  <si>
    <t>181734.39亿</t>
  </si>
  <si>
    <t>次新股</t>
  </si>
  <si>
    <t>22302.68亿</t>
  </si>
  <si>
    <t>证金汇金持股</t>
  </si>
  <si>
    <t>126506.80亿</t>
  </si>
  <si>
    <t>贵州板块</t>
  </si>
  <si>
    <t>21096.40亿</t>
  </si>
  <si>
    <t>央视50</t>
  </si>
  <si>
    <t>121562.07亿</t>
  </si>
  <si>
    <t>医疗保健</t>
  </si>
  <si>
    <t>19098.83亿</t>
  </si>
  <si>
    <t>跨境支付CIPS</t>
  </si>
  <si>
    <t>97452.86亿</t>
  </si>
  <si>
    <t>交通设施</t>
  </si>
  <si>
    <t>9728.09亿</t>
  </si>
  <si>
    <t>私募重仓</t>
  </si>
  <si>
    <t>66128.41亿</t>
  </si>
  <si>
    <t>电信运营</t>
  </si>
  <si>
    <t>8841.35亿</t>
  </si>
  <si>
    <t>定增股</t>
  </si>
  <si>
    <t>58466.84亿</t>
  </si>
  <si>
    <t>山西板块</t>
  </si>
  <si>
    <t>8014.99亿</t>
  </si>
  <si>
    <t>全指可选</t>
  </si>
  <si>
    <t>51087.03亿</t>
  </si>
  <si>
    <t>拟增持</t>
  </si>
  <si>
    <t>5682.77亿</t>
  </si>
  <si>
    <t>全指医药</t>
  </si>
  <si>
    <t>41371.85亿</t>
  </si>
  <si>
    <t>知识付费</t>
  </si>
  <si>
    <t>2601.16亿</t>
  </si>
  <si>
    <t>全指能源</t>
  </si>
  <si>
    <t>40290.75亿</t>
  </si>
  <si>
    <t>日用化工</t>
  </si>
  <si>
    <t>1591.18亿</t>
  </si>
  <si>
    <t>百度概念</t>
  </si>
  <si>
    <t>37007.58亿</t>
  </si>
  <si>
    <t>Ｂ股指数</t>
  </si>
  <si>
    <t>646.82亿</t>
  </si>
  <si>
    <t>证券</t>
  </si>
  <si>
    <t>35183.50亿</t>
  </si>
  <si>
    <t>公共交通</t>
  </si>
  <si>
    <t>358.85亿</t>
  </si>
  <si>
    <t>软件服务</t>
  </si>
  <si>
    <t>33047.18亿</t>
  </si>
  <si>
    <t>次新预增</t>
  </si>
  <si>
    <t>296.11亿</t>
  </si>
  <si>
    <t>户数增加</t>
  </si>
  <si>
    <t>32914.75亿</t>
  </si>
  <si>
    <t>国证基建</t>
  </si>
  <si>
    <t>--</t>
  </si>
  <si>
    <t>电力</t>
  </si>
  <si>
    <t>32528.33亿</t>
  </si>
  <si>
    <t>边缘计算</t>
  </si>
  <si>
    <t>29547.66亿</t>
  </si>
  <si>
    <t>并购重组股</t>
  </si>
  <si>
    <t>28874.61亿</t>
  </si>
  <si>
    <t>ChatGPT概念</t>
  </si>
  <si>
    <t>21757.14亿</t>
  </si>
  <si>
    <t>被举牌</t>
  </si>
  <si>
    <t>18858.30亿</t>
  </si>
  <si>
    <t>建筑</t>
  </si>
  <si>
    <t>17461.47亿</t>
  </si>
  <si>
    <t>操作系统</t>
  </si>
  <si>
    <t>17402.83亿</t>
  </si>
  <si>
    <t>基因概念</t>
  </si>
  <si>
    <t>17234.82亿</t>
  </si>
  <si>
    <t>国资云</t>
  </si>
  <si>
    <t>15863.49亿</t>
  </si>
  <si>
    <t>中小银行</t>
  </si>
  <si>
    <t>15705.46亿</t>
  </si>
  <si>
    <t>数字货币</t>
  </si>
  <si>
    <t>14337.41亿</t>
  </si>
  <si>
    <t>运输服务</t>
  </si>
  <si>
    <t>14045.00亿</t>
  </si>
  <si>
    <t>重庆板块</t>
  </si>
  <si>
    <t>11934.73亿</t>
  </si>
  <si>
    <t>星闪概念</t>
  </si>
  <si>
    <t>11401.94亿</t>
  </si>
  <si>
    <t>房地产</t>
  </si>
  <si>
    <t>10985.90亿</t>
  </si>
  <si>
    <t>智谱AI</t>
  </si>
  <si>
    <t>10200.48亿</t>
  </si>
  <si>
    <t>商业连锁</t>
  </si>
  <si>
    <t>9790.51亿</t>
  </si>
  <si>
    <t>网红经济</t>
  </si>
  <si>
    <t>9120.27亿</t>
  </si>
  <si>
    <t>维生素</t>
  </si>
  <si>
    <t>7816.15亿</t>
  </si>
  <si>
    <t>财税数字化</t>
  </si>
  <si>
    <t>7637.52亿</t>
  </si>
  <si>
    <t>传媒娱乐</t>
  </si>
  <si>
    <t>7351.84亿</t>
  </si>
  <si>
    <t>血氧仪</t>
  </si>
  <si>
    <t>6412.82亿</t>
  </si>
  <si>
    <t>远程办公</t>
  </si>
  <si>
    <t>6387.88亿</t>
  </si>
  <si>
    <t>数据确权</t>
  </si>
  <si>
    <t>6371.36亿</t>
  </si>
  <si>
    <t>风险提示</t>
  </si>
  <si>
    <t>5847.79亿</t>
  </si>
  <si>
    <t>多元金融</t>
  </si>
  <si>
    <t>5266.61亿</t>
  </si>
  <si>
    <t>运输设备</t>
  </si>
  <si>
    <t>5260.24亿</t>
  </si>
  <si>
    <t>船舶</t>
  </si>
  <si>
    <t>4809.35亿</t>
  </si>
  <si>
    <t>电子身份证</t>
  </si>
  <si>
    <t>3740.07亿</t>
  </si>
  <si>
    <t>鸡肉</t>
  </si>
  <si>
    <t>3130.95亿</t>
  </si>
  <si>
    <t>文教休闲</t>
  </si>
  <si>
    <t>2984.59亿</t>
  </si>
  <si>
    <t>粮食概念</t>
  </si>
  <si>
    <t>2846.92亿</t>
  </si>
  <si>
    <t>代糖概念</t>
  </si>
  <si>
    <t>2314.19亿</t>
  </si>
  <si>
    <t>水务</t>
  </si>
  <si>
    <t>1465.26亿</t>
  </si>
  <si>
    <t>分散染料</t>
  </si>
  <si>
    <t>1252.30亿</t>
  </si>
  <si>
    <t>种业</t>
  </si>
  <si>
    <t>833.20亿</t>
  </si>
  <si>
    <t>酒店餐饮</t>
  </si>
  <si>
    <t>657.96亿</t>
  </si>
  <si>
    <t>深证Ｂ指</t>
  </si>
  <si>
    <t>576.82亿</t>
  </si>
  <si>
    <t>深证价值</t>
  </si>
  <si>
    <t>深证红利</t>
  </si>
  <si>
    <t>国证红利</t>
  </si>
  <si>
    <t>区块链50</t>
  </si>
  <si>
    <t>中小100</t>
  </si>
  <si>
    <t>活跃可转债</t>
  </si>
  <si>
    <t>基金指数</t>
  </si>
  <si>
    <t>高铁产业</t>
  </si>
  <si>
    <t>深主板50</t>
  </si>
  <si>
    <t>金融科技</t>
  </si>
  <si>
    <t>绿色电力</t>
  </si>
  <si>
    <t>投资时钟</t>
  </si>
  <si>
    <t>大盘价值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</si>
  <si>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</si>
  <si>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</si>
  <si>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</si>
  <si>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</si>
  <si>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</si>
  <si>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</si>
  <si>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</si>
  <si>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</si>
  <si>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</si>
  <si>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</si>
  <si>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</si>
  <si>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</si>
  <si>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</si>
  <si>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</si>
  <si>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</si>
  <si>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</si>
  <si>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</si>
  <si>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</si>
  <si>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</si>
  <si>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</si>
  <si>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</si>
  <si>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信用100</t>
  </si>
  <si>
    <t>800通信</t>
  </si>
  <si>
    <t>中证上游</t>
  </si>
  <si>
    <t>全指通信</t>
  </si>
  <si>
    <t>综企指数</t>
  </si>
  <si>
    <t>成长40</t>
  </si>
  <si>
    <t>苏州率先</t>
  </si>
  <si>
    <t>深证装备</t>
  </si>
  <si>
    <t>深证上游</t>
  </si>
  <si>
    <t>一带一路</t>
  </si>
  <si>
    <t>300医药</t>
  </si>
  <si>
    <t>IT指数</t>
  </si>
  <si>
    <t>创新药械</t>
  </si>
  <si>
    <t>深互联网</t>
  </si>
  <si>
    <t>300 医药</t>
  </si>
  <si>
    <t>企债指数</t>
  </si>
  <si>
    <t>沪公司债</t>
  </si>
  <si>
    <t>5年信用</t>
  </si>
  <si>
    <t>300通信</t>
  </si>
  <si>
    <t>公司债指</t>
  </si>
  <si>
    <t>碳中和债</t>
  </si>
  <si>
    <t>深信中高</t>
  </si>
  <si>
    <t>深信中低</t>
  </si>
  <si>
    <t>深信用债</t>
  </si>
  <si>
    <t>国证通信</t>
  </si>
  <si>
    <t>大盘低波</t>
  </si>
  <si>
    <t>专利领先</t>
  </si>
  <si>
    <t>国证油气</t>
  </si>
  <si>
    <t>深证电信</t>
  </si>
  <si>
    <t>深成能源</t>
  </si>
  <si>
    <t>深成电信</t>
  </si>
  <si>
    <t>深证创投</t>
  </si>
  <si>
    <t>卫星通信</t>
  </si>
  <si>
    <t>地产指数</t>
  </si>
  <si>
    <t>上证消费</t>
  </si>
  <si>
    <t>医药等权</t>
  </si>
  <si>
    <t>上证下游</t>
  </si>
  <si>
    <t>沪消费品</t>
  </si>
  <si>
    <t>380医药</t>
  </si>
  <si>
    <t>医药主题</t>
  </si>
  <si>
    <t>优势消费</t>
  </si>
  <si>
    <t>科创生物</t>
  </si>
  <si>
    <t>食品饮料</t>
  </si>
  <si>
    <t>医药生物</t>
  </si>
  <si>
    <t>细分食品</t>
  </si>
  <si>
    <t>500医药</t>
  </si>
  <si>
    <t>300消费</t>
  </si>
  <si>
    <t>中证消费</t>
  </si>
  <si>
    <t>中证医药</t>
  </si>
  <si>
    <t>300地产</t>
  </si>
  <si>
    <t>医药100</t>
  </si>
  <si>
    <t>全指消费</t>
  </si>
  <si>
    <t>成份Ｂ指</t>
  </si>
  <si>
    <t>运输指数</t>
  </si>
  <si>
    <t>创业软件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</si>
  <si>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</si>
  <si>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</si>
  <si>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</si>
  <si>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</si>
  <si>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</si>
  <si>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</si>
  <si>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</si>
  <si>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</si>
  <si>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</si>
  <si>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</si>
  <si>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</si>
  <si>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</si>
  <si>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深证金融</t>
  </si>
  <si>
    <t>深医药50</t>
  </si>
  <si>
    <t>深A医药</t>
  </si>
  <si>
    <t>深互联EW</t>
  </si>
  <si>
    <t>深成消费</t>
  </si>
  <si>
    <t>深成医药</t>
  </si>
  <si>
    <t>深成金融</t>
  </si>
  <si>
    <t>深证下游</t>
  </si>
  <si>
    <t>互联金融</t>
  </si>
  <si>
    <t>养老产业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</si>
  <si>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</si>
  <si>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</si>
  <si>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</si>
  <si>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</si>
  <si>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</si>
  <si>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</si>
  <si>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</si>
  <si>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</si>
  <si>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RB00</t>
  </si>
  <si>
    <t>螺纹钢连续</t>
  </si>
  <si>
    <t>PR00</t>
  </si>
  <si>
    <t>瓶片连续</t>
  </si>
  <si>
    <t>AG00</t>
  </si>
  <si>
    <t>白银连续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</si>
  <si>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</si>
  <si>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</si>
  <si>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</si>
  <si>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</si>
  <si>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</si>
  <si>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</si>
  <si>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</si>
  <si>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</si>
  <si>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</si>
  <si>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</si>
  <si>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</si>
  <si>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</si>
  <si>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</si>
  <si>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</si>
  <si>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</si>
  <si>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</si>
  <si>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</si>
  <si>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</si>
  <si>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</si>
  <si>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</si>
  <si>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</si>
  <si>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</si>
  <si>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</si>
  <si>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</si>
  <si>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</si>
  <si>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</si>
  <si>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</si>
  <si>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</si>
  <si>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</si>
  <si>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</si>
  <si>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</si>
  <si>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</si>
  <si>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</si>
  <si>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</si>
  <si>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</si>
  <si>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</si>
  <si>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</si>
  <si>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</si>
  <si>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</si>
  <si>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</si>
  <si>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</si>
  <si>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</si>
  <si>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</si>
  <si>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</si>
  <si>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</si>
  <si>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</si>
  <si>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</si>
  <si>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</si>
  <si>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</si>
  <si>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</si>
  <si>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</si>
  <si>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</si>
  <si>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</si>
  <si>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</si>
  <si>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</si>
  <si>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</si>
  <si>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</si>
  <si>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</si>
  <si>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</si>
  <si>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</si>
  <si>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</si>
  <si>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</si>
  <si>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</si>
  <si>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</si>
  <si>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</si>
  <si>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</si>
  <si>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</si>
  <si>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</si>
  <si>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</si>
  <si>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</si>
  <si>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</si>
  <si>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</si>
  <si>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</si>
  <si>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</si>
  <si>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SI00</t>
  </si>
  <si>
    <t>工业硅连续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</si>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</sst>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"000015"</f>
        <v>000015</v>
      </c>
      <c r="B3" s="35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"880529"</f>
        <v>880529</v>
      </c>
      <c r="B4" s="35" t="s">
        <v>9</v>
      </c>
      <c r="C4" s="35" t="s">
        <v>10</v>
      </c>
      <c r="D4" s="35" t="str">
        <f>"880857"</f>
        <v>880857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"399550"</f>
        <v>399550</v>
      </c>
      <c r="E5" s="35" t="s">
        <v>15</v>
      </c>
      <c r="F5" s="35" t="s">
        <v>16</v>
      </c>
    </row>
    <row r="6" ht="13.5" spans="1:6">
      <c r="A6" s="35" t="str">
        <f>"880398"</f>
        <v>880398</v>
      </c>
      <c r="B6" s="35" t="s">
        <v>17</v>
      </c>
      <c r="C6" s="35" t="s">
        <v>18</v>
      </c>
      <c r="D6" s="35" t="str">
        <f>"880609"</f>
        <v>880609</v>
      </c>
      <c r="E6" s="35" t="s">
        <v>19</v>
      </c>
      <c r="F6" s="35" t="s">
        <v>20</v>
      </c>
    </row>
    <row r="7" ht="13.5" spans="1:6">
      <c r="A7" s="35" t="str">
        <f>"880465"</f>
        <v>880465</v>
      </c>
      <c r="B7" s="35" t="s">
        <v>21</v>
      </c>
      <c r="C7" s="35" t="s">
        <v>22</v>
      </c>
      <c r="D7" s="35" t="str">
        <f>"880653"</f>
        <v>880653</v>
      </c>
      <c r="E7" s="35" t="s">
        <v>23</v>
      </c>
      <c r="F7" s="35" t="s">
        <v>24</v>
      </c>
    </row>
    <row r="8" ht="13.5" spans="1:6">
      <c r="A8" s="35" t="str">
        <f>"880452"</f>
        <v>880452</v>
      </c>
      <c r="B8" s="35" t="s">
        <v>25</v>
      </c>
      <c r="C8" s="35" t="s">
        <v>26</v>
      </c>
      <c r="D8" s="35" t="str">
        <f>"880856"</f>
        <v>880856</v>
      </c>
      <c r="E8" s="35" t="s">
        <v>27</v>
      </c>
      <c r="F8" s="35" t="s">
        <v>28</v>
      </c>
    </row>
    <row r="9" ht="13.5" spans="1:6">
      <c r="A9" s="35" t="str">
        <f>"880217"</f>
        <v>880217</v>
      </c>
      <c r="B9" s="35" t="s">
        <v>29</v>
      </c>
      <c r="C9" s="35" t="s">
        <v>30</v>
      </c>
      <c r="D9" s="35" t="str">
        <f>"000989"</f>
        <v>000989</v>
      </c>
      <c r="E9" s="35" t="s">
        <v>31</v>
      </c>
      <c r="F9" s="35" t="s">
        <v>32</v>
      </c>
    </row>
    <row r="10" ht="13.5" spans="1:6">
      <c r="A10" s="35" t="str">
        <f>"880814"</f>
        <v>880814</v>
      </c>
      <c r="B10" s="35" t="s">
        <v>33</v>
      </c>
      <c r="C10" s="35" t="s">
        <v>34</v>
      </c>
      <c r="D10" s="35" t="str">
        <f>"000991"</f>
        <v>000991</v>
      </c>
      <c r="E10" s="35" t="s">
        <v>35</v>
      </c>
      <c r="F10" s="35" t="s">
        <v>36</v>
      </c>
    </row>
    <row r="11" ht="13.5" spans="1:6">
      <c r="A11" s="35" t="str">
        <f>"880668"</f>
        <v>880668</v>
      </c>
      <c r="B11" s="35" t="s">
        <v>37</v>
      </c>
      <c r="C11" s="35" t="s">
        <v>38</v>
      </c>
      <c r="D11" s="35" t="str">
        <f>"000986"</f>
        <v>000986</v>
      </c>
      <c r="E11" s="35" t="s">
        <v>39</v>
      </c>
      <c r="F11" s="35" t="s">
        <v>40</v>
      </c>
    </row>
    <row r="12" ht="13.5" spans="1:6">
      <c r="A12" s="35" t="str">
        <f>"880355"</f>
        <v>880355</v>
      </c>
      <c r="B12" s="35" t="s">
        <v>41</v>
      </c>
      <c r="C12" s="35" t="s">
        <v>42</v>
      </c>
      <c r="D12" s="35" t="str">
        <f>"880962"</f>
        <v>880962</v>
      </c>
      <c r="E12" s="35" t="s">
        <v>43</v>
      </c>
      <c r="F12" s="35" t="s">
        <v>44</v>
      </c>
    </row>
    <row r="13" ht="13.5" spans="1:6">
      <c r="A13" s="35" t="str">
        <f>"000003"</f>
        <v>000003</v>
      </c>
      <c r="B13" s="35" t="s">
        <v>45</v>
      </c>
      <c r="C13" s="35" t="s">
        <v>46</v>
      </c>
      <c r="D13" s="35" t="str">
        <f>"880472"</f>
        <v>880472</v>
      </c>
      <c r="E13" s="35" t="s">
        <v>47</v>
      </c>
      <c r="F13" s="35" t="s">
        <v>48</v>
      </c>
    </row>
    <row r="14" ht="13.5" spans="1:6">
      <c r="A14" s="35" t="str">
        <f>"880453"</f>
        <v>880453</v>
      </c>
      <c r="B14" s="35" t="s">
        <v>49</v>
      </c>
      <c r="C14" s="35" t="s">
        <v>50</v>
      </c>
      <c r="D14" s="35" t="str">
        <f>"880493"</f>
        <v>880493</v>
      </c>
      <c r="E14" s="35" t="s">
        <v>51</v>
      </c>
      <c r="F14" s="35" t="s">
        <v>52</v>
      </c>
    </row>
    <row r="15" ht="13.5" spans="1:6">
      <c r="A15" s="35" t="str">
        <f>"880778"</f>
        <v>880778</v>
      </c>
      <c r="B15" s="35" t="s">
        <v>53</v>
      </c>
      <c r="C15" s="35" t="s">
        <v>54</v>
      </c>
      <c r="D15" s="35" t="str">
        <f>"880876"</f>
        <v>880876</v>
      </c>
      <c r="E15" s="35" t="s">
        <v>55</v>
      </c>
      <c r="F15" s="35" t="s">
        <v>56</v>
      </c>
    </row>
    <row r="16" ht="13.5" spans="1:6">
      <c r="A16" s="35" t="str">
        <f>"399359"</f>
        <v>399359</v>
      </c>
      <c r="B16" s="35" t="s">
        <v>57</v>
      </c>
      <c r="C16" s="35" t="s">
        <v>58</v>
      </c>
      <c r="D16" s="35" t="str">
        <f>"880305"</f>
        <v>880305</v>
      </c>
      <c r="E16" s="35" t="s">
        <v>59</v>
      </c>
      <c r="F16" s="35" t="s">
        <v>60</v>
      </c>
    </row>
    <row r="17" ht="13.5" spans="1:6">
      <c r="A17" s="35" t="str">
        <f>"999997"</f>
        <v>999997</v>
      </c>
      <c r="B17" s="35" t="s">
        <v>45</v>
      </c>
      <c r="C17" s="35" t="s">
        <v>58</v>
      </c>
      <c r="D17" s="35" t="str">
        <f>"880739"</f>
        <v>880739</v>
      </c>
      <c r="E17" s="35" t="s">
        <v>61</v>
      </c>
      <c r="F17" s="35" t="s">
        <v>62</v>
      </c>
    </row>
    <row r="18" ht="16.5" spans="1:6">
      <c r="A18" s="24"/>
      <c r="B18" s="24"/>
      <c r="C18" s="24"/>
      <c r="D18" s="35" t="str">
        <f>"880576"</f>
        <v>880576</v>
      </c>
      <c r="E18" s="35" t="s">
        <v>63</v>
      </c>
      <c r="F18" s="35" t="s">
        <v>64</v>
      </c>
    </row>
    <row r="19" ht="16.5" spans="1:6">
      <c r="A19" s="24"/>
      <c r="B19" s="24"/>
      <c r="C19" s="24"/>
      <c r="D19" s="35" t="str">
        <f>"880654"</f>
        <v>880654</v>
      </c>
      <c r="E19" s="35" t="s">
        <v>65</v>
      </c>
      <c r="F19" s="35" t="s">
        <v>66</v>
      </c>
    </row>
    <row r="20" ht="16.5" spans="1:6">
      <c r="A20" s="24"/>
      <c r="B20" s="24"/>
      <c r="C20" s="24"/>
      <c r="D20" s="35" t="str">
        <f>"880848"</f>
        <v>880848</v>
      </c>
      <c r="E20" s="35" t="s">
        <v>67</v>
      </c>
      <c r="F20" s="35" t="s">
        <v>68</v>
      </c>
    </row>
    <row r="21" ht="16.5" spans="1:6">
      <c r="A21" s="24"/>
      <c r="B21" s="24"/>
      <c r="C21" s="24"/>
      <c r="D21" s="35" t="str">
        <f>"880476"</f>
        <v>880476</v>
      </c>
      <c r="E21" s="35" t="s">
        <v>69</v>
      </c>
      <c r="F21" s="35" t="s">
        <v>70</v>
      </c>
    </row>
    <row r="22" ht="16.5" spans="1:6">
      <c r="A22" s="24"/>
      <c r="B22" s="24"/>
      <c r="C22" s="24"/>
      <c r="D22" s="35" t="str">
        <f>"880711"</f>
        <v>880711</v>
      </c>
      <c r="E22" s="35" t="s">
        <v>71</v>
      </c>
      <c r="F22" s="35" t="s">
        <v>72</v>
      </c>
    </row>
    <row r="23" ht="16.5" spans="1:6">
      <c r="A23" s="24"/>
      <c r="B23" s="24"/>
      <c r="C23" s="24"/>
      <c r="D23" s="35" t="str">
        <f>"880913"</f>
        <v>880913</v>
      </c>
      <c r="E23" s="35" t="s">
        <v>73</v>
      </c>
      <c r="F23" s="35" t="s">
        <v>74</v>
      </c>
    </row>
    <row r="24" ht="16.5" spans="1:6">
      <c r="A24" s="24"/>
      <c r="B24" s="24"/>
      <c r="C24" s="24"/>
      <c r="D24" s="35" t="str">
        <f>"880746"</f>
        <v>880746</v>
      </c>
      <c r="E24" s="35" t="s">
        <v>75</v>
      </c>
      <c r="F24" s="35" t="s">
        <v>76</v>
      </c>
    </row>
    <row r="25" ht="16.5" spans="1:6">
      <c r="A25" s="24"/>
      <c r="B25" s="24"/>
      <c r="C25" s="24"/>
      <c r="D25" s="35" t="str">
        <f>"880875"</f>
        <v>880875</v>
      </c>
      <c r="E25" s="35" t="s">
        <v>77</v>
      </c>
      <c r="F25" s="35" t="s">
        <v>78</v>
      </c>
    </row>
    <row r="26" ht="16.5" spans="1:6">
      <c r="A26" s="24"/>
      <c r="B26" s="24"/>
      <c r="C26" s="24"/>
      <c r="D26" s="35" t="str">
        <f>"880967"</f>
        <v>880967</v>
      </c>
      <c r="E26" s="35" t="s">
        <v>79</v>
      </c>
      <c r="F26" s="35" t="s">
        <v>80</v>
      </c>
    </row>
    <row r="27" ht="16.5" spans="1:6">
      <c r="A27" s="24"/>
      <c r="B27" s="24"/>
      <c r="C27" s="24"/>
      <c r="D27" s="35" t="str">
        <f>"880459"</f>
        <v>880459</v>
      </c>
      <c r="E27" s="35" t="s">
        <v>81</v>
      </c>
      <c r="F27" s="35" t="s">
        <v>82</v>
      </c>
    </row>
    <row r="28" ht="16.5" spans="1:6">
      <c r="A28" s="24"/>
      <c r="B28" s="24"/>
      <c r="C28" s="24"/>
      <c r="D28" s="35" t="str">
        <f>"880225"</f>
        <v>880225</v>
      </c>
      <c r="E28" s="35" t="s">
        <v>83</v>
      </c>
      <c r="F28" s="35" t="s">
        <v>84</v>
      </c>
    </row>
    <row r="29" ht="16.5" spans="1:6">
      <c r="A29" s="24"/>
      <c r="B29" s="24"/>
      <c r="C29" s="24"/>
      <c r="D29" s="35" t="str">
        <f>"880683"</f>
        <v>880683</v>
      </c>
      <c r="E29" s="35" t="s">
        <v>85</v>
      </c>
      <c r="F29" s="35" t="s">
        <v>86</v>
      </c>
    </row>
    <row r="30" ht="16.5" spans="1:6">
      <c r="A30" s="24"/>
      <c r="B30" s="24"/>
      <c r="C30" s="24"/>
      <c r="D30" s="35" t="str">
        <f>"880482"</f>
        <v>880482</v>
      </c>
      <c r="E30" s="35" t="s">
        <v>87</v>
      </c>
      <c r="F30" s="35" t="s">
        <v>88</v>
      </c>
    </row>
    <row r="31" ht="16.5" spans="1:6">
      <c r="A31" s="24"/>
      <c r="B31" s="24"/>
      <c r="C31" s="24"/>
      <c r="D31" s="35" t="str">
        <f>"880579"</f>
        <v>880579</v>
      </c>
      <c r="E31" s="35" t="s">
        <v>89</v>
      </c>
      <c r="F31" s="35" t="s">
        <v>90</v>
      </c>
    </row>
    <row r="32" ht="16.5" spans="1:6">
      <c r="A32" s="24"/>
      <c r="B32" s="24"/>
      <c r="C32" s="24"/>
      <c r="D32" s="35" t="str">
        <f>"880406"</f>
        <v>880406</v>
      </c>
      <c r="E32" s="35" t="s">
        <v>91</v>
      </c>
      <c r="F32" s="35" t="s">
        <v>92</v>
      </c>
    </row>
    <row r="33" ht="16.5" spans="1:6">
      <c r="A33" s="24"/>
      <c r="B33" s="24"/>
      <c r="C33" s="24"/>
      <c r="D33" s="35" t="str">
        <f>"880791"</f>
        <v>880791</v>
      </c>
      <c r="E33" s="35" t="s">
        <v>93</v>
      </c>
      <c r="F33" s="35" t="s">
        <v>94</v>
      </c>
    </row>
    <row r="34" ht="16.5" spans="1:6">
      <c r="A34" s="24"/>
      <c r="B34" s="24"/>
      <c r="C34" s="24"/>
      <c r="D34" s="35" t="str">
        <f>"880929"</f>
        <v>880929</v>
      </c>
      <c r="E34" s="35" t="s">
        <v>95</v>
      </c>
      <c r="F34" s="35" t="s">
        <v>96</v>
      </c>
    </row>
    <row r="35" ht="16.5" spans="1:6">
      <c r="A35" s="24"/>
      <c r="B35" s="24"/>
      <c r="C35" s="24"/>
      <c r="D35" s="35" t="str">
        <f>"880555"</f>
        <v>880555</v>
      </c>
      <c r="E35" s="35" t="s">
        <v>97</v>
      </c>
      <c r="F35" s="35" t="s">
        <v>98</v>
      </c>
    </row>
    <row r="36" ht="16.5" spans="1:6">
      <c r="A36" s="24"/>
      <c r="B36" s="24"/>
      <c r="C36" s="24"/>
      <c r="D36" s="35" t="str">
        <f>"880418"</f>
        <v>880418</v>
      </c>
      <c r="E36" s="35" t="s">
        <v>99</v>
      </c>
      <c r="F36" s="35" t="s">
        <v>100</v>
      </c>
    </row>
    <row r="37" ht="16.5" spans="1:6">
      <c r="A37" s="24"/>
      <c r="B37" s="24"/>
      <c r="C37" s="24"/>
      <c r="D37" s="35" t="str">
        <f>"880650"</f>
        <v>880650</v>
      </c>
      <c r="E37" s="35" t="s">
        <v>101</v>
      </c>
      <c r="F37" s="35" t="s">
        <v>102</v>
      </c>
    </row>
    <row r="38" ht="16.5" spans="1:6">
      <c r="A38" s="24"/>
      <c r="B38" s="24"/>
      <c r="C38" s="24"/>
      <c r="D38" s="35" t="str">
        <f>"880794"</f>
        <v>880794</v>
      </c>
      <c r="E38" s="35" t="s">
        <v>103</v>
      </c>
      <c r="F38" s="35" t="s">
        <v>104</v>
      </c>
    </row>
    <row r="39" ht="16.5" spans="1:6">
      <c r="A39" s="24"/>
      <c r="B39" s="24"/>
      <c r="C39" s="24"/>
      <c r="D39" s="35" t="str">
        <f>"880647"</f>
        <v>880647</v>
      </c>
      <c r="E39" s="35" t="s">
        <v>105</v>
      </c>
      <c r="F39" s="35" t="s">
        <v>106</v>
      </c>
    </row>
    <row r="40" ht="16.5" spans="1:6">
      <c r="A40" s="24"/>
      <c r="B40" s="24"/>
      <c r="C40" s="24"/>
      <c r="D40" s="35" t="str">
        <f>"880896"</f>
        <v>880896</v>
      </c>
      <c r="E40" s="35" t="s">
        <v>107</v>
      </c>
      <c r="F40" s="35" t="s">
        <v>108</v>
      </c>
    </row>
    <row r="41" ht="16.5" spans="1:6">
      <c r="A41" s="24"/>
      <c r="B41" s="24"/>
      <c r="C41" s="24"/>
      <c r="D41" s="35" t="str">
        <f>"880474"</f>
        <v>880474</v>
      </c>
      <c r="E41" s="35" t="s">
        <v>109</v>
      </c>
      <c r="F41" s="35" t="s">
        <v>110</v>
      </c>
    </row>
    <row r="42" ht="16.5" spans="1:6">
      <c r="A42" s="24"/>
      <c r="B42" s="24"/>
      <c r="C42" s="24"/>
      <c r="D42" s="35" t="str">
        <f>"880432"</f>
        <v>880432</v>
      </c>
      <c r="E42" s="35" t="s">
        <v>111</v>
      </c>
      <c r="F42" s="35" t="s">
        <v>112</v>
      </c>
    </row>
    <row r="43" ht="16.5" spans="1:6">
      <c r="A43" s="24"/>
      <c r="B43" s="24"/>
      <c r="C43" s="24"/>
      <c r="D43" s="35" t="str">
        <f>"880431"</f>
        <v>880431</v>
      </c>
      <c r="E43" s="35" t="s">
        <v>113</v>
      </c>
      <c r="F43" s="35" t="s">
        <v>114</v>
      </c>
    </row>
    <row r="44" ht="16.5" spans="1:6">
      <c r="A44" s="24"/>
      <c r="B44" s="24"/>
      <c r="C44" s="24"/>
      <c r="D44" s="35" t="str">
        <f>"880613"</f>
        <v>880613</v>
      </c>
      <c r="E44" s="35" t="s">
        <v>115</v>
      </c>
      <c r="F44" s="35" t="s">
        <v>116</v>
      </c>
    </row>
    <row r="45" ht="16.5" spans="1:6">
      <c r="A45" s="24"/>
      <c r="B45" s="24"/>
      <c r="C45" s="24"/>
      <c r="D45" s="35" t="str">
        <f>"880764"</f>
        <v>880764</v>
      </c>
      <c r="E45" s="35" t="s">
        <v>117</v>
      </c>
      <c r="F45" s="35" t="s">
        <v>118</v>
      </c>
    </row>
    <row r="46" ht="16.5" spans="1:6">
      <c r="A46" s="24"/>
      <c r="B46" s="24"/>
      <c r="C46" s="24"/>
      <c r="D46" s="35" t="str">
        <f>"880422"</f>
        <v>880422</v>
      </c>
      <c r="E46" s="35" t="s">
        <v>119</v>
      </c>
      <c r="F46" s="35" t="s">
        <v>120</v>
      </c>
    </row>
    <row r="47" ht="16.5" spans="1:6">
      <c r="A47" s="24"/>
      <c r="B47" s="24"/>
      <c r="C47" s="24"/>
      <c r="D47" s="35" t="str">
        <f>"880626"</f>
        <v>880626</v>
      </c>
      <c r="E47" s="35" t="s">
        <v>121</v>
      </c>
      <c r="F47" s="35" t="s">
        <v>122</v>
      </c>
    </row>
    <row r="48" ht="16.5" spans="1:6">
      <c r="A48" s="24"/>
      <c r="B48" s="24"/>
      <c r="C48" s="24"/>
      <c r="D48" s="35" t="str">
        <f>"880741"</f>
        <v>880741</v>
      </c>
      <c r="E48" s="35" t="s">
        <v>123</v>
      </c>
      <c r="F48" s="35" t="s">
        <v>124</v>
      </c>
    </row>
    <row r="49" ht="16.5" spans="1:6">
      <c r="A49" s="24"/>
      <c r="B49" s="24"/>
      <c r="C49" s="24"/>
      <c r="D49" s="35" t="str">
        <f>"880454"</f>
        <v>880454</v>
      </c>
      <c r="E49" s="35" t="s">
        <v>125</v>
      </c>
      <c r="F49" s="35" t="s">
        <v>126</v>
      </c>
    </row>
    <row r="50" ht="16.5" spans="1:6">
      <c r="A50" s="24"/>
      <c r="B50" s="24"/>
      <c r="C50" s="24"/>
      <c r="D50" s="35" t="str">
        <f>"880706"</f>
        <v>880706</v>
      </c>
      <c r="E50" s="35" t="s">
        <v>127</v>
      </c>
      <c r="F50" s="35" t="s">
        <v>128</v>
      </c>
    </row>
    <row r="51" ht="16.5" spans="1:6">
      <c r="A51" s="24"/>
      <c r="B51" s="24"/>
      <c r="C51" s="24"/>
      <c r="D51" s="35" t="str">
        <f>"880710"</f>
        <v>880710</v>
      </c>
      <c r="E51" s="35" t="s">
        <v>129</v>
      </c>
      <c r="F51" s="35" t="s">
        <v>130</v>
      </c>
    </row>
    <row r="52" ht="16.5" spans="1:6">
      <c r="A52" s="24"/>
      <c r="B52" s="24"/>
      <c r="C52" s="24"/>
      <c r="D52" s="35" t="str">
        <f>"880423"</f>
        <v>880423</v>
      </c>
      <c r="E52" s="35" t="s">
        <v>131</v>
      </c>
      <c r="F52" s="35" t="s">
        <v>132</v>
      </c>
    </row>
    <row r="53" ht="16.5" spans="1:6">
      <c r="A53" s="24"/>
      <c r="B53" s="24"/>
      <c r="C53" s="24"/>
      <c r="D53" s="35" t="str">
        <f>"399108"</f>
        <v>399108</v>
      </c>
      <c r="E53" s="35" t="s">
        <v>133</v>
      </c>
      <c r="F53" s="35" t="s">
        <v>134</v>
      </c>
    </row>
    <row r="54" ht="16.5" spans="1:6">
      <c r="A54" s="24"/>
      <c r="B54" s="24"/>
      <c r="C54" s="24"/>
      <c r="D54" s="35" t="str">
        <f>"399348"</f>
        <v>399348</v>
      </c>
      <c r="E54" s="35" t="s">
        <v>135</v>
      </c>
      <c r="F54" s="35" t="s">
        <v>58</v>
      </c>
    </row>
    <row r="55" ht="16.5" spans="1:6">
      <c r="A55" s="24"/>
      <c r="B55" s="24"/>
      <c r="C55" s="24"/>
      <c r="D55" s="35" t="str">
        <f>"399324"</f>
        <v>399324</v>
      </c>
      <c r="E55" s="35" t="s">
        <v>136</v>
      </c>
      <c r="F55" s="35" t="s">
        <v>58</v>
      </c>
    </row>
    <row r="56" ht="16.5" spans="1:6">
      <c r="A56" s="24"/>
      <c r="B56" s="24"/>
      <c r="C56" s="24"/>
      <c r="D56" s="35" t="str">
        <f>"399321"</f>
        <v>399321</v>
      </c>
      <c r="E56" s="35" t="s">
        <v>137</v>
      </c>
      <c r="F56" s="35" t="s">
        <v>58</v>
      </c>
    </row>
    <row r="57" ht="16.5" spans="1:6">
      <c r="A57" s="24"/>
      <c r="B57" s="24"/>
      <c r="C57" s="24"/>
      <c r="D57" s="35" t="str">
        <f>"399286"</f>
        <v>399286</v>
      </c>
      <c r="E57" s="35" t="s">
        <v>138</v>
      </c>
      <c r="F57" s="35" t="s">
        <v>58</v>
      </c>
    </row>
    <row r="58" ht="16.5" spans="1:6">
      <c r="A58" s="24"/>
      <c r="B58" s="24"/>
      <c r="C58" s="24"/>
      <c r="D58" s="35" t="str">
        <f>"399005"</f>
        <v>399005</v>
      </c>
      <c r="E58" s="35" t="s">
        <v>139</v>
      </c>
      <c r="F58" s="35" t="s">
        <v>58</v>
      </c>
    </row>
    <row r="59" ht="16.5" spans="1:6">
      <c r="A59" s="24"/>
      <c r="B59" s="24"/>
      <c r="C59" s="24"/>
      <c r="D59" s="35" t="str">
        <f>"880677"</f>
        <v>880677</v>
      </c>
      <c r="E59" s="35" t="s">
        <v>140</v>
      </c>
      <c r="F59" s="35" t="s">
        <v>58</v>
      </c>
    </row>
    <row r="60" ht="16.5" spans="1:6">
      <c r="A60" s="24"/>
      <c r="B60" s="24"/>
      <c r="C60" s="24"/>
      <c r="D60" s="35" t="str">
        <f>"000011"</f>
        <v>000011</v>
      </c>
      <c r="E60" s="35" t="s">
        <v>141</v>
      </c>
      <c r="F60" s="35" t="s">
        <v>58</v>
      </c>
    </row>
    <row r="61" ht="16.5" spans="1:6">
      <c r="A61" s="24"/>
      <c r="B61" s="24"/>
      <c r="C61" s="24"/>
      <c r="D61" s="35" t="str">
        <f>"399807"</f>
        <v>399807</v>
      </c>
      <c r="E61" s="35" t="s">
        <v>142</v>
      </c>
      <c r="F61" s="35" t="s">
        <v>58</v>
      </c>
    </row>
    <row r="62" ht="16.5" spans="1:6">
      <c r="A62" s="24"/>
      <c r="B62" s="24"/>
      <c r="C62" s="24"/>
      <c r="D62" s="35" t="str">
        <f>"399750"</f>
        <v>399750</v>
      </c>
      <c r="E62" s="35" t="s">
        <v>143</v>
      </c>
      <c r="F62" s="35" t="s">
        <v>58</v>
      </c>
    </row>
    <row r="63" ht="16.5" spans="1:6">
      <c r="A63" s="24"/>
      <c r="B63" s="24"/>
      <c r="C63" s="24"/>
      <c r="D63" s="35" t="str">
        <f>"399699"</f>
        <v>399699</v>
      </c>
      <c r="E63" s="35" t="s">
        <v>144</v>
      </c>
      <c r="F63" s="35" t="s">
        <v>58</v>
      </c>
    </row>
    <row r="64" ht="16.5" spans="1:6">
      <c r="A64" s="24"/>
      <c r="B64" s="24"/>
      <c r="C64" s="24"/>
      <c r="D64" s="35" t="str">
        <f>"399438"</f>
        <v>399438</v>
      </c>
      <c r="E64" s="35" t="s">
        <v>145</v>
      </c>
      <c r="F64" s="35" t="s">
        <v>58</v>
      </c>
    </row>
    <row r="65" ht="16.5" spans="1:6">
      <c r="A65" s="24"/>
      <c r="B65" s="24"/>
      <c r="C65" s="24"/>
      <c r="D65" s="35" t="str">
        <f>"399391"</f>
        <v>399391</v>
      </c>
      <c r="E65" s="35" t="s">
        <v>146</v>
      </c>
      <c r="F65" s="35" t="s">
        <v>58</v>
      </c>
    </row>
    <row r="66" ht="16.5" spans="1:6">
      <c r="A66" s="24"/>
      <c r="B66" s="24"/>
      <c r="C66" s="24"/>
      <c r="D66" s="35" t="str">
        <f>"399373"</f>
        <v>399373</v>
      </c>
      <c r="E66" s="35" t="s">
        <v>147</v>
      </c>
      <c r="F66" s="35" t="s">
        <v>58</v>
      </c>
    </row>
    <row r="67" ht="16.5" spans="1:6">
      <c r="A67" s="24"/>
      <c r="B67" s="24"/>
      <c r="C67" s="24"/>
      <c r="D67" s="35" t="str">
        <f>"399361"</f>
        <v>399361</v>
      </c>
      <c r="E67" s="35" t="s">
        <v>148</v>
      </c>
      <c r="F67" s="35" t="s">
        <v>58</v>
      </c>
    </row>
    <row r="68" ht="16.5" spans="1:6">
      <c r="A68" s="24"/>
      <c r="B68" s="24"/>
      <c r="C68" s="24"/>
      <c r="D68" s="36"/>
      <c r="E68" s="36"/>
      <c r="F68" s="36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9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1" t="s">
        <v>150</v>
      </c>
      <c r="L1" s="1"/>
      <c r="M1" s="1"/>
      <c r="N1" s="1"/>
      <c r="O1" s="1"/>
      <c r="P1" s="1"/>
      <c r="Q1" s="1"/>
      <c r="R1" s="1"/>
    </row>
    <row r="2" ht="22.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2" t="s">
        <v>161</v>
      </c>
      <c r="L2" s="12" t="s">
        <v>162</v>
      </c>
      <c r="M2" s="12" t="s">
        <v>163</v>
      </c>
      <c r="N2" s="12" t="s">
        <v>164</v>
      </c>
      <c r="O2" s="12" t="s">
        <v>165</v>
      </c>
      <c r="P2" s="12" t="s">
        <v>166</v>
      </c>
      <c r="Q2" s="12" t="s">
        <v>167</v>
      </c>
      <c r="R2" s="12" t="s">
        <v>168</v>
      </c>
    </row>
    <row r="3" ht="16.5" spans="1:23">
      <c r="A3" s="17">
        <v>116</v>
      </c>
      <c r="B3" s="17" t="s">
        <v>169</v>
      </c>
      <c r="C3" s="17">
        <v>198.113</v>
      </c>
      <c r="D3" s="17">
        <v>198.727</v>
      </c>
      <c r="E3" s="17">
        <v>1</v>
      </c>
      <c r="F3" s="18">
        <v>0</v>
      </c>
      <c r="G3" s="18">
        <v>0</v>
      </c>
      <c r="H3" s="18">
        <v>1</v>
      </c>
      <c r="I3" s="18">
        <v>0.016</v>
      </c>
      <c r="J3" s="18">
        <v>0.325</v>
      </c>
      <c r="K3" s="22">
        <v>3</v>
      </c>
      <c r="L3" s="22">
        <v>1</v>
      </c>
      <c r="M3" s="22">
        <v>0</v>
      </c>
      <c r="N3" s="22">
        <v>0</v>
      </c>
      <c r="O3" s="22">
        <v>0</v>
      </c>
      <c r="P3" s="22">
        <v>1.025</v>
      </c>
      <c r="Q3" s="22">
        <v>0</v>
      </c>
      <c r="R3" s="22">
        <v>-1</v>
      </c>
      <c r="S3" s="23"/>
      <c r="T3" s="23"/>
      <c r="U3" s="23"/>
      <c r="V3" s="23"/>
      <c r="W3" s="23"/>
    </row>
    <row r="4" ht="16.5" spans="1:23">
      <c r="A4" s="17">
        <v>936</v>
      </c>
      <c r="B4" s="17" t="s">
        <v>170</v>
      </c>
      <c r="C4" s="17">
        <v>7221.826</v>
      </c>
      <c r="D4" s="17">
        <v>9620.324</v>
      </c>
      <c r="E4" s="17">
        <v>1</v>
      </c>
      <c r="F4" s="18">
        <v>0</v>
      </c>
      <c r="G4" s="18">
        <v>0</v>
      </c>
      <c r="H4" s="18">
        <v>1</v>
      </c>
      <c r="I4" s="18">
        <v>0.726</v>
      </c>
      <c r="J4" s="18">
        <v>25.477</v>
      </c>
      <c r="K4" s="22">
        <v>3</v>
      </c>
      <c r="L4" s="22">
        <v>1</v>
      </c>
      <c r="M4" s="22">
        <v>0</v>
      </c>
      <c r="N4" s="22">
        <v>0</v>
      </c>
      <c r="O4" s="22">
        <v>0</v>
      </c>
      <c r="P4" s="22">
        <v>1.077</v>
      </c>
      <c r="Q4" s="22">
        <v>0</v>
      </c>
      <c r="R4" s="22">
        <v>-1</v>
      </c>
      <c r="S4" s="23"/>
      <c r="T4" s="23"/>
      <c r="U4" s="23"/>
      <c r="V4" s="23"/>
      <c r="W4" s="23"/>
    </row>
    <row r="5" ht="16.5" spans="1:23">
      <c r="A5" s="17">
        <v>961</v>
      </c>
      <c r="B5" s="17" t="s">
        <v>171</v>
      </c>
      <c r="C5" s="17">
        <v>3641.28</v>
      </c>
      <c r="D5" s="17">
        <v>4724.664</v>
      </c>
      <c r="E5" s="17">
        <v>1</v>
      </c>
      <c r="F5" s="18">
        <v>0</v>
      </c>
      <c r="G5" s="18">
        <v>0</v>
      </c>
      <c r="H5" s="18">
        <v>1</v>
      </c>
      <c r="I5" s="18">
        <v>0.003</v>
      </c>
      <c r="J5" s="18">
        <v>22.933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0.137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994</v>
      </c>
      <c r="B6" s="17" t="s">
        <v>172</v>
      </c>
      <c r="C6" s="17">
        <v>8366.556</v>
      </c>
      <c r="D6" s="17">
        <v>10869.704</v>
      </c>
      <c r="E6" s="17">
        <v>1</v>
      </c>
      <c r="F6" s="18">
        <v>0</v>
      </c>
      <c r="G6" s="18">
        <v>0</v>
      </c>
      <c r="H6" s="18">
        <v>1</v>
      </c>
      <c r="I6" s="18">
        <v>0.233</v>
      </c>
      <c r="J6" s="18">
        <v>23.208</v>
      </c>
      <c r="K6" s="22">
        <v>3</v>
      </c>
      <c r="L6" s="22">
        <v>1</v>
      </c>
      <c r="M6" s="22">
        <v>0</v>
      </c>
      <c r="N6" s="22">
        <v>0</v>
      </c>
      <c r="O6" s="22">
        <v>0</v>
      </c>
      <c r="P6" s="22">
        <v>1.789</v>
      </c>
      <c r="Q6" s="22">
        <v>0</v>
      </c>
      <c r="R6" s="22">
        <v>-1</v>
      </c>
      <c r="S6" s="23"/>
      <c r="T6" s="23"/>
      <c r="U6" s="23"/>
      <c r="V6" s="23"/>
      <c r="W6" s="23"/>
    </row>
    <row r="7" ht="16.5" spans="1:23">
      <c r="A7" s="17">
        <v>399249</v>
      </c>
      <c r="B7" s="17" t="s">
        <v>173</v>
      </c>
      <c r="C7" s="17">
        <v>2365.72</v>
      </c>
      <c r="D7" s="17">
        <v>3203.439</v>
      </c>
      <c r="E7" s="17">
        <v>1</v>
      </c>
      <c r="F7" s="18">
        <v>0</v>
      </c>
      <c r="G7" s="18">
        <v>0</v>
      </c>
      <c r="H7" s="18">
        <v>1</v>
      </c>
      <c r="I7" s="18">
        <v>0.588</v>
      </c>
      <c r="J7" s="18">
        <v>26.585</v>
      </c>
      <c r="K7" s="22">
        <v>2</v>
      </c>
      <c r="L7" s="22">
        <v>2</v>
      </c>
      <c r="M7" s="22">
        <v>0</v>
      </c>
      <c r="N7" s="22">
        <v>-1</v>
      </c>
      <c r="O7" s="22">
        <v>0</v>
      </c>
      <c r="P7" s="22">
        <v>0.192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399326</v>
      </c>
      <c r="B8" s="17" t="s">
        <v>174</v>
      </c>
      <c r="C8" s="17">
        <v>4771.522</v>
      </c>
      <c r="D8" s="17">
        <v>6192.816</v>
      </c>
      <c r="E8" s="17">
        <v>1</v>
      </c>
      <c r="F8" s="18">
        <v>0</v>
      </c>
      <c r="G8" s="18">
        <v>0</v>
      </c>
      <c r="H8" s="18">
        <v>1</v>
      </c>
      <c r="I8" s="18">
        <v>0.166</v>
      </c>
      <c r="J8" s="18">
        <v>23.079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-0.922</v>
      </c>
      <c r="Q8" s="22">
        <v>0</v>
      </c>
      <c r="R8" s="22">
        <v>-1</v>
      </c>
      <c r="S8" s="23"/>
      <c r="T8" s="23"/>
      <c r="U8" s="23"/>
      <c r="V8" s="23"/>
      <c r="W8" s="23"/>
    </row>
    <row r="9" ht="16.5" spans="1:23">
      <c r="A9" s="17">
        <v>399410</v>
      </c>
      <c r="B9" s="17" t="s">
        <v>175</v>
      </c>
      <c r="C9" s="17">
        <v>2264.081</v>
      </c>
      <c r="D9" s="17">
        <v>2861.321</v>
      </c>
      <c r="E9" s="17">
        <v>1</v>
      </c>
      <c r="F9" s="18">
        <v>0</v>
      </c>
      <c r="G9" s="18">
        <v>0</v>
      </c>
      <c r="H9" s="18">
        <v>1</v>
      </c>
      <c r="I9" s="18">
        <v>0.1</v>
      </c>
      <c r="J9" s="18">
        <v>20.952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0.627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17">
        <v>399636</v>
      </c>
      <c r="B10" s="17" t="s">
        <v>176</v>
      </c>
      <c r="C10" s="17">
        <v>5815.938</v>
      </c>
      <c r="D10" s="17">
        <v>8105.072</v>
      </c>
      <c r="E10" s="17">
        <v>1</v>
      </c>
      <c r="F10" s="18">
        <v>0</v>
      </c>
      <c r="G10" s="18">
        <v>0</v>
      </c>
      <c r="H10" s="18">
        <v>1</v>
      </c>
      <c r="I10" s="18">
        <v>0.46</v>
      </c>
      <c r="J10" s="18">
        <v>28.574</v>
      </c>
      <c r="K10" s="22">
        <v>3</v>
      </c>
      <c r="L10" s="22">
        <v>2</v>
      </c>
      <c r="M10" s="22">
        <v>0</v>
      </c>
      <c r="N10" s="22">
        <v>0</v>
      </c>
      <c r="O10" s="22">
        <v>0</v>
      </c>
      <c r="P10" s="22">
        <v>-0.648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399704</v>
      </c>
      <c r="B11" s="17" t="s">
        <v>177</v>
      </c>
      <c r="C11" s="17">
        <v>4780.015</v>
      </c>
      <c r="D11" s="17">
        <v>6278.583</v>
      </c>
      <c r="E11" s="17">
        <v>1</v>
      </c>
      <c r="F11" s="18">
        <v>0</v>
      </c>
      <c r="G11" s="18">
        <v>0</v>
      </c>
      <c r="H11" s="18">
        <v>1</v>
      </c>
      <c r="I11" s="18">
        <v>0.386</v>
      </c>
      <c r="J11" s="18">
        <v>24.162</v>
      </c>
      <c r="K11" s="22">
        <v>2</v>
      </c>
      <c r="L11" s="22">
        <v>1</v>
      </c>
      <c r="M11" s="22">
        <v>0</v>
      </c>
      <c r="N11" s="22">
        <v>0</v>
      </c>
      <c r="O11" s="22">
        <v>0</v>
      </c>
      <c r="P11" s="22">
        <v>5.4</v>
      </c>
      <c r="Q11" s="22">
        <v>0</v>
      </c>
      <c r="R11" s="22">
        <v>-1</v>
      </c>
      <c r="S11" s="23"/>
      <c r="T11" s="23"/>
      <c r="U11" s="23"/>
      <c r="V11" s="23"/>
      <c r="W11" s="23"/>
    </row>
    <row r="12" ht="16.5" spans="1:23">
      <c r="A12" s="17">
        <v>399991</v>
      </c>
      <c r="B12" s="17" t="s">
        <v>178</v>
      </c>
      <c r="C12" s="17">
        <v>2321.263</v>
      </c>
      <c r="D12" s="17">
        <v>2850.316</v>
      </c>
      <c r="E12" s="17">
        <v>1</v>
      </c>
      <c r="F12" s="18">
        <v>0</v>
      </c>
      <c r="G12" s="18">
        <v>0</v>
      </c>
      <c r="H12" s="18">
        <v>1</v>
      </c>
      <c r="I12" s="18">
        <v>0.969</v>
      </c>
      <c r="J12" s="18">
        <v>19.35</v>
      </c>
      <c r="K12" s="22">
        <v>3</v>
      </c>
      <c r="L12" s="22">
        <v>0</v>
      </c>
      <c r="M12" s="22">
        <v>0</v>
      </c>
      <c r="N12" s="22">
        <v>0</v>
      </c>
      <c r="O12" s="22">
        <v>0</v>
      </c>
      <c r="P12" s="22">
        <v>2.995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19">
        <v>913</v>
      </c>
      <c r="B13" s="19" t="s">
        <v>179</v>
      </c>
      <c r="C13" s="19">
        <v>8473.797</v>
      </c>
      <c r="D13" s="19">
        <v>9951.16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0.053</v>
      </c>
      <c r="K13" s="22">
        <v>2</v>
      </c>
      <c r="L13" s="22">
        <v>0</v>
      </c>
      <c r="M13" s="22">
        <v>0</v>
      </c>
      <c r="N13" s="22">
        <v>0</v>
      </c>
      <c r="O13" s="22">
        <v>1</v>
      </c>
      <c r="P13" s="22">
        <v>0.282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19">
        <v>399239</v>
      </c>
      <c r="B14" s="19" t="s">
        <v>180</v>
      </c>
      <c r="C14" s="19">
        <v>1984.857</v>
      </c>
      <c r="D14" s="19">
        <v>2319.049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0.459</v>
      </c>
      <c r="K14" s="22">
        <v>0</v>
      </c>
      <c r="L14" s="22">
        <v>2</v>
      </c>
      <c r="M14" s="22">
        <v>1</v>
      </c>
      <c r="N14" s="22">
        <v>0</v>
      </c>
      <c r="O14" s="22">
        <v>0</v>
      </c>
      <c r="P14" s="22">
        <v>0.036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9">
        <v>399265</v>
      </c>
      <c r="B15" s="19" t="s">
        <v>181</v>
      </c>
      <c r="C15" s="19">
        <v>1054.668</v>
      </c>
      <c r="D15" s="19">
        <v>1224.884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0.3</v>
      </c>
      <c r="K15" s="22">
        <v>0</v>
      </c>
      <c r="L15" s="22">
        <v>2</v>
      </c>
      <c r="M15" s="22">
        <v>1</v>
      </c>
      <c r="N15" s="22">
        <v>-1</v>
      </c>
      <c r="O15" s="22">
        <v>0</v>
      </c>
      <c r="P15" s="22">
        <v>0.006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9">
        <v>399675</v>
      </c>
      <c r="B16" s="19" t="s">
        <v>182</v>
      </c>
      <c r="C16" s="19">
        <v>3295.696</v>
      </c>
      <c r="D16" s="19">
        <v>3924.673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0.659</v>
      </c>
      <c r="K16" s="22">
        <v>2</v>
      </c>
      <c r="L16" s="22">
        <v>0</v>
      </c>
      <c r="M16" s="22">
        <v>1</v>
      </c>
      <c r="N16" s="22">
        <v>-1</v>
      </c>
      <c r="O16" s="22">
        <v>0</v>
      </c>
      <c r="P16" s="22">
        <v>-1.143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9">
        <v>399699</v>
      </c>
      <c r="B17" s="19" t="s">
        <v>144</v>
      </c>
      <c r="C17" s="19">
        <v>4269.247</v>
      </c>
      <c r="D17" s="19">
        <v>5109.147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0.021</v>
      </c>
      <c r="K17" s="22">
        <v>3</v>
      </c>
      <c r="L17" s="22">
        <v>0</v>
      </c>
      <c r="M17" s="22">
        <v>0</v>
      </c>
      <c r="N17" s="22">
        <v>0</v>
      </c>
      <c r="O17" s="22">
        <v>0</v>
      </c>
      <c r="P17" s="22">
        <v>0.624</v>
      </c>
      <c r="Q17" s="22">
        <v>0</v>
      </c>
      <c r="R17" s="22">
        <v>-1</v>
      </c>
      <c r="S17" s="23"/>
      <c r="T17" s="23"/>
      <c r="U17" s="23"/>
      <c r="V17" s="23"/>
      <c r="W17" s="23"/>
    </row>
    <row r="18" ht="16.5" spans="1:23">
      <c r="A18" s="19">
        <v>399913</v>
      </c>
      <c r="B18" s="19" t="s">
        <v>183</v>
      </c>
      <c r="C18" s="19">
        <v>8473.797</v>
      </c>
      <c r="D18" s="19">
        <v>9951.159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0.053</v>
      </c>
      <c r="K18" s="22">
        <v>3</v>
      </c>
      <c r="L18" s="22">
        <v>1</v>
      </c>
      <c r="M18" s="22">
        <v>0</v>
      </c>
      <c r="N18" s="22">
        <v>0</v>
      </c>
      <c r="O18" s="22">
        <v>0</v>
      </c>
      <c r="P18" s="22">
        <v>0.866</v>
      </c>
      <c r="Q18" s="22">
        <v>0</v>
      </c>
      <c r="R18" s="22">
        <v>-1</v>
      </c>
      <c r="S18" s="23"/>
      <c r="T18" s="23"/>
      <c r="U18" s="23"/>
      <c r="V18" s="23"/>
      <c r="W18" s="23"/>
    </row>
    <row r="19" ht="16.5" spans="1:23">
      <c r="A19" s="20">
        <v>13</v>
      </c>
      <c r="B19" s="20" t="s">
        <v>184</v>
      </c>
      <c r="C19" s="20">
        <v>300.249</v>
      </c>
      <c r="D19" s="20">
        <v>301.776</v>
      </c>
      <c r="E19" s="20">
        <v>0</v>
      </c>
      <c r="F19" s="20">
        <v>0</v>
      </c>
      <c r="G19" s="20">
        <v>0</v>
      </c>
      <c r="H19" s="20">
        <v>1</v>
      </c>
      <c r="I19" s="18">
        <v>0.221</v>
      </c>
      <c r="J19" s="18">
        <v>0.726</v>
      </c>
      <c r="K19" s="22">
        <v>3</v>
      </c>
      <c r="L19" s="22">
        <v>0</v>
      </c>
      <c r="M19" s="22">
        <v>0</v>
      </c>
      <c r="N19" s="22">
        <v>0</v>
      </c>
      <c r="O19" s="22">
        <v>0</v>
      </c>
      <c r="P19" s="22">
        <v>0.789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22</v>
      </c>
      <c r="B20" s="20" t="s">
        <v>185</v>
      </c>
      <c r="C20" s="20">
        <v>251.692</v>
      </c>
      <c r="D20" s="20">
        <v>252.95</v>
      </c>
      <c r="E20" s="20">
        <v>0</v>
      </c>
      <c r="F20" s="20">
        <v>0</v>
      </c>
      <c r="G20" s="20">
        <v>0</v>
      </c>
      <c r="H20" s="20">
        <v>1</v>
      </c>
      <c r="I20" s="18">
        <v>0.224</v>
      </c>
      <c r="J20" s="18">
        <v>0.72</v>
      </c>
      <c r="K20" s="22">
        <v>3</v>
      </c>
      <c r="L20" s="22">
        <v>0</v>
      </c>
      <c r="M20" s="22">
        <v>0</v>
      </c>
      <c r="N20" s="22">
        <v>-1</v>
      </c>
      <c r="O20" s="22">
        <v>0</v>
      </c>
      <c r="P20" s="22">
        <v>0.365</v>
      </c>
      <c r="Q20" s="22">
        <v>-1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101</v>
      </c>
      <c r="B21" s="20" t="s">
        <v>186</v>
      </c>
      <c r="C21" s="20">
        <v>249.446</v>
      </c>
      <c r="D21" s="20">
        <v>250.734</v>
      </c>
      <c r="E21" s="20">
        <v>0</v>
      </c>
      <c r="F21" s="20">
        <v>0</v>
      </c>
      <c r="G21" s="20">
        <v>0</v>
      </c>
      <c r="H21" s="20">
        <v>1</v>
      </c>
      <c r="I21" s="18">
        <v>0.241</v>
      </c>
      <c r="J21" s="18">
        <v>0.753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0.689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916</v>
      </c>
      <c r="B22" s="20" t="s">
        <v>187</v>
      </c>
      <c r="C22" s="20">
        <v>3939.323</v>
      </c>
      <c r="D22" s="20">
        <v>5647.988</v>
      </c>
      <c r="E22" s="20">
        <v>0</v>
      </c>
      <c r="F22" s="20">
        <v>0</v>
      </c>
      <c r="G22" s="20">
        <v>0</v>
      </c>
      <c r="H22" s="20">
        <v>1</v>
      </c>
      <c r="I22" s="18">
        <v>1.262</v>
      </c>
      <c r="J22" s="18">
        <v>31.133</v>
      </c>
      <c r="K22" s="22">
        <v>3</v>
      </c>
      <c r="L22" s="22">
        <v>0</v>
      </c>
      <c r="M22" s="22">
        <v>0</v>
      </c>
      <c r="N22" s="22">
        <v>-1</v>
      </c>
      <c r="O22" s="22">
        <v>0</v>
      </c>
      <c r="P22" s="22">
        <v>0.276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923</v>
      </c>
      <c r="B23" s="20" t="s">
        <v>188</v>
      </c>
      <c r="C23" s="20">
        <v>252.323</v>
      </c>
      <c r="D23" s="20">
        <v>253.392</v>
      </c>
      <c r="E23" s="20">
        <v>0</v>
      </c>
      <c r="F23" s="20">
        <v>0</v>
      </c>
      <c r="G23" s="20">
        <v>0</v>
      </c>
      <c r="H23" s="20">
        <v>1</v>
      </c>
      <c r="I23" s="18">
        <v>0.174</v>
      </c>
      <c r="J23" s="18">
        <v>0.595</v>
      </c>
      <c r="K23" s="22">
        <v>0</v>
      </c>
      <c r="L23" s="22">
        <v>2</v>
      </c>
      <c r="M23" s="22">
        <v>1</v>
      </c>
      <c r="N23" s="22">
        <v>-1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399289</v>
      </c>
      <c r="B24" s="20" t="s">
        <v>189</v>
      </c>
      <c r="C24" s="20">
        <v>119.654</v>
      </c>
      <c r="D24" s="20">
        <v>120.505</v>
      </c>
      <c r="E24" s="20">
        <v>0</v>
      </c>
      <c r="F24" s="20">
        <v>0</v>
      </c>
      <c r="G24" s="20">
        <v>0</v>
      </c>
      <c r="H24" s="20">
        <v>1</v>
      </c>
      <c r="I24" s="18">
        <v>0.403</v>
      </c>
      <c r="J24" s="18">
        <v>1.107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0.568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399298</v>
      </c>
      <c r="B25" s="20" t="s">
        <v>190</v>
      </c>
      <c r="C25" s="20">
        <v>212.451</v>
      </c>
      <c r="D25" s="20">
        <v>213.372</v>
      </c>
      <c r="E25" s="20">
        <v>0</v>
      </c>
      <c r="F25" s="20">
        <v>0</v>
      </c>
      <c r="G25" s="20">
        <v>0</v>
      </c>
      <c r="H25" s="20">
        <v>1</v>
      </c>
      <c r="I25" s="18">
        <v>0.088</v>
      </c>
      <c r="J25" s="18">
        <v>0.519</v>
      </c>
      <c r="K25" s="22">
        <v>3</v>
      </c>
      <c r="L25" s="22">
        <v>0</v>
      </c>
      <c r="M25" s="22">
        <v>0</v>
      </c>
      <c r="N25" s="22">
        <v>-1</v>
      </c>
      <c r="O25" s="22">
        <v>0</v>
      </c>
      <c r="P25" s="22">
        <v>-6.447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399299</v>
      </c>
      <c r="B26" s="20" t="s">
        <v>191</v>
      </c>
      <c r="C26" s="20">
        <v>244.422</v>
      </c>
      <c r="D26" s="20">
        <v>245.5</v>
      </c>
      <c r="E26" s="20">
        <v>0</v>
      </c>
      <c r="F26" s="20">
        <v>0</v>
      </c>
      <c r="G26" s="20">
        <v>0</v>
      </c>
      <c r="H26" s="20">
        <v>1</v>
      </c>
      <c r="I26" s="18">
        <v>0.266</v>
      </c>
      <c r="J26" s="18">
        <v>0.704</v>
      </c>
      <c r="K26" s="22">
        <v>0</v>
      </c>
      <c r="L26" s="22">
        <v>0</v>
      </c>
      <c r="M26" s="22">
        <v>1</v>
      </c>
      <c r="N26" s="22">
        <v>-1</v>
      </c>
      <c r="O26" s="22">
        <v>0</v>
      </c>
      <c r="P26" s="22">
        <v>0.03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399301</v>
      </c>
      <c r="B27" s="20" t="s">
        <v>192</v>
      </c>
      <c r="C27" s="20">
        <v>216.284</v>
      </c>
      <c r="D27" s="20">
        <v>217.222</v>
      </c>
      <c r="E27" s="20">
        <v>0</v>
      </c>
      <c r="F27" s="20">
        <v>0</v>
      </c>
      <c r="G27" s="20">
        <v>0</v>
      </c>
      <c r="H27" s="20">
        <v>1</v>
      </c>
      <c r="I27" s="18">
        <v>0.088</v>
      </c>
      <c r="J27" s="18">
        <v>0.519</v>
      </c>
      <c r="K27" s="22">
        <v>2</v>
      </c>
      <c r="L27" s="22">
        <v>0</v>
      </c>
      <c r="M27" s="22">
        <v>0</v>
      </c>
      <c r="N27" s="22">
        <v>0</v>
      </c>
      <c r="O27" s="22">
        <v>0</v>
      </c>
      <c r="P27" s="22">
        <v>2.81</v>
      </c>
      <c r="Q27" s="22">
        <v>0</v>
      </c>
      <c r="R27" s="22">
        <v>-1</v>
      </c>
      <c r="S27" s="23"/>
      <c r="T27" s="23"/>
      <c r="U27" s="23"/>
      <c r="V27" s="23"/>
      <c r="W27" s="23"/>
    </row>
    <row r="28" ht="16.5" spans="1:23">
      <c r="A28" s="20">
        <v>399389</v>
      </c>
      <c r="B28" s="20" t="s">
        <v>193</v>
      </c>
      <c r="C28" s="20">
        <v>5740.582</v>
      </c>
      <c r="D28" s="20">
        <v>7814.623</v>
      </c>
      <c r="E28" s="20">
        <v>0</v>
      </c>
      <c r="F28" s="20">
        <v>0</v>
      </c>
      <c r="G28" s="20">
        <v>0</v>
      </c>
      <c r="H28" s="20">
        <v>1</v>
      </c>
      <c r="I28" s="18">
        <v>2.758</v>
      </c>
      <c r="J28" s="18">
        <v>28.566</v>
      </c>
      <c r="K28" s="22">
        <v>3</v>
      </c>
      <c r="L28" s="22">
        <v>0</v>
      </c>
      <c r="M28" s="22">
        <v>0</v>
      </c>
      <c r="N28" s="22">
        <v>-1</v>
      </c>
      <c r="O28" s="22">
        <v>0</v>
      </c>
      <c r="P28" s="22">
        <v>0.695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399404</v>
      </c>
      <c r="B29" s="20" t="s">
        <v>194</v>
      </c>
      <c r="C29" s="20">
        <v>6073.034</v>
      </c>
      <c r="D29" s="20">
        <v>6681.427</v>
      </c>
      <c r="E29" s="20">
        <v>0</v>
      </c>
      <c r="F29" s="20">
        <v>0</v>
      </c>
      <c r="G29" s="20">
        <v>0</v>
      </c>
      <c r="H29" s="20">
        <v>1</v>
      </c>
      <c r="I29" s="18">
        <v>1.799</v>
      </c>
      <c r="J29" s="18">
        <v>10.741</v>
      </c>
      <c r="K29" s="22">
        <v>2</v>
      </c>
      <c r="L29" s="22">
        <v>0</v>
      </c>
      <c r="M29" s="22">
        <v>0</v>
      </c>
      <c r="N29" s="22">
        <v>0</v>
      </c>
      <c r="O29" s="22">
        <v>0</v>
      </c>
      <c r="P29" s="22">
        <v>1.029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399427</v>
      </c>
      <c r="B30" s="20" t="s">
        <v>195</v>
      </c>
      <c r="C30" s="20">
        <v>2139.628</v>
      </c>
      <c r="D30" s="20">
        <v>2475.492</v>
      </c>
      <c r="E30" s="20">
        <v>0</v>
      </c>
      <c r="F30" s="20">
        <v>0</v>
      </c>
      <c r="G30" s="20">
        <v>0</v>
      </c>
      <c r="H30" s="20">
        <v>1</v>
      </c>
      <c r="I30" s="18">
        <v>1.685</v>
      </c>
      <c r="J30" s="18">
        <v>15.024</v>
      </c>
      <c r="K30" s="22">
        <v>3</v>
      </c>
      <c r="L30" s="22">
        <v>0</v>
      </c>
      <c r="M30" s="22">
        <v>0</v>
      </c>
      <c r="N30" s="22">
        <v>-1</v>
      </c>
      <c r="O30" s="22">
        <v>0</v>
      </c>
      <c r="P30" s="22">
        <v>0.475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399439</v>
      </c>
      <c r="B31" s="20" t="s">
        <v>196</v>
      </c>
      <c r="C31" s="20">
        <v>1655.194</v>
      </c>
      <c r="D31" s="20">
        <v>1838.669</v>
      </c>
      <c r="E31" s="20">
        <v>0</v>
      </c>
      <c r="F31" s="20">
        <v>0</v>
      </c>
      <c r="G31" s="20">
        <v>0</v>
      </c>
      <c r="H31" s="20">
        <v>1</v>
      </c>
      <c r="I31" s="18">
        <v>1.065</v>
      </c>
      <c r="J31" s="18">
        <v>10.937</v>
      </c>
      <c r="K31" s="22">
        <v>3</v>
      </c>
      <c r="L31" s="22">
        <v>1</v>
      </c>
      <c r="M31" s="22">
        <v>1</v>
      </c>
      <c r="N31" s="22">
        <v>-1</v>
      </c>
      <c r="O31" s="22">
        <v>0</v>
      </c>
      <c r="P31" s="22">
        <v>-0.917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399621</v>
      </c>
      <c r="B32" s="20" t="s">
        <v>197</v>
      </c>
      <c r="C32" s="20">
        <v>7490.16</v>
      </c>
      <c r="D32" s="20">
        <v>11734.867</v>
      </c>
      <c r="E32" s="20">
        <v>0</v>
      </c>
      <c r="F32" s="20">
        <v>0</v>
      </c>
      <c r="G32" s="20">
        <v>0</v>
      </c>
      <c r="H32" s="20">
        <v>1</v>
      </c>
      <c r="I32" s="18">
        <v>4.215</v>
      </c>
      <c r="J32" s="18">
        <v>38.862</v>
      </c>
      <c r="K32" s="22">
        <v>3</v>
      </c>
      <c r="L32" s="22">
        <v>0</v>
      </c>
      <c r="M32" s="22">
        <v>0</v>
      </c>
      <c r="N32" s="22">
        <v>0</v>
      </c>
      <c r="O32" s="22">
        <v>0</v>
      </c>
      <c r="P32" s="22">
        <v>-3.033</v>
      </c>
      <c r="Q32" s="22">
        <v>0</v>
      </c>
      <c r="R32" s="22">
        <v>-1</v>
      </c>
      <c r="S32" s="23"/>
      <c r="T32" s="23"/>
      <c r="U32" s="23"/>
      <c r="V32" s="23"/>
      <c r="W32" s="23"/>
    </row>
    <row r="33" ht="16.5" spans="1:23">
      <c r="A33" s="20">
        <v>399680</v>
      </c>
      <c r="B33" s="20" t="s">
        <v>198</v>
      </c>
      <c r="C33" s="20">
        <v>634.987</v>
      </c>
      <c r="D33" s="20">
        <v>738.477</v>
      </c>
      <c r="E33" s="20">
        <v>0</v>
      </c>
      <c r="F33" s="20">
        <v>0</v>
      </c>
      <c r="G33" s="20">
        <v>0</v>
      </c>
      <c r="H33" s="20">
        <v>1</v>
      </c>
      <c r="I33" s="18">
        <v>5.428</v>
      </c>
      <c r="J33" s="18">
        <v>18.682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3.618</v>
      </c>
      <c r="Q33" s="22">
        <v>0</v>
      </c>
      <c r="R33" s="22">
        <v>-1</v>
      </c>
      <c r="S33" s="23"/>
      <c r="T33" s="23"/>
      <c r="U33" s="23"/>
      <c r="V33" s="23"/>
      <c r="W33" s="23"/>
    </row>
    <row r="34" ht="16.5" spans="1:23">
      <c r="A34" s="20">
        <v>399688</v>
      </c>
      <c r="B34" s="20" t="s">
        <v>199</v>
      </c>
      <c r="C34" s="20">
        <v>3799.489</v>
      </c>
      <c r="D34" s="20">
        <v>6238.069</v>
      </c>
      <c r="E34" s="20">
        <v>0</v>
      </c>
      <c r="F34" s="20">
        <v>0</v>
      </c>
      <c r="G34" s="20">
        <v>0</v>
      </c>
      <c r="H34" s="20">
        <v>1</v>
      </c>
      <c r="I34" s="18">
        <v>4.224</v>
      </c>
      <c r="J34" s="18">
        <v>41.665</v>
      </c>
      <c r="K34" s="22">
        <v>2</v>
      </c>
      <c r="L34" s="22">
        <v>2</v>
      </c>
      <c r="M34" s="22">
        <v>0</v>
      </c>
      <c r="N34" s="22">
        <v>0</v>
      </c>
      <c r="O34" s="22">
        <v>0</v>
      </c>
      <c r="P34" s="22">
        <v>0.23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0">
        <v>399696</v>
      </c>
      <c r="B35" s="20" t="s">
        <v>200</v>
      </c>
      <c r="C35" s="20">
        <v>3237.763</v>
      </c>
      <c r="D35" s="20">
        <v>4187.87</v>
      </c>
      <c r="E35" s="20">
        <v>0</v>
      </c>
      <c r="F35" s="20">
        <v>0</v>
      </c>
      <c r="G35" s="20">
        <v>0</v>
      </c>
      <c r="H35" s="20">
        <v>1</v>
      </c>
      <c r="I35" s="18">
        <v>1.305</v>
      </c>
      <c r="J35" s="18">
        <v>23.696</v>
      </c>
      <c r="K35" s="22">
        <v>2</v>
      </c>
      <c r="L35" s="22">
        <v>2</v>
      </c>
      <c r="M35" s="22">
        <v>1</v>
      </c>
      <c r="N35" s="22">
        <v>-1</v>
      </c>
      <c r="O35" s="22">
        <v>0</v>
      </c>
      <c r="P35" s="22">
        <v>8.571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0">
        <v>980018</v>
      </c>
      <c r="B36" s="20" t="s">
        <v>201</v>
      </c>
      <c r="C36" s="20">
        <v>3314.655</v>
      </c>
      <c r="D36" s="20">
        <v>3979.201</v>
      </c>
      <c r="E36" s="20">
        <v>0</v>
      </c>
      <c r="F36" s="20">
        <v>0</v>
      </c>
      <c r="G36" s="20">
        <v>0</v>
      </c>
      <c r="H36" s="20">
        <v>1</v>
      </c>
      <c r="I36" s="18">
        <v>7.048</v>
      </c>
      <c r="J36" s="18">
        <v>22.571</v>
      </c>
      <c r="K36" s="22">
        <v>1</v>
      </c>
      <c r="L36" s="22">
        <v>1</v>
      </c>
      <c r="M36" s="22">
        <v>0</v>
      </c>
      <c r="N36" s="22">
        <v>0</v>
      </c>
      <c r="O36" s="22">
        <v>0</v>
      </c>
      <c r="P36" s="22">
        <v>7.163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3</v>
      </c>
      <c r="B37" s="21" t="s">
        <v>45</v>
      </c>
      <c r="C37" s="21">
        <v>254.148</v>
      </c>
      <c r="D37" s="21">
        <v>269.019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3</v>
      </c>
      <c r="L37" s="22">
        <v>0</v>
      </c>
      <c r="M37" s="22">
        <v>0</v>
      </c>
      <c r="N37" s="22">
        <v>0</v>
      </c>
      <c r="O37" s="22">
        <v>0</v>
      </c>
      <c r="P37" s="22">
        <v>1.654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6</v>
      </c>
      <c r="B38" s="21" t="s">
        <v>202</v>
      </c>
      <c r="C38" s="21">
        <v>4465.283</v>
      </c>
      <c r="D38" s="21">
        <v>4904.696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4</v>
      </c>
      <c r="L38" s="22">
        <v>1</v>
      </c>
      <c r="M38" s="22">
        <v>-1</v>
      </c>
      <c r="N38" s="22">
        <v>0</v>
      </c>
      <c r="O38" s="22">
        <v>0</v>
      </c>
      <c r="P38" s="22">
        <v>2.684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36</v>
      </c>
      <c r="B39" s="21" t="s">
        <v>203</v>
      </c>
      <c r="C39" s="21">
        <v>10921.942</v>
      </c>
      <c r="D39" s="21">
        <v>11944.966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5.652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75</v>
      </c>
      <c r="B40" s="21" t="s">
        <v>204</v>
      </c>
      <c r="C40" s="21">
        <v>7195.175</v>
      </c>
      <c r="D40" s="21">
        <v>8201.979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1</v>
      </c>
      <c r="M40" s="22">
        <v>0</v>
      </c>
      <c r="N40" s="22">
        <v>0</v>
      </c>
      <c r="O40" s="22">
        <v>0</v>
      </c>
      <c r="P40" s="22">
        <v>3.136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96</v>
      </c>
      <c r="B41" s="21" t="s">
        <v>205</v>
      </c>
      <c r="C41" s="21">
        <v>4248.39</v>
      </c>
      <c r="D41" s="21">
        <v>4642.592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3</v>
      </c>
      <c r="L41" s="22">
        <v>0</v>
      </c>
      <c r="M41" s="22">
        <v>0</v>
      </c>
      <c r="N41" s="22">
        <v>-1</v>
      </c>
      <c r="O41" s="22">
        <v>0</v>
      </c>
      <c r="P41" s="22">
        <v>0.009</v>
      </c>
      <c r="Q41" s="22">
        <v>-1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103</v>
      </c>
      <c r="B42" s="21" t="s">
        <v>206</v>
      </c>
      <c r="C42" s="21">
        <v>8112.489</v>
      </c>
      <c r="D42" s="21">
        <v>9160.409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-1.655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109</v>
      </c>
      <c r="B43" s="21" t="s">
        <v>207</v>
      </c>
      <c r="C43" s="21">
        <v>10254.747</v>
      </c>
      <c r="D43" s="21">
        <v>11640.771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1.876</v>
      </c>
      <c r="Q43" s="22">
        <v>0</v>
      </c>
      <c r="R43" s="22">
        <v>-1</v>
      </c>
      <c r="S43" s="23"/>
      <c r="T43" s="23"/>
      <c r="U43" s="23"/>
      <c r="V43" s="23"/>
      <c r="W43" s="23"/>
    </row>
    <row r="44" ht="16.5" spans="1:23">
      <c r="A44" s="21">
        <v>121</v>
      </c>
      <c r="B44" s="21" t="s">
        <v>208</v>
      </c>
      <c r="C44" s="21">
        <v>8345.123</v>
      </c>
      <c r="D44" s="21">
        <v>9444.444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2</v>
      </c>
      <c r="M44" s="22">
        <v>0</v>
      </c>
      <c r="N44" s="22">
        <v>0</v>
      </c>
      <c r="O44" s="22">
        <v>0</v>
      </c>
      <c r="P44" s="22">
        <v>5.597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147</v>
      </c>
      <c r="B45" s="21" t="s">
        <v>209</v>
      </c>
      <c r="C45" s="21">
        <v>6854.291</v>
      </c>
      <c r="D45" s="21">
        <v>7656.678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3</v>
      </c>
      <c r="L45" s="22">
        <v>1</v>
      </c>
      <c r="M45" s="22">
        <v>0</v>
      </c>
      <c r="N45" s="22">
        <v>0</v>
      </c>
      <c r="O45" s="22">
        <v>0</v>
      </c>
      <c r="P45" s="22">
        <v>3.464</v>
      </c>
      <c r="Q45" s="22">
        <v>-1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683</v>
      </c>
      <c r="B46" s="21" t="s">
        <v>210</v>
      </c>
      <c r="C46" s="21">
        <v>1120.952</v>
      </c>
      <c r="D46" s="21">
        <v>1347.849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3</v>
      </c>
      <c r="L46" s="22">
        <v>1</v>
      </c>
      <c r="M46" s="22">
        <v>0</v>
      </c>
      <c r="N46" s="22">
        <v>0</v>
      </c>
      <c r="O46" s="22">
        <v>0</v>
      </c>
      <c r="P46" s="22">
        <v>1.835</v>
      </c>
      <c r="Q46" s="22">
        <v>-1</v>
      </c>
      <c r="R46" s="22">
        <v>-1</v>
      </c>
      <c r="S46" s="23"/>
      <c r="T46" s="23"/>
      <c r="U46" s="23"/>
      <c r="V46" s="23"/>
      <c r="W46" s="23"/>
    </row>
    <row r="47" ht="16.5" spans="1:23">
      <c r="A47" s="21">
        <v>807</v>
      </c>
      <c r="B47" s="21" t="s">
        <v>211</v>
      </c>
      <c r="C47" s="21">
        <v>18823.121</v>
      </c>
      <c r="D47" s="21">
        <v>20560.139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3</v>
      </c>
      <c r="L47" s="22">
        <v>0</v>
      </c>
      <c r="M47" s="22">
        <v>0</v>
      </c>
      <c r="N47" s="22">
        <v>-1</v>
      </c>
      <c r="O47" s="22">
        <v>0</v>
      </c>
      <c r="P47" s="22">
        <v>0.544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808</v>
      </c>
      <c r="B48" s="21" t="s">
        <v>212</v>
      </c>
      <c r="C48" s="21">
        <v>8605.778</v>
      </c>
      <c r="D48" s="21">
        <v>9926.9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3</v>
      </c>
      <c r="L48" s="22">
        <v>1</v>
      </c>
      <c r="M48" s="22">
        <v>0</v>
      </c>
      <c r="N48" s="22">
        <v>0</v>
      </c>
      <c r="O48" s="22">
        <v>0</v>
      </c>
      <c r="P48" s="22">
        <v>0.915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815</v>
      </c>
      <c r="B49" s="21" t="s">
        <v>213</v>
      </c>
      <c r="C49" s="21">
        <v>19426.51</v>
      </c>
      <c r="D49" s="21">
        <v>21310.553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3</v>
      </c>
      <c r="L49" s="22">
        <v>0</v>
      </c>
      <c r="M49" s="22">
        <v>0</v>
      </c>
      <c r="N49" s="22">
        <v>0</v>
      </c>
      <c r="O49" s="22">
        <v>0</v>
      </c>
      <c r="P49" s="22">
        <v>-0.148</v>
      </c>
      <c r="Q49" s="22">
        <v>0</v>
      </c>
      <c r="R49" s="22">
        <v>-1</v>
      </c>
      <c r="S49" s="23"/>
      <c r="T49" s="23"/>
      <c r="U49" s="23"/>
      <c r="V49" s="23"/>
      <c r="W49" s="23"/>
    </row>
    <row r="50" ht="16.5" spans="1:23">
      <c r="A50" s="21">
        <v>857</v>
      </c>
      <c r="B50" s="21" t="s">
        <v>214</v>
      </c>
      <c r="C50" s="21">
        <v>10597.056</v>
      </c>
      <c r="D50" s="21">
        <v>11935.597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3</v>
      </c>
      <c r="L50" s="22">
        <v>0</v>
      </c>
      <c r="M50" s="22">
        <v>0</v>
      </c>
      <c r="N50" s="22">
        <v>0</v>
      </c>
      <c r="O50" s="22">
        <v>0</v>
      </c>
      <c r="P50" s="22">
        <v>3.6</v>
      </c>
      <c r="Q50" s="22">
        <v>0</v>
      </c>
      <c r="R50" s="22">
        <v>-1</v>
      </c>
      <c r="S50" s="23"/>
      <c r="T50" s="23"/>
      <c r="U50" s="23"/>
      <c r="V50" s="23"/>
      <c r="W50" s="23"/>
    </row>
    <row r="51" ht="16.5" spans="1:23">
      <c r="A51" s="21">
        <v>912</v>
      </c>
      <c r="B51" s="21" t="s">
        <v>215</v>
      </c>
      <c r="C51" s="21">
        <v>21376.791</v>
      </c>
      <c r="D51" s="21">
        <v>23571.279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0.51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932</v>
      </c>
      <c r="B52" s="21" t="s">
        <v>216</v>
      </c>
      <c r="C52" s="21">
        <v>15672.505</v>
      </c>
      <c r="D52" s="21">
        <v>17373.805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3</v>
      </c>
      <c r="L52" s="22">
        <v>0</v>
      </c>
      <c r="M52" s="22">
        <v>0</v>
      </c>
      <c r="N52" s="22">
        <v>-1</v>
      </c>
      <c r="O52" s="22">
        <v>0</v>
      </c>
      <c r="P52" s="22">
        <v>4.129</v>
      </c>
      <c r="Q52" s="22">
        <v>-1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933</v>
      </c>
      <c r="B53" s="21" t="s">
        <v>217</v>
      </c>
      <c r="C53" s="21">
        <v>8359.122</v>
      </c>
      <c r="D53" s="21">
        <v>9642.067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3</v>
      </c>
      <c r="L53" s="22">
        <v>0</v>
      </c>
      <c r="M53" s="22">
        <v>0</v>
      </c>
      <c r="N53" s="22">
        <v>0</v>
      </c>
      <c r="O53" s="22">
        <v>0</v>
      </c>
      <c r="P53" s="22">
        <v>0.123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952</v>
      </c>
      <c r="B54" s="21" t="s">
        <v>218</v>
      </c>
      <c r="C54" s="21">
        <v>2701.853</v>
      </c>
      <c r="D54" s="21">
        <v>3000.86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0</v>
      </c>
      <c r="M54" s="22">
        <v>0</v>
      </c>
      <c r="N54" s="22">
        <v>-1</v>
      </c>
      <c r="O54" s="22">
        <v>0</v>
      </c>
      <c r="P54" s="22">
        <v>0.419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978</v>
      </c>
      <c r="B55" s="21" t="s">
        <v>219</v>
      </c>
      <c r="C55" s="21">
        <v>10890.28</v>
      </c>
      <c r="D55" s="21">
        <v>12219.008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3</v>
      </c>
      <c r="L55" s="22">
        <v>0</v>
      </c>
      <c r="M55" s="22">
        <v>0</v>
      </c>
      <c r="N55" s="22">
        <v>-1</v>
      </c>
      <c r="O55" s="22">
        <v>0</v>
      </c>
      <c r="P55" s="22">
        <v>0.327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990</v>
      </c>
      <c r="B56" s="21" t="s">
        <v>220</v>
      </c>
      <c r="C56" s="21">
        <v>13089.555</v>
      </c>
      <c r="D56" s="21">
        <v>14498.062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2</v>
      </c>
      <c r="L56" s="22">
        <v>0</v>
      </c>
      <c r="M56" s="22">
        <v>0</v>
      </c>
      <c r="N56" s="22">
        <v>0</v>
      </c>
      <c r="O56" s="22">
        <v>1</v>
      </c>
      <c r="P56" s="22">
        <v>2.545</v>
      </c>
      <c r="Q56" s="22">
        <v>0</v>
      </c>
      <c r="R56" s="22">
        <v>-1</v>
      </c>
      <c r="S56" s="23"/>
      <c r="T56" s="23"/>
      <c r="U56" s="23"/>
      <c r="V56" s="23"/>
      <c r="W56" s="23"/>
    </row>
    <row r="57" ht="16.5" spans="1:23">
      <c r="A57" s="21">
        <v>991</v>
      </c>
      <c r="B57" s="21" t="s">
        <v>35</v>
      </c>
      <c r="C57" s="21">
        <v>9046.362</v>
      </c>
      <c r="D57" s="21">
        <v>10419.246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3</v>
      </c>
      <c r="L57" s="22">
        <v>0</v>
      </c>
      <c r="M57" s="22">
        <v>0</v>
      </c>
      <c r="N57" s="22">
        <v>-1</v>
      </c>
      <c r="O57" s="22">
        <v>0</v>
      </c>
      <c r="P57" s="22">
        <v>0.895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399003</v>
      </c>
      <c r="B58" s="21" t="s">
        <v>221</v>
      </c>
      <c r="C58" s="21">
        <v>8438.469</v>
      </c>
      <c r="D58" s="21">
        <v>9146.137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3</v>
      </c>
      <c r="L58" s="22">
        <v>2</v>
      </c>
      <c r="M58" s="22">
        <v>0</v>
      </c>
      <c r="N58" s="22">
        <v>0</v>
      </c>
      <c r="O58" s="22">
        <v>0</v>
      </c>
      <c r="P58" s="22">
        <v>2.094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399108</v>
      </c>
      <c r="B59" s="21" t="s">
        <v>133</v>
      </c>
      <c r="C59" s="21">
        <v>1274.791</v>
      </c>
      <c r="D59" s="21">
        <v>1372.705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3</v>
      </c>
      <c r="L59" s="22">
        <v>1</v>
      </c>
      <c r="M59" s="22">
        <v>0</v>
      </c>
      <c r="N59" s="22">
        <v>0</v>
      </c>
      <c r="O59" s="22">
        <v>0</v>
      </c>
      <c r="P59" s="22">
        <v>1.405</v>
      </c>
      <c r="Q59" s="22">
        <v>-1</v>
      </c>
      <c r="R59" s="22">
        <v>-1</v>
      </c>
      <c r="S59" s="23"/>
      <c r="T59" s="23"/>
      <c r="U59" s="23"/>
      <c r="V59" s="23"/>
      <c r="W59" s="23"/>
    </row>
    <row r="60" ht="16.5" spans="1:23">
      <c r="A60" s="21">
        <v>399237</v>
      </c>
      <c r="B60" s="21" t="s">
        <v>222</v>
      </c>
      <c r="C60" s="21">
        <v>1102.351</v>
      </c>
      <c r="D60" s="21">
        <v>1230.531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0.003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399264</v>
      </c>
      <c r="B61" s="21" t="s">
        <v>223</v>
      </c>
      <c r="C61" s="21">
        <v>1413.555</v>
      </c>
      <c r="D61" s="21">
        <v>1748.363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1</v>
      </c>
      <c r="L61" s="22">
        <v>0</v>
      </c>
      <c r="M61" s="22">
        <v>0</v>
      </c>
      <c r="N61" s="22">
        <v>0</v>
      </c>
      <c r="O61" s="22">
        <v>0</v>
      </c>
      <c r="P61" s="22">
        <v>2.098</v>
      </c>
      <c r="Q61" s="22">
        <v>0</v>
      </c>
      <c r="R61" s="22">
        <v>-1</v>
      </c>
      <c r="S61" s="23"/>
      <c r="T61" s="23"/>
      <c r="U61" s="23"/>
      <c r="V61" s="23"/>
      <c r="W61" s="23"/>
    </row>
    <row r="62" ht="16.5" spans="1:23">
      <c r="A62" s="21">
        <v>399275</v>
      </c>
      <c r="B62" s="21" t="s">
        <v>224</v>
      </c>
      <c r="C62" s="21">
        <v>2689.922</v>
      </c>
      <c r="D62" s="21">
        <v>3092.849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3</v>
      </c>
      <c r="L62" s="22">
        <v>0</v>
      </c>
      <c r="M62" s="22">
        <v>0</v>
      </c>
      <c r="N62" s="22">
        <v>-1</v>
      </c>
      <c r="O62" s="22">
        <v>0</v>
      </c>
      <c r="P62" s="22">
        <v>0.038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399280</v>
      </c>
      <c r="B63" s="21" t="s">
        <v>225</v>
      </c>
      <c r="C63" s="21">
        <v>2111.244</v>
      </c>
      <c r="D63" s="21">
        <v>2361.643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3</v>
      </c>
      <c r="L63" s="22">
        <v>0</v>
      </c>
      <c r="M63" s="22">
        <v>0</v>
      </c>
      <c r="N63" s="22">
        <v>0</v>
      </c>
      <c r="O63" s="22">
        <v>0</v>
      </c>
      <c r="P63" s="22">
        <v>2.449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399318</v>
      </c>
      <c r="B64" s="21" t="s">
        <v>226</v>
      </c>
      <c r="C64" s="21">
        <v>5168.513</v>
      </c>
      <c r="D64" s="21">
        <v>5436.609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2</v>
      </c>
      <c r="M64" s="22">
        <v>0</v>
      </c>
      <c r="N64" s="22">
        <v>0</v>
      </c>
      <c r="O64" s="22">
        <v>0</v>
      </c>
      <c r="P64" s="22">
        <v>1.092</v>
      </c>
      <c r="Q64" s="22">
        <v>0</v>
      </c>
      <c r="R64" s="22">
        <v>-1</v>
      </c>
      <c r="S64" s="23"/>
      <c r="T64" s="23"/>
      <c r="U64" s="23"/>
      <c r="V64" s="23"/>
      <c r="W64" s="23"/>
    </row>
    <row r="65" ht="16.5" spans="1:23">
      <c r="A65" s="21">
        <v>399367</v>
      </c>
      <c r="B65" s="21" t="s">
        <v>227</v>
      </c>
      <c r="C65" s="21">
        <v>2683.638</v>
      </c>
      <c r="D65" s="21">
        <v>3107.753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0</v>
      </c>
      <c r="N65" s="22">
        <v>-1</v>
      </c>
      <c r="O65" s="22">
        <v>0</v>
      </c>
      <c r="P65" s="22">
        <v>-2.213</v>
      </c>
      <c r="Q65" s="22">
        <v>0</v>
      </c>
      <c r="R65" s="22">
        <v>-1</v>
      </c>
      <c r="S65" s="23"/>
      <c r="T65" s="23"/>
      <c r="U65" s="23"/>
      <c r="V65" s="23"/>
      <c r="W65" s="23"/>
    </row>
    <row r="66" ht="16.5" spans="1:23">
      <c r="A66" s="21">
        <v>399385</v>
      </c>
      <c r="B66" s="21" t="s">
        <v>228</v>
      </c>
      <c r="C66" s="21">
        <v>9543.204</v>
      </c>
      <c r="D66" s="21">
        <v>10567.656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4</v>
      </c>
      <c r="L66" s="22">
        <v>0</v>
      </c>
      <c r="M66" s="22">
        <v>-1</v>
      </c>
      <c r="N66" s="22">
        <v>0</v>
      </c>
      <c r="O66" s="22">
        <v>0</v>
      </c>
      <c r="P66" s="22">
        <v>9.206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399386</v>
      </c>
      <c r="B67" s="21" t="s">
        <v>229</v>
      </c>
      <c r="C67" s="21">
        <v>5900.502</v>
      </c>
      <c r="D67" s="21">
        <v>6821.593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-1</v>
      </c>
      <c r="O67" s="22">
        <v>0</v>
      </c>
      <c r="P67" s="22">
        <v>-3.652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399393</v>
      </c>
      <c r="B68" s="21" t="s">
        <v>230</v>
      </c>
      <c r="C68" s="21">
        <v>3172.445</v>
      </c>
      <c r="D68" s="21">
        <v>3600.002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2</v>
      </c>
      <c r="L68" s="22">
        <v>2</v>
      </c>
      <c r="M68" s="22">
        <v>0</v>
      </c>
      <c r="N68" s="22">
        <v>0</v>
      </c>
      <c r="O68" s="22">
        <v>0</v>
      </c>
      <c r="P68" s="22">
        <v>3.47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399394</v>
      </c>
      <c r="B69" s="21" t="s">
        <v>231</v>
      </c>
      <c r="C69" s="21">
        <v>8777.476</v>
      </c>
      <c r="D69" s="21">
        <v>10131.594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2</v>
      </c>
      <c r="L69" s="22">
        <v>1</v>
      </c>
      <c r="M69" s="22">
        <v>1</v>
      </c>
      <c r="N69" s="22">
        <v>-1</v>
      </c>
      <c r="O69" s="22">
        <v>0</v>
      </c>
      <c r="P69" s="22">
        <v>-0.664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399396</v>
      </c>
      <c r="B70" s="21" t="s">
        <v>232</v>
      </c>
      <c r="C70" s="21">
        <v>18022.186</v>
      </c>
      <c r="D70" s="21">
        <v>19770.58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0</v>
      </c>
      <c r="M70" s="22">
        <v>0</v>
      </c>
      <c r="N70" s="22">
        <v>0</v>
      </c>
      <c r="O70" s="22">
        <v>0</v>
      </c>
      <c r="P70" s="22">
        <v>-3.477</v>
      </c>
      <c r="Q70" s="22">
        <v>0</v>
      </c>
      <c r="R70" s="22">
        <v>-1</v>
      </c>
      <c r="S70" s="23"/>
      <c r="T70" s="23"/>
      <c r="U70" s="23"/>
      <c r="V70" s="23"/>
      <c r="W70" s="23"/>
    </row>
    <row r="71" ht="16.5" spans="1:23">
      <c r="A71" s="21">
        <v>399441</v>
      </c>
      <c r="B71" s="21" t="s">
        <v>233</v>
      </c>
      <c r="C71" s="21">
        <v>2230.129</v>
      </c>
      <c r="D71" s="21">
        <v>2618.538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2</v>
      </c>
      <c r="L71" s="22">
        <v>0</v>
      </c>
      <c r="M71" s="22">
        <v>0</v>
      </c>
      <c r="N71" s="22">
        <v>0</v>
      </c>
      <c r="O71" s="22">
        <v>0</v>
      </c>
      <c r="P71" s="22">
        <v>5.402</v>
      </c>
      <c r="Q71" s="22">
        <v>0</v>
      </c>
      <c r="R71" s="22">
        <v>-1</v>
      </c>
      <c r="S71" s="23"/>
      <c r="T71" s="23"/>
      <c r="U71" s="23"/>
      <c r="V71" s="23"/>
      <c r="W71" s="23"/>
    </row>
    <row r="72" ht="16.5" spans="1:23">
      <c r="A72" s="21">
        <v>399481</v>
      </c>
      <c r="B72" s="21" t="s">
        <v>184</v>
      </c>
      <c r="C72" s="21">
        <v>127.824</v>
      </c>
      <c r="D72" s="21">
        <v>128.026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3</v>
      </c>
      <c r="L72" s="22">
        <v>2</v>
      </c>
      <c r="M72" s="22">
        <v>0</v>
      </c>
      <c r="N72" s="22">
        <v>0</v>
      </c>
      <c r="O72" s="22">
        <v>0</v>
      </c>
      <c r="P72" s="22">
        <v>-2.418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399617</v>
      </c>
      <c r="B73" s="21" t="s">
        <v>234</v>
      </c>
      <c r="C73" s="21">
        <v>9540.84</v>
      </c>
      <c r="D73" s="21">
        <v>10820.614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2</v>
      </c>
      <c r="L73" s="22">
        <v>2</v>
      </c>
      <c r="M73" s="22">
        <v>1</v>
      </c>
      <c r="N73" s="22">
        <v>-1</v>
      </c>
      <c r="O73" s="22">
        <v>0</v>
      </c>
      <c r="P73" s="22">
        <v>2.446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399618</v>
      </c>
      <c r="B74" s="21" t="s">
        <v>235</v>
      </c>
      <c r="C74" s="21">
        <v>8253.214</v>
      </c>
      <c r="D74" s="21">
        <v>9284.75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1</v>
      </c>
      <c r="M74" s="22">
        <v>0</v>
      </c>
      <c r="N74" s="22">
        <v>0</v>
      </c>
      <c r="O74" s="22">
        <v>0</v>
      </c>
      <c r="P74" s="22">
        <v>6.373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399619</v>
      </c>
      <c r="B75" s="21" t="s">
        <v>236</v>
      </c>
      <c r="C75" s="21">
        <v>7065.462</v>
      </c>
      <c r="D75" s="21">
        <v>7900.087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3</v>
      </c>
      <c r="L75" s="22">
        <v>0</v>
      </c>
      <c r="M75" s="22">
        <v>0</v>
      </c>
      <c r="N75" s="22">
        <v>0</v>
      </c>
      <c r="O75" s="22">
        <v>0</v>
      </c>
      <c r="P75" s="22">
        <v>0.697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399647</v>
      </c>
      <c r="B76" s="21" t="s">
        <v>237</v>
      </c>
      <c r="C76" s="21">
        <v>8107.021</v>
      </c>
      <c r="D76" s="21">
        <v>9056.741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4</v>
      </c>
      <c r="L76" s="22">
        <v>1</v>
      </c>
      <c r="M76" s="22">
        <v>-1</v>
      </c>
      <c r="N76" s="22">
        <v>0</v>
      </c>
      <c r="O76" s="22">
        <v>0</v>
      </c>
      <c r="P76" s="22">
        <v>12.638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399674</v>
      </c>
      <c r="B77" s="21" t="s">
        <v>238</v>
      </c>
      <c r="C77" s="21">
        <v>1963.631</v>
      </c>
      <c r="D77" s="21">
        <v>2196.525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2</v>
      </c>
      <c r="M77" s="22">
        <v>-1</v>
      </c>
      <c r="N77" s="22">
        <v>1</v>
      </c>
      <c r="O77" s="22">
        <v>0</v>
      </c>
      <c r="P77" s="22">
        <v>3.929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399677</v>
      </c>
      <c r="B78" s="21" t="s">
        <v>239</v>
      </c>
      <c r="C78" s="21">
        <v>5463.622</v>
      </c>
      <c r="D78" s="21">
        <v>6305.482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2</v>
      </c>
      <c r="L78" s="22">
        <v>1</v>
      </c>
      <c r="M78" s="22">
        <v>0</v>
      </c>
      <c r="N78" s="22">
        <v>-1</v>
      </c>
      <c r="O78" s="22">
        <v>0</v>
      </c>
      <c r="P78" s="22">
        <v>4.844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399684</v>
      </c>
      <c r="B79" s="21" t="s">
        <v>240</v>
      </c>
      <c r="C79" s="21">
        <v>1865.512</v>
      </c>
      <c r="D79" s="21">
        <v>2103.045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3</v>
      </c>
      <c r="L79" s="22">
        <v>1</v>
      </c>
      <c r="M79" s="22">
        <v>0</v>
      </c>
      <c r="N79" s="22">
        <v>0</v>
      </c>
      <c r="O79" s="22">
        <v>0</v>
      </c>
      <c r="P79" s="22">
        <v>0.577</v>
      </c>
      <c r="Q79" s="22">
        <v>0</v>
      </c>
      <c r="R79" s="22">
        <v>-1</v>
      </c>
      <c r="S79" s="23"/>
      <c r="T79" s="23"/>
      <c r="U79" s="23"/>
      <c r="V79" s="23"/>
      <c r="W79" s="23"/>
    </row>
    <row r="80" ht="16.5" spans="1:23">
      <c r="A80" s="21">
        <v>399685</v>
      </c>
      <c r="B80" s="21" t="s">
        <v>241</v>
      </c>
      <c r="C80" s="21">
        <v>1680.208</v>
      </c>
      <c r="D80" s="21">
        <v>1880.131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4</v>
      </c>
      <c r="L80" s="22">
        <v>2</v>
      </c>
      <c r="M80" s="22">
        <v>0</v>
      </c>
      <c r="N80" s="22">
        <v>0</v>
      </c>
      <c r="O80" s="22">
        <v>0</v>
      </c>
      <c r="P80" s="22">
        <v>-3.483</v>
      </c>
      <c r="Q80" s="22">
        <v>0</v>
      </c>
      <c r="R80" s="22">
        <v>-1</v>
      </c>
      <c r="S80" s="23"/>
      <c r="T80" s="23"/>
      <c r="U80" s="23"/>
      <c r="V80" s="23"/>
      <c r="W80" s="23"/>
    </row>
    <row r="81" ht="16.5" spans="1:23">
      <c r="A81" s="21">
        <v>399686</v>
      </c>
      <c r="B81" s="21" t="s">
        <v>242</v>
      </c>
      <c r="C81" s="21">
        <v>2134.593</v>
      </c>
      <c r="D81" s="21">
        <v>2420.576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0</v>
      </c>
      <c r="M81" s="22">
        <v>0</v>
      </c>
      <c r="N81" s="22">
        <v>-1</v>
      </c>
      <c r="O81" s="22">
        <v>0</v>
      </c>
      <c r="P81" s="22">
        <v>-5.011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399706</v>
      </c>
      <c r="B82" s="21" t="s">
        <v>243</v>
      </c>
      <c r="C82" s="21">
        <v>5586.643</v>
      </c>
      <c r="D82" s="21">
        <v>6198.067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3</v>
      </c>
      <c r="L82" s="22">
        <v>0</v>
      </c>
      <c r="M82" s="22">
        <v>0</v>
      </c>
      <c r="N82" s="22">
        <v>0</v>
      </c>
      <c r="O82" s="22">
        <v>0</v>
      </c>
      <c r="P82" s="22">
        <v>2.894</v>
      </c>
      <c r="Q82" s="22">
        <v>0</v>
      </c>
      <c r="R82" s="22">
        <v>-1</v>
      </c>
      <c r="S82" s="23"/>
      <c r="T82" s="23"/>
      <c r="U82" s="23"/>
      <c r="V82" s="23"/>
      <c r="W82" s="23"/>
    </row>
    <row r="83" ht="16.5" spans="1:23">
      <c r="A83" s="21">
        <v>399805</v>
      </c>
      <c r="B83" s="21" t="s">
        <v>244</v>
      </c>
      <c r="C83" s="21">
        <v>3717.61</v>
      </c>
      <c r="D83" s="21">
        <v>4489.032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0</v>
      </c>
      <c r="N83" s="22">
        <v>-1</v>
      </c>
      <c r="O83" s="22">
        <v>0</v>
      </c>
      <c r="P83" s="22">
        <v>-3.317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399807</v>
      </c>
      <c r="B84" s="21" t="s">
        <v>142</v>
      </c>
      <c r="C84" s="21">
        <v>1282.038</v>
      </c>
      <c r="D84" s="21">
        <v>1376.68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4</v>
      </c>
      <c r="L84" s="22">
        <v>1</v>
      </c>
      <c r="M84" s="22">
        <v>-1</v>
      </c>
      <c r="N84" s="22">
        <v>0</v>
      </c>
      <c r="O84" s="22">
        <v>0</v>
      </c>
      <c r="P84" s="22">
        <v>3.558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399812</v>
      </c>
      <c r="B85" s="21" t="s">
        <v>245</v>
      </c>
      <c r="C85" s="21">
        <v>6329.355</v>
      </c>
      <c r="D85" s="21">
        <v>6848.911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1</v>
      </c>
      <c r="L85" s="22">
        <v>2</v>
      </c>
      <c r="M85" s="22">
        <v>0</v>
      </c>
      <c r="N85" s="22">
        <v>-1</v>
      </c>
      <c r="O85" s="22">
        <v>0</v>
      </c>
      <c r="P85" s="22">
        <v>2.951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399932</v>
      </c>
      <c r="B86" s="21" t="s">
        <v>216</v>
      </c>
      <c r="C86" s="21">
        <v>15672.505</v>
      </c>
      <c r="D86" s="21">
        <v>17373.805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4</v>
      </c>
      <c r="L86" s="22">
        <v>1</v>
      </c>
      <c r="M86" s="22">
        <v>-1</v>
      </c>
      <c r="N86" s="22">
        <v>0</v>
      </c>
      <c r="O86" s="22">
        <v>0</v>
      </c>
      <c r="P86" s="22">
        <v>22.283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399933</v>
      </c>
      <c r="B87" s="21" t="s">
        <v>217</v>
      </c>
      <c r="C87" s="21">
        <v>8359.122</v>
      </c>
      <c r="D87" s="21">
        <v>9642.066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3</v>
      </c>
      <c r="L87" s="22">
        <v>0</v>
      </c>
      <c r="M87" s="22">
        <v>0</v>
      </c>
      <c r="N87" s="22">
        <v>-1</v>
      </c>
      <c r="O87" s="22">
        <v>0</v>
      </c>
      <c r="P87" s="22">
        <v>1.256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399983</v>
      </c>
      <c r="B88" s="21" t="s">
        <v>246</v>
      </c>
      <c r="C88" s="21">
        <v>2088.192</v>
      </c>
      <c r="D88" s="21">
        <v>2353.808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2</v>
      </c>
      <c r="M88" s="22">
        <v>0</v>
      </c>
      <c r="N88" s="22">
        <v>0</v>
      </c>
      <c r="O88" s="22">
        <v>0</v>
      </c>
      <c r="P88" s="22">
        <v>1.285</v>
      </c>
      <c r="Q88" s="22">
        <v>0</v>
      </c>
      <c r="R88" s="22">
        <v>-1</v>
      </c>
      <c r="S88" s="23"/>
      <c r="T88" s="23"/>
      <c r="U88" s="23"/>
      <c r="V88" s="23"/>
      <c r="W88" s="23"/>
    </row>
    <row r="89" ht="16.5" spans="1:23">
      <c r="A89" s="21">
        <v>399987</v>
      </c>
      <c r="B89" s="21" t="s">
        <v>247</v>
      </c>
      <c r="C89" s="21">
        <v>5316.309</v>
      </c>
      <c r="D89" s="21">
        <v>5983.53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3</v>
      </c>
      <c r="L89" s="22">
        <v>1</v>
      </c>
      <c r="M89" s="22">
        <v>0</v>
      </c>
      <c r="N89" s="22">
        <v>-1</v>
      </c>
      <c r="O89" s="22">
        <v>0</v>
      </c>
      <c r="P89" s="22">
        <v>1.326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399989</v>
      </c>
      <c r="B90" s="21" t="s">
        <v>248</v>
      </c>
      <c r="C90" s="21">
        <v>6957.317</v>
      </c>
      <c r="D90" s="21">
        <v>8040.544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1</v>
      </c>
      <c r="L90" s="22">
        <v>0</v>
      </c>
      <c r="M90" s="22">
        <v>1</v>
      </c>
      <c r="N90" s="22">
        <v>-1</v>
      </c>
      <c r="O90" s="22">
        <v>0</v>
      </c>
      <c r="P90" s="22">
        <v>0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399993</v>
      </c>
      <c r="B91" s="21" t="s">
        <v>249</v>
      </c>
      <c r="C91" s="21">
        <v>2728.422</v>
      </c>
      <c r="D91" s="21">
        <v>3224.498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0</v>
      </c>
      <c r="M91" s="22">
        <v>0</v>
      </c>
      <c r="N91" s="22">
        <v>0</v>
      </c>
      <c r="O91" s="22">
        <v>0</v>
      </c>
      <c r="P91" s="22">
        <v>5.901</v>
      </c>
      <c r="Q91" s="22">
        <v>-1</v>
      </c>
      <c r="R91" s="22">
        <v>-1</v>
      </c>
      <c r="S91" s="23"/>
      <c r="T91" s="23"/>
      <c r="U91" s="23"/>
      <c r="V91" s="23"/>
      <c r="W91" s="23"/>
    </row>
    <row r="92" ht="16.5" spans="1:23">
      <c r="A92" s="21">
        <v>399997</v>
      </c>
      <c r="B92" s="21" t="s">
        <v>250</v>
      </c>
      <c r="C92" s="21">
        <v>9301.535</v>
      </c>
      <c r="D92" s="21">
        <v>10622.63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1</v>
      </c>
      <c r="L92" s="22">
        <v>1</v>
      </c>
      <c r="M92" s="22">
        <v>0</v>
      </c>
      <c r="N92" s="22">
        <v>0</v>
      </c>
      <c r="O92" s="22">
        <v>0</v>
      </c>
      <c r="P92" s="22">
        <v>7.585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980015</v>
      </c>
      <c r="B93" s="21" t="s">
        <v>251</v>
      </c>
      <c r="C93" s="21">
        <v>6587.401</v>
      </c>
      <c r="D93" s="21">
        <v>7556.183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2</v>
      </c>
      <c r="L93" s="22">
        <v>0</v>
      </c>
      <c r="M93" s="22">
        <v>1</v>
      </c>
      <c r="N93" s="22">
        <v>0</v>
      </c>
      <c r="O93" s="22">
        <v>0</v>
      </c>
      <c r="P93" s="22">
        <v>0.854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980016</v>
      </c>
      <c r="B94" s="21" t="s">
        <v>252</v>
      </c>
      <c r="C94" s="21">
        <v>6294.548</v>
      </c>
      <c r="D94" s="21">
        <v>7376.03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2</v>
      </c>
      <c r="L94" s="22">
        <v>0</v>
      </c>
      <c r="M94" s="22">
        <v>0</v>
      </c>
      <c r="N94" s="22">
        <v>-1</v>
      </c>
      <c r="O94" s="22">
        <v>0</v>
      </c>
      <c r="P94" s="22">
        <v>-0.247</v>
      </c>
      <c r="Q94" s="22">
        <v>-1</v>
      </c>
      <c r="R94" s="22">
        <v>-1</v>
      </c>
      <c r="S94" s="23"/>
      <c r="T94" s="23"/>
      <c r="U94" s="23"/>
      <c r="V94" s="23"/>
      <c r="W94" s="23"/>
    </row>
    <row r="95" ht="16.5" spans="1:2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5"/>
      <c r="R95" s="25"/>
      <c r="S95" s="23"/>
      <c r="T95" s="23"/>
      <c r="U95" s="23"/>
      <c r="V95" s="23"/>
      <c r="W95" s="23"/>
    </row>
    <row r="96" ht="16.5" spans="1:2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5"/>
      <c r="R96" s="25"/>
      <c r="S96" s="23"/>
      <c r="T96" s="23"/>
      <c r="U96" s="23"/>
      <c r="V96" s="23"/>
      <c r="W96" s="23"/>
    </row>
    <row r="97" ht="16.5" spans="1:2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5"/>
      <c r="O97" s="25"/>
      <c r="P97" s="25"/>
      <c r="Q97" s="25"/>
      <c r="R97" s="25"/>
      <c r="S97" s="23"/>
      <c r="T97" s="23"/>
      <c r="U97" s="23"/>
      <c r="V97" s="23"/>
      <c r="W97" s="23"/>
    </row>
    <row r="98" ht="16.5" spans="1:2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5"/>
      <c r="O98" s="25"/>
      <c r="P98" s="25"/>
      <c r="Q98" s="25"/>
      <c r="R98" s="25"/>
      <c r="S98" s="23"/>
      <c r="T98" s="23"/>
      <c r="U98" s="23"/>
      <c r="V98" s="23"/>
      <c r="W98" s="23"/>
    </row>
    <row r="99" ht="16.5" spans="1:2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5"/>
      <c r="O99" s="25"/>
      <c r="P99" s="25"/>
      <c r="Q99" s="25"/>
      <c r="R99" s="25"/>
      <c r="S99" s="23"/>
      <c r="T99" s="23"/>
      <c r="U99" s="23"/>
      <c r="V99" s="23"/>
      <c r="W99" s="23"/>
    </row>
    <row r="100" ht="16.5" spans="1:2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5"/>
      <c r="O100" s="25"/>
      <c r="P100" s="25"/>
      <c r="Q100" s="25"/>
      <c r="R100" s="25"/>
      <c r="S100" s="23"/>
      <c r="T100" s="23"/>
      <c r="U100" s="23"/>
      <c r="V100" s="23"/>
      <c r="W100" s="23"/>
    </row>
    <row r="101" ht="16.5" spans="1:2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5"/>
      <c r="O101" s="25"/>
      <c r="P101" s="25"/>
      <c r="Q101" s="25"/>
      <c r="R101" s="25"/>
      <c r="S101" s="23"/>
      <c r="T101" s="23"/>
      <c r="U101" s="23"/>
      <c r="V101" s="23"/>
      <c r="W101" s="23"/>
    </row>
    <row r="102" ht="16.5" spans="1:2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5"/>
      <c r="O102" s="25"/>
      <c r="P102" s="25"/>
      <c r="Q102" s="25"/>
      <c r="R102" s="25"/>
      <c r="S102" s="23"/>
      <c r="T102" s="23"/>
      <c r="U102" s="23"/>
      <c r="V102" s="23"/>
      <c r="W102" s="23"/>
    </row>
    <row r="103" ht="16.5" spans="1:2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5"/>
      <c r="O103" s="25"/>
      <c r="P103" s="25"/>
      <c r="Q103" s="25"/>
      <c r="R103" s="25"/>
      <c r="S103" s="23"/>
      <c r="T103" s="23"/>
      <c r="U103" s="23"/>
      <c r="V103" s="23"/>
      <c r="W103" s="23"/>
    </row>
    <row r="104" ht="16.5" spans="1:2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5"/>
      <c r="O104" s="25"/>
      <c r="P104" s="25"/>
      <c r="Q104" s="25"/>
      <c r="R104" s="25"/>
      <c r="S104" s="23"/>
      <c r="T104" s="23"/>
      <c r="U104" s="23"/>
      <c r="V104" s="23"/>
      <c r="W104" s="23"/>
    </row>
    <row r="105" ht="16.5" spans="1:2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5"/>
      <c r="O105" s="25"/>
      <c r="P105" s="25"/>
      <c r="Q105" s="25"/>
      <c r="R105" s="25"/>
      <c r="S105" s="23"/>
      <c r="T105" s="23"/>
      <c r="U105" s="23"/>
      <c r="V105" s="23"/>
      <c r="W105" s="23"/>
    </row>
    <row r="106" ht="16.5" spans="1:2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5"/>
      <c r="O106" s="25"/>
      <c r="P106" s="25"/>
      <c r="Q106" s="25"/>
      <c r="R106" s="25"/>
      <c r="S106" s="23"/>
      <c r="T106" s="23"/>
      <c r="U106" s="23"/>
      <c r="V106" s="23"/>
      <c r="W106" s="23"/>
    </row>
    <row r="107" ht="16.5" spans="1:2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5"/>
      <c r="O107" s="25"/>
      <c r="P107" s="25"/>
      <c r="Q107" s="25"/>
      <c r="R107" s="25"/>
      <c r="S107" s="23"/>
      <c r="T107" s="23"/>
      <c r="U107" s="23"/>
      <c r="V107" s="23"/>
      <c r="W107" s="23"/>
    </row>
    <row r="108" ht="16.5" spans="1:2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5"/>
      <c r="O108" s="25"/>
      <c r="P108" s="25"/>
      <c r="Q108" s="25"/>
      <c r="R108" s="25"/>
      <c r="S108" s="23"/>
      <c r="T108" s="23"/>
      <c r="U108" s="23"/>
      <c r="V108" s="23"/>
      <c r="W108" s="23"/>
    </row>
    <row r="109" ht="16.5" spans="1:2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5"/>
      <c r="O109" s="25"/>
      <c r="P109" s="25"/>
      <c r="Q109" s="25"/>
      <c r="R109" s="25"/>
      <c r="S109" s="23"/>
      <c r="T109" s="23"/>
      <c r="U109" s="23"/>
      <c r="V109" s="23"/>
      <c r="W109" s="23"/>
    </row>
    <row r="110" ht="16.5" spans="1:2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5"/>
      <c r="O110" s="25"/>
      <c r="P110" s="25"/>
      <c r="Q110" s="25"/>
      <c r="R110" s="25"/>
      <c r="S110" s="23"/>
      <c r="T110" s="23"/>
      <c r="U110" s="23"/>
      <c r="V110" s="23"/>
      <c r="W110" s="23"/>
    </row>
    <row r="111" ht="16.5" spans="1:2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5"/>
      <c r="O111" s="25"/>
      <c r="P111" s="25"/>
      <c r="Q111" s="25"/>
      <c r="R111" s="25"/>
      <c r="S111" s="23"/>
      <c r="T111" s="23"/>
      <c r="U111" s="23"/>
      <c r="V111" s="23"/>
      <c r="W111" s="23"/>
    </row>
    <row r="112" ht="16.5" spans="1:2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5"/>
      <c r="O112" s="25"/>
      <c r="P112" s="25"/>
      <c r="Q112" s="25"/>
      <c r="R112" s="25"/>
      <c r="S112" s="23"/>
      <c r="T112" s="23"/>
      <c r="U112" s="23"/>
      <c r="V112" s="23"/>
      <c r="W112" s="23"/>
    </row>
    <row r="113" ht="16.5" spans="1:2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5"/>
      <c r="O113" s="25"/>
      <c r="P113" s="25"/>
      <c r="Q113" s="25"/>
      <c r="R113" s="25"/>
      <c r="S113" s="23"/>
      <c r="T113" s="23"/>
      <c r="U113" s="23"/>
      <c r="V113" s="23"/>
      <c r="W113" s="23"/>
    </row>
    <row r="114" ht="16.5" spans="1:2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5"/>
      <c r="O114" s="25"/>
      <c r="P114" s="25"/>
      <c r="Q114" s="25"/>
      <c r="R114" s="25"/>
      <c r="S114" s="23"/>
      <c r="T114" s="23"/>
      <c r="U114" s="23"/>
      <c r="V114" s="23"/>
      <c r="W114" s="23"/>
    </row>
    <row r="115" ht="16.5" spans="1:2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5"/>
      <c r="O115" s="25"/>
      <c r="P115" s="25"/>
      <c r="Q115" s="25"/>
      <c r="R115" s="25"/>
      <c r="S115" s="23"/>
      <c r="T115" s="23"/>
      <c r="U115" s="23"/>
      <c r="V115" s="23"/>
      <c r="W115" s="23"/>
    </row>
    <row r="116" ht="16.5" spans="1:2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5"/>
      <c r="O116" s="25"/>
      <c r="P116" s="25"/>
      <c r="Q116" s="25"/>
      <c r="R116" s="25"/>
      <c r="S116" s="23"/>
      <c r="T116" s="23"/>
      <c r="U116" s="23"/>
      <c r="V116" s="23"/>
      <c r="W116" s="23"/>
    </row>
    <row r="117" ht="16.5" spans="1:2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  <c r="S117" s="23"/>
      <c r="T117" s="23"/>
      <c r="U117" s="23"/>
      <c r="V117" s="23"/>
      <c r="W117" s="23"/>
    </row>
    <row r="118" ht="16.5" spans="1:2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  <c r="S118" s="23"/>
      <c r="T118" s="23"/>
      <c r="U118" s="23"/>
      <c r="V118" s="23"/>
      <c r="W118" s="23"/>
    </row>
    <row r="119" ht="16.5" spans="1:2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  <c r="S119" s="23"/>
      <c r="T119" s="23"/>
      <c r="U119" s="23"/>
      <c r="V119" s="23"/>
      <c r="W119" s="23"/>
    </row>
    <row r="120" ht="16.5" spans="1:2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  <c r="S120" s="23"/>
      <c r="T120" s="23"/>
      <c r="U120" s="23"/>
      <c r="V120" s="23"/>
      <c r="W120" s="23"/>
    </row>
    <row r="121" ht="16.5" spans="1:2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  <c r="S121" s="23"/>
      <c r="T121" s="23"/>
      <c r="U121" s="23"/>
      <c r="V121" s="23"/>
      <c r="W121" s="23"/>
    </row>
    <row r="122" ht="16.5" spans="1:2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  <c r="S122" s="23"/>
      <c r="T122" s="23"/>
      <c r="U122" s="23"/>
      <c r="V122" s="23"/>
      <c r="W122" s="23"/>
    </row>
    <row r="123" ht="16.5" spans="1: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  <c r="S123" s="23"/>
      <c r="T123" s="23"/>
      <c r="U123" s="23"/>
      <c r="V123" s="23"/>
      <c r="W123" s="23"/>
    </row>
    <row r="124" ht="16.5" spans="1:2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  <c r="S124" s="23"/>
      <c r="T124" s="23"/>
      <c r="U124" s="23"/>
      <c r="V124" s="23"/>
      <c r="W124" s="23"/>
    </row>
    <row r="125" ht="16.5" spans="1:2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  <c r="S125" s="23"/>
      <c r="T125" s="23"/>
      <c r="U125" s="23"/>
      <c r="V125" s="23"/>
      <c r="W125" s="23"/>
    </row>
    <row r="126" ht="16.5" spans="1:2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  <c r="S126" s="23"/>
      <c r="T126" s="23"/>
      <c r="U126" s="23"/>
      <c r="V126" s="23"/>
      <c r="W126" s="23"/>
    </row>
    <row r="127" ht="16.5" spans="1:2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  <c r="S127" s="23"/>
      <c r="T127" s="23"/>
      <c r="U127" s="23"/>
      <c r="V127" s="23"/>
      <c r="W127" s="23"/>
    </row>
    <row r="128" ht="16.5" spans="1:2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  <c r="S128" s="23"/>
      <c r="T128" s="23"/>
      <c r="U128" s="23"/>
      <c r="V128" s="23"/>
      <c r="W128" s="23"/>
    </row>
    <row r="129" ht="16.5" spans="1:2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  <c r="S129" s="23"/>
      <c r="T129" s="23"/>
      <c r="U129" s="23"/>
      <c r="V129" s="23"/>
      <c r="W129" s="23"/>
    </row>
    <row r="130" ht="16.5" spans="1:2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  <c r="S130" s="23"/>
      <c r="T130" s="23"/>
      <c r="U130" s="23"/>
      <c r="V130" s="23"/>
      <c r="W130" s="23"/>
    </row>
    <row r="131" ht="16.5" spans="1:2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  <c r="S131" s="23"/>
      <c r="T131" s="23"/>
      <c r="U131" s="23"/>
      <c r="V131" s="23"/>
      <c r="W131" s="23"/>
    </row>
    <row r="132" ht="16.5" spans="1:2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  <c r="S132" s="23"/>
      <c r="T132" s="23"/>
      <c r="U132" s="23"/>
      <c r="V132" s="23"/>
      <c r="W132" s="23"/>
    </row>
    <row r="133" ht="16.5" spans="1:2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  <c r="S133" s="23"/>
      <c r="T133" s="23"/>
      <c r="U133" s="23"/>
      <c r="V133" s="23"/>
      <c r="W133" s="23"/>
    </row>
    <row r="134" ht="16.5" spans="1:2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  <c r="S134" s="23"/>
      <c r="T134" s="23"/>
      <c r="U134" s="23"/>
      <c r="V134" s="23"/>
      <c r="W134" s="23"/>
    </row>
    <row r="135" ht="16.5" spans="1:2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  <c r="S135" s="23"/>
      <c r="T135" s="23"/>
      <c r="U135" s="23"/>
      <c r="V135" s="23"/>
      <c r="W135" s="23"/>
    </row>
    <row r="136" ht="16.5" spans="1:2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  <c r="S136" s="23"/>
      <c r="T136" s="23"/>
      <c r="U136" s="23"/>
      <c r="V136" s="23"/>
      <c r="W136" s="23"/>
    </row>
    <row r="137" ht="16.5" spans="1:2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  <c r="S137" s="23"/>
      <c r="T137" s="23"/>
      <c r="U137" s="23"/>
      <c r="V137" s="23"/>
      <c r="W137" s="23"/>
    </row>
    <row r="138" ht="16.5" spans="1:2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  <c r="S138" s="23"/>
      <c r="T138" s="23"/>
      <c r="U138" s="23"/>
      <c r="V138" s="23"/>
      <c r="W138" s="23"/>
    </row>
    <row r="139" ht="16.5" spans="1:2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  <c r="S139" s="23"/>
      <c r="T139" s="23"/>
      <c r="U139" s="23"/>
      <c r="V139" s="23"/>
      <c r="W139" s="23"/>
    </row>
    <row r="140" ht="16.5" spans="1:2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  <c r="S140" s="23"/>
      <c r="T140" s="23"/>
      <c r="U140" s="23"/>
      <c r="V140" s="23"/>
      <c r="W140" s="23"/>
    </row>
    <row r="141" ht="16.5" spans="1:2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  <c r="S141" s="23"/>
      <c r="T141" s="23"/>
      <c r="U141" s="23"/>
      <c r="V141" s="23"/>
      <c r="W141" s="23"/>
    </row>
    <row r="142" ht="16.5" spans="1:2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  <c r="S142" s="23"/>
      <c r="T142" s="23"/>
      <c r="U142" s="23"/>
      <c r="V142" s="23"/>
      <c r="W142" s="23"/>
    </row>
    <row r="143" ht="16.5" spans="1:2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  <c r="S143" s="23"/>
      <c r="T143" s="23"/>
      <c r="U143" s="23"/>
      <c r="V143" s="23"/>
      <c r="W143" s="23"/>
    </row>
    <row r="144" ht="16.5" spans="1:2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  <c r="S144" s="23"/>
      <c r="T144" s="23"/>
      <c r="U144" s="23"/>
      <c r="V144" s="23"/>
      <c r="W144" s="23"/>
    </row>
    <row r="145" ht="16.5" spans="1:2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  <c r="S145" s="23"/>
      <c r="T145" s="23"/>
      <c r="U145" s="23"/>
      <c r="V145" s="23"/>
      <c r="W145" s="23"/>
    </row>
    <row r="146" ht="16.5" spans="1:2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  <c r="S146" s="23"/>
      <c r="T146" s="23"/>
      <c r="U146" s="23"/>
      <c r="V146" s="23"/>
      <c r="W146" s="23"/>
    </row>
    <row r="147" ht="16.5" spans="1:2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  <c r="S147" s="23"/>
      <c r="T147" s="23"/>
      <c r="U147" s="23"/>
      <c r="V147" s="23"/>
      <c r="W147" s="23"/>
    </row>
    <row r="148" ht="16.5" spans="1:2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  <c r="S148" s="23"/>
      <c r="T148" s="23"/>
      <c r="U148" s="23"/>
      <c r="V148" s="23"/>
      <c r="W148" s="23"/>
    </row>
    <row r="149" ht="16.5" spans="1:2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  <c r="S149" s="23"/>
      <c r="T149" s="23"/>
      <c r="U149" s="23"/>
      <c r="V149" s="23"/>
      <c r="W149" s="23"/>
    </row>
    <row r="150" ht="16.5" spans="1:2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  <c r="S150" s="23"/>
      <c r="T150" s="23"/>
      <c r="U150" s="23"/>
      <c r="V150" s="23"/>
      <c r="W150" s="23"/>
    </row>
    <row r="151" ht="16.5" spans="1:2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  <c r="S151" s="23"/>
      <c r="T151" s="23"/>
      <c r="U151" s="23"/>
      <c r="V151" s="23"/>
      <c r="W151" s="23"/>
    </row>
    <row r="152" ht="16.5" spans="1:2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  <c r="S152" s="23"/>
      <c r="T152" s="23"/>
      <c r="U152" s="23"/>
      <c r="V152" s="23"/>
      <c r="W152" s="23"/>
    </row>
    <row r="153" ht="16.5" spans="1:2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  <c r="S153" s="23"/>
      <c r="T153" s="23"/>
      <c r="U153" s="23"/>
      <c r="V153" s="23"/>
      <c r="W153" s="23"/>
    </row>
    <row r="154" ht="16.5" spans="1:2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  <c r="S154" s="23"/>
      <c r="T154" s="23"/>
      <c r="U154" s="23"/>
      <c r="V154" s="23"/>
      <c r="W154" s="23"/>
    </row>
    <row r="155" ht="16.5" spans="1:2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  <c r="S155" s="23"/>
      <c r="T155" s="23"/>
      <c r="U155" s="23"/>
      <c r="V155" s="23"/>
      <c r="W155" s="23"/>
    </row>
    <row r="156" ht="16.5" spans="1:2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  <c r="S156" s="23"/>
      <c r="T156" s="23"/>
      <c r="U156" s="23"/>
      <c r="V156" s="23"/>
      <c r="W156" s="23"/>
    </row>
    <row r="157" ht="16.5" spans="1:2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  <c r="S157" s="23"/>
      <c r="T157" s="23"/>
      <c r="U157" s="23"/>
      <c r="V157" s="23"/>
      <c r="W157" s="23"/>
    </row>
    <row r="158" ht="16.5" spans="1:2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  <c r="S158" s="23"/>
      <c r="T158" s="23"/>
      <c r="U158" s="23"/>
      <c r="V158" s="23"/>
      <c r="W158" s="23"/>
    </row>
    <row r="159" ht="16.5" spans="1:2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  <c r="S159" s="23"/>
      <c r="T159" s="23"/>
      <c r="U159" s="23"/>
      <c r="V159" s="23"/>
      <c r="W159" s="23"/>
    </row>
    <row r="160" ht="16.5" spans="1:2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  <c r="S160" s="23"/>
      <c r="T160" s="23"/>
      <c r="U160" s="23"/>
      <c r="V160" s="23"/>
      <c r="W160" s="23"/>
    </row>
    <row r="161" ht="16.5" spans="1:2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  <c r="S161" s="23"/>
      <c r="T161" s="23"/>
      <c r="U161" s="23"/>
      <c r="V161" s="23"/>
      <c r="W161" s="23"/>
    </row>
    <row r="162" ht="16.5" spans="1:2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  <c r="S162" s="23"/>
      <c r="T162" s="23"/>
      <c r="U162" s="23"/>
      <c r="V162" s="23"/>
      <c r="W162" s="23"/>
    </row>
    <row r="163" ht="16.5" spans="1:2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3"/>
      <c r="T174" s="23"/>
      <c r="U174" s="23"/>
      <c r="V174" s="23"/>
      <c r="W174" s="23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3"/>
      <c r="T175" s="23"/>
      <c r="U175" s="23"/>
      <c r="V175" s="23"/>
      <c r="W175" s="23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3"/>
      <c r="T176" s="23"/>
      <c r="U176" s="23"/>
      <c r="V176" s="23"/>
      <c r="W176" s="23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10" t="s">
        <v>253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2" t="s">
        <v>161</v>
      </c>
      <c r="L2" s="12" t="s">
        <v>162</v>
      </c>
      <c r="M2" s="12" t="s">
        <v>163</v>
      </c>
      <c r="N2" s="12" t="s">
        <v>164</v>
      </c>
      <c r="O2" s="12" t="s">
        <v>165</v>
      </c>
      <c r="P2" s="12" t="s">
        <v>166</v>
      </c>
      <c r="Q2" s="12" t="s">
        <v>167</v>
      </c>
      <c r="R2" s="12" t="s">
        <v>168</v>
      </c>
    </row>
    <row r="3" ht="20.25" spans="1:18">
      <c r="A3" s="5" t="s">
        <v>254</v>
      </c>
      <c r="B3" s="5" t="s">
        <v>255</v>
      </c>
      <c r="C3" s="5">
        <v>3058.905</v>
      </c>
      <c r="D3" s="5">
        <v>3355.272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0.296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0.562</v>
      </c>
      <c r="Q3" s="13">
        <v>0</v>
      </c>
      <c r="R3" s="13">
        <v>0</v>
      </c>
    </row>
    <row r="4" ht="20.25" spans="1:18">
      <c r="A4" s="5" t="s">
        <v>256</v>
      </c>
      <c r="B4" s="5" t="s">
        <v>257</v>
      </c>
      <c r="C4" s="5">
        <v>5618.04</v>
      </c>
      <c r="D4" s="5">
        <v>6118.101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0.248</v>
      </c>
      <c r="K4" s="13">
        <v>0</v>
      </c>
      <c r="L4" s="13">
        <v>1</v>
      </c>
      <c r="M4" s="13">
        <v>1</v>
      </c>
      <c r="N4" s="13">
        <v>-1</v>
      </c>
      <c r="O4" s="13">
        <v>0</v>
      </c>
      <c r="P4" s="13">
        <v>1.907</v>
      </c>
      <c r="Q4" s="13">
        <v>0</v>
      </c>
      <c r="R4" s="13">
        <v>0</v>
      </c>
    </row>
    <row r="5" ht="20.25" spans="1:18">
      <c r="A5" s="8" t="s">
        <v>258</v>
      </c>
      <c r="B5" s="8" t="s">
        <v>259</v>
      </c>
      <c r="C5" s="8">
        <v>9246.654</v>
      </c>
      <c r="D5" s="8">
        <v>12528.108</v>
      </c>
      <c r="E5" s="8">
        <v>0</v>
      </c>
      <c r="F5" s="8">
        <v>0</v>
      </c>
      <c r="G5" s="8">
        <v>0</v>
      </c>
      <c r="H5" s="8">
        <v>1</v>
      </c>
      <c r="I5" s="6">
        <v>13.222</v>
      </c>
      <c r="J5" s="6">
        <v>35.952</v>
      </c>
      <c r="K5" s="13">
        <v>4</v>
      </c>
      <c r="L5" s="13">
        <v>1</v>
      </c>
      <c r="M5" s="13">
        <v>0</v>
      </c>
      <c r="N5" s="13">
        <v>1</v>
      </c>
      <c r="O5" s="13">
        <v>0</v>
      </c>
      <c r="P5" s="13">
        <v>-64.184</v>
      </c>
      <c r="Q5" s="13">
        <v>0</v>
      </c>
      <c r="R5" s="13">
        <v>0</v>
      </c>
    </row>
    <row r="6" ht="20.25" spans="1:18">
      <c r="A6" s="8" t="s">
        <v>260</v>
      </c>
      <c r="B6" s="8" t="s">
        <v>261</v>
      </c>
      <c r="C6" s="8">
        <v>78539.461</v>
      </c>
      <c r="D6" s="8">
        <v>88756.492</v>
      </c>
      <c r="E6" s="8">
        <v>0</v>
      </c>
      <c r="F6" s="8">
        <v>0</v>
      </c>
      <c r="G6" s="8">
        <v>0</v>
      </c>
      <c r="H6" s="8">
        <v>1</v>
      </c>
      <c r="I6" s="6">
        <v>3.051</v>
      </c>
      <c r="J6" s="6">
        <v>14.211</v>
      </c>
      <c r="K6" s="13">
        <v>4</v>
      </c>
      <c r="L6" s="13">
        <v>1</v>
      </c>
      <c r="M6" s="13">
        <v>0</v>
      </c>
      <c r="N6" s="13">
        <v>1</v>
      </c>
      <c r="O6" s="13">
        <v>0</v>
      </c>
      <c r="P6" s="13">
        <v>-256.534</v>
      </c>
      <c r="Q6" s="13">
        <v>0</v>
      </c>
      <c r="R6" s="13">
        <v>0</v>
      </c>
    </row>
    <row r="7" ht="20.25" spans="1:18">
      <c r="A7" s="8" t="s">
        <v>262</v>
      </c>
      <c r="B7" s="8" t="s">
        <v>263</v>
      </c>
      <c r="C7" s="8">
        <v>266439.781</v>
      </c>
      <c r="D7" s="8">
        <v>298901.813</v>
      </c>
      <c r="E7" s="8">
        <v>0</v>
      </c>
      <c r="F7" s="8">
        <v>0</v>
      </c>
      <c r="G7" s="8">
        <v>0</v>
      </c>
      <c r="H7" s="8">
        <v>1</v>
      </c>
      <c r="I7" s="6">
        <v>9.259</v>
      </c>
      <c r="J7" s="6">
        <v>19.114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122.135</v>
      </c>
      <c r="Q7" s="13">
        <v>0</v>
      </c>
      <c r="R7" s="13">
        <v>0</v>
      </c>
    </row>
    <row r="8" ht="20.25" spans="1:18">
      <c r="A8" s="8" t="s">
        <v>264</v>
      </c>
      <c r="B8" s="8" t="s">
        <v>265</v>
      </c>
      <c r="C8" s="8">
        <v>21670.195</v>
      </c>
      <c r="D8" s="8">
        <v>22967.031</v>
      </c>
      <c r="E8" s="8">
        <v>0</v>
      </c>
      <c r="F8" s="8">
        <v>0</v>
      </c>
      <c r="G8" s="8">
        <v>0</v>
      </c>
      <c r="H8" s="8">
        <v>1</v>
      </c>
      <c r="I8" s="6">
        <v>1.45</v>
      </c>
      <c r="J8" s="6">
        <v>7.015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-18.244</v>
      </c>
      <c r="Q8" s="13">
        <v>0</v>
      </c>
      <c r="R8" s="13">
        <v>0</v>
      </c>
    </row>
    <row r="9" ht="20.25" spans="1:18">
      <c r="A9" s="8" t="s">
        <v>266</v>
      </c>
      <c r="B9" s="8" t="s">
        <v>267</v>
      </c>
      <c r="C9" s="8">
        <v>8111.961</v>
      </c>
      <c r="D9" s="8">
        <v>9433.794</v>
      </c>
      <c r="E9" s="8">
        <v>0</v>
      </c>
      <c r="F9" s="8">
        <v>0</v>
      </c>
      <c r="G9" s="8">
        <v>0</v>
      </c>
      <c r="H9" s="8">
        <v>1</v>
      </c>
      <c r="I9" s="7">
        <v>0.895</v>
      </c>
      <c r="J9" s="7">
        <v>14.781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1.715</v>
      </c>
      <c r="Q9" s="13">
        <v>0</v>
      </c>
      <c r="R9" s="13">
        <v>0</v>
      </c>
    </row>
    <row r="10" ht="20.25" spans="1:18">
      <c r="A10" s="8" t="s">
        <v>268</v>
      </c>
      <c r="B10" s="8" t="s">
        <v>269</v>
      </c>
      <c r="C10" s="8">
        <v>68474.258</v>
      </c>
      <c r="D10" s="8">
        <v>79164.406</v>
      </c>
      <c r="E10" s="8">
        <v>0</v>
      </c>
      <c r="F10" s="8">
        <v>0</v>
      </c>
      <c r="G10" s="8">
        <v>0</v>
      </c>
      <c r="H10" s="8">
        <v>1</v>
      </c>
      <c r="I10" s="7">
        <v>3.352</v>
      </c>
      <c r="J10" s="7">
        <v>16.403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-287.759</v>
      </c>
      <c r="Q10" s="13">
        <v>0</v>
      </c>
      <c r="R10" s="13">
        <v>1</v>
      </c>
    </row>
    <row r="11" ht="20.25" spans="1:18">
      <c r="A11" s="8" t="s">
        <v>270</v>
      </c>
      <c r="B11" s="8" t="s">
        <v>271</v>
      </c>
      <c r="C11" s="8">
        <v>69383.656</v>
      </c>
      <c r="D11" s="8">
        <v>96365.656</v>
      </c>
      <c r="E11" s="8">
        <v>0</v>
      </c>
      <c r="F11" s="8">
        <v>0</v>
      </c>
      <c r="G11" s="8">
        <v>0</v>
      </c>
      <c r="H11" s="8">
        <v>1</v>
      </c>
      <c r="I11" s="7">
        <v>1.386</v>
      </c>
      <c r="J11" s="7">
        <v>28.997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114.987</v>
      </c>
      <c r="Q11" s="13">
        <v>0</v>
      </c>
      <c r="R11" s="13">
        <v>0</v>
      </c>
    </row>
    <row r="12" ht="20.25" spans="1:18">
      <c r="A12" s="9" t="s">
        <v>272</v>
      </c>
      <c r="B12" s="9" t="s">
        <v>273</v>
      </c>
      <c r="C12" s="9">
        <v>2728.182</v>
      </c>
      <c r="D12" s="9">
        <v>3298.218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13.73</v>
      </c>
      <c r="Q12" s="13">
        <v>0</v>
      </c>
      <c r="R12" s="13">
        <v>0</v>
      </c>
    </row>
    <row r="13" ht="20.25" spans="1:18">
      <c r="A13" s="9" t="s">
        <v>274</v>
      </c>
      <c r="B13" s="9" t="s">
        <v>275</v>
      </c>
      <c r="C13" s="9">
        <v>3066.814</v>
      </c>
      <c r="D13" s="9">
        <v>3449.186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6.345</v>
      </c>
      <c r="Q13" s="13">
        <v>0</v>
      </c>
      <c r="R13" s="13">
        <v>1</v>
      </c>
    </row>
    <row r="14" ht="20.25" spans="1:18">
      <c r="A14" s="9" t="s">
        <v>276</v>
      </c>
      <c r="B14" s="9" t="s">
        <v>277</v>
      </c>
      <c r="C14" s="9">
        <v>2594.859</v>
      </c>
      <c r="D14" s="9">
        <v>3028.501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-1</v>
      </c>
      <c r="O14" s="13">
        <v>0</v>
      </c>
      <c r="P14" s="13">
        <v>3.775</v>
      </c>
      <c r="Q14" s="13">
        <v>0</v>
      </c>
      <c r="R14" s="13">
        <v>0</v>
      </c>
    </row>
    <row r="15" ht="20.25" spans="1:18">
      <c r="A15" s="9" t="s">
        <v>278</v>
      </c>
      <c r="B15" s="9" t="s">
        <v>279</v>
      </c>
      <c r="C15" s="9">
        <v>117490.711</v>
      </c>
      <c r="D15" s="9">
        <v>125503.242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-137</v>
      </c>
      <c r="Q15" s="13">
        <v>0</v>
      </c>
      <c r="R15" s="13">
        <v>0</v>
      </c>
    </row>
    <row r="16" ht="20.25" spans="1:18">
      <c r="A16" s="9" t="s">
        <v>280</v>
      </c>
      <c r="B16" s="9" t="s">
        <v>281</v>
      </c>
      <c r="C16" s="9">
        <v>4101.091</v>
      </c>
      <c r="D16" s="9">
        <v>4351.004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2.374</v>
      </c>
      <c r="Q16" s="13">
        <v>0</v>
      </c>
      <c r="R16" s="13">
        <v>0</v>
      </c>
    </row>
    <row r="17" ht="20.25" spans="1:18">
      <c r="A17" s="9" t="s">
        <v>282</v>
      </c>
      <c r="B17" s="9" t="s">
        <v>283</v>
      </c>
      <c r="C17" s="9">
        <v>12600.546</v>
      </c>
      <c r="D17" s="9">
        <v>13456.256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-9.568</v>
      </c>
      <c r="Q17" s="13">
        <v>0</v>
      </c>
      <c r="R17" s="13">
        <v>-1</v>
      </c>
    </row>
    <row r="18" ht="20.25" spans="1:18">
      <c r="A18" s="9" t="s">
        <v>284</v>
      </c>
      <c r="B18" s="9" t="s">
        <v>285</v>
      </c>
      <c r="C18" s="9">
        <v>5464.909</v>
      </c>
      <c r="D18" s="9">
        <v>6260.982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0</v>
      </c>
      <c r="M18" s="13">
        <v>0</v>
      </c>
      <c r="N18" s="13">
        <v>-1</v>
      </c>
      <c r="O18" s="13">
        <v>0</v>
      </c>
      <c r="P18" s="13">
        <v>-1.506</v>
      </c>
      <c r="Q18" s="13">
        <v>0</v>
      </c>
      <c r="R18" s="13">
        <v>0</v>
      </c>
    </row>
    <row r="19" ht="20.25" spans="1:18">
      <c r="A19" s="9" t="s">
        <v>286</v>
      </c>
      <c r="B19" s="9" t="s">
        <v>287</v>
      </c>
      <c r="C19" s="9">
        <v>3907.764</v>
      </c>
      <c r="D19" s="9">
        <v>4501.67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7.702</v>
      </c>
      <c r="Q19" s="13">
        <v>0</v>
      </c>
      <c r="R19" s="13">
        <v>0</v>
      </c>
    </row>
    <row r="20" ht="20.25" spans="1:18">
      <c r="A20" s="9" t="s">
        <v>288</v>
      </c>
      <c r="B20" s="9" t="s">
        <v>289</v>
      </c>
      <c r="C20" s="9">
        <v>1543.462</v>
      </c>
      <c r="D20" s="9">
        <v>1843.201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4.598</v>
      </c>
      <c r="Q20" s="13">
        <v>0</v>
      </c>
      <c r="R20" s="13">
        <v>0</v>
      </c>
    </row>
    <row r="21" ht="20.25" spans="1:18">
      <c r="A21" s="9" t="s">
        <v>290</v>
      </c>
      <c r="B21" s="9" t="s">
        <v>291</v>
      </c>
      <c r="C21" s="9">
        <v>3120.81</v>
      </c>
      <c r="D21" s="9">
        <v>3753.494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0</v>
      </c>
      <c r="L21" s="13">
        <v>0</v>
      </c>
      <c r="M21" s="13">
        <v>1</v>
      </c>
      <c r="N21" s="13">
        <v>-1</v>
      </c>
      <c r="O21" s="13">
        <v>0</v>
      </c>
      <c r="P21" s="13">
        <v>-3.123</v>
      </c>
      <c r="Q21" s="13">
        <v>0</v>
      </c>
      <c r="R21" s="13">
        <v>0</v>
      </c>
    </row>
    <row r="22" ht="20.25" spans="1:18">
      <c r="A22" s="9" t="s">
        <v>292</v>
      </c>
      <c r="B22" s="9" t="s">
        <v>293</v>
      </c>
      <c r="C22" s="9">
        <v>1124.38</v>
      </c>
      <c r="D22" s="9">
        <v>1455.966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7.925</v>
      </c>
      <c r="Q22" s="13">
        <v>0</v>
      </c>
      <c r="R22" s="13">
        <v>0</v>
      </c>
    </row>
    <row r="23" ht="20.25" spans="1:18">
      <c r="A23" s="9" t="s">
        <v>294</v>
      </c>
      <c r="B23" s="9" t="s">
        <v>295</v>
      </c>
      <c r="C23" s="9">
        <v>6825.444</v>
      </c>
      <c r="D23" s="9">
        <v>7450.022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10.731</v>
      </c>
      <c r="Q23" s="13">
        <v>0</v>
      </c>
      <c r="R23" s="13">
        <v>0</v>
      </c>
    </row>
    <row r="24" ht="20.25" spans="1:18">
      <c r="A24" s="9" t="s">
        <v>296</v>
      </c>
      <c r="B24" s="9" t="s">
        <v>297</v>
      </c>
      <c r="C24" s="9">
        <v>785.006</v>
      </c>
      <c r="D24" s="9">
        <v>879.323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0</v>
      </c>
      <c r="L24" s="13">
        <v>2</v>
      </c>
      <c r="M24" s="13">
        <v>0</v>
      </c>
      <c r="N24" s="13">
        <v>-1</v>
      </c>
      <c r="O24" s="13">
        <v>0</v>
      </c>
      <c r="P24" s="13">
        <v>-0.954</v>
      </c>
      <c r="Q24" s="13">
        <v>0</v>
      </c>
      <c r="R24" s="13">
        <v>0</v>
      </c>
    </row>
    <row r="25" ht="20.25" spans="1:18">
      <c r="A25" s="9" t="s">
        <v>298</v>
      </c>
      <c r="B25" s="9" t="s">
        <v>299</v>
      </c>
      <c r="C25" s="9">
        <v>11513.492</v>
      </c>
      <c r="D25" s="9">
        <v>14779.639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4.267</v>
      </c>
      <c r="Q25" s="13">
        <v>0</v>
      </c>
      <c r="R25" s="13">
        <v>-1</v>
      </c>
    </row>
    <row r="26" ht="20.25" spans="1:18">
      <c r="A26" s="9" t="s">
        <v>300</v>
      </c>
      <c r="B26" s="9" t="s">
        <v>301</v>
      </c>
      <c r="C26" s="9">
        <v>8563.349</v>
      </c>
      <c r="D26" s="9">
        <v>9670.27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-10.17</v>
      </c>
      <c r="Q26" s="13">
        <v>0</v>
      </c>
      <c r="R26" s="13">
        <v>0</v>
      </c>
    </row>
    <row r="27" ht="20.25" spans="1:18">
      <c r="A27" s="9" t="s">
        <v>302</v>
      </c>
      <c r="B27" s="9" t="s">
        <v>303</v>
      </c>
      <c r="C27" s="9">
        <v>6503.906</v>
      </c>
      <c r="D27" s="9">
        <v>7175.465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11.627</v>
      </c>
      <c r="Q27" s="13">
        <v>0</v>
      </c>
      <c r="R27" s="13">
        <v>0</v>
      </c>
    </row>
    <row r="28" ht="20.25" spans="1:18">
      <c r="A28" s="9" t="s">
        <v>304</v>
      </c>
      <c r="B28" s="9" t="s">
        <v>305</v>
      </c>
      <c r="C28" s="9">
        <v>4566.291</v>
      </c>
      <c r="D28" s="9">
        <v>5221.275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4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8.644</v>
      </c>
      <c r="Q28" s="13">
        <v>0</v>
      </c>
      <c r="R28" s="13">
        <v>0</v>
      </c>
    </row>
    <row r="29" ht="20.25" spans="1:18">
      <c r="A29" s="9" t="s">
        <v>306</v>
      </c>
      <c r="B29" s="9" t="s">
        <v>307</v>
      </c>
      <c r="C29" s="9">
        <v>9771.753</v>
      </c>
      <c r="D29" s="9">
        <v>11810.351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4">
        <v>0</v>
      </c>
      <c r="L29" s="13">
        <v>1</v>
      </c>
      <c r="M29" s="13">
        <v>0</v>
      </c>
      <c r="N29" s="13">
        <v>-1</v>
      </c>
      <c r="O29" s="13">
        <v>0</v>
      </c>
      <c r="P29" s="13">
        <v>-41.889</v>
      </c>
      <c r="Q29" s="13">
        <v>0</v>
      </c>
      <c r="R29" s="13">
        <v>0</v>
      </c>
    </row>
    <row r="30" ht="20.25" spans="1:18">
      <c r="A30" s="9" t="s">
        <v>308</v>
      </c>
      <c r="B30" s="9" t="s">
        <v>309</v>
      </c>
      <c r="C30" s="9">
        <v>1042.109</v>
      </c>
      <c r="D30" s="9">
        <v>1372.016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0</v>
      </c>
      <c r="L30" s="13">
        <v>0</v>
      </c>
      <c r="M30" s="13">
        <v>1</v>
      </c>
      <c r="N30" s="13">
        <v>-1</v>
      </c>
      <c r="O30" s="13">
        <v>0</v>
      </c>
      <c r="P30" s="13">
        <v>-0.332</v>
      </c>
      <c r="Q30" s="13">
        <v>0</v>
      </c>
      <c r="R30" s="13">
        <v>0</v>
      </c>
    </row>
    <row r="31" ht="20.25" spans="1:18">
      <c r="A31" s="9" t="s">
        <v>310</v>
      </c>
      <c r="B31" s="9" t="s">
        <v>311</v>
      </c>
      <c r="C31" s="9">
        <v>2627.982</v>
      </c>
      <c r="D31" s="9">
        <v>3237.309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9" t="s">
        <v>312</v>
      </c>
      <c r="B32" s="9" t="s">
        <v>313</v>
      </c>
      <c r="C32" s="9">
        <v>2128.255</v>
      </c>
      <c r="D32" s="9">
        <v>2497.309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4">
        <v>0</v>
      </c>
      <c r="L32" s="13">
        <v>2</v>
      </c>
      <c r="M32" s="13">
        <v>0</v>
      </c>
      <c r="N32" s="13">
        <v>0</v>
      </c>
      <c r="O32" s="13">
        <v>0</v>
      </c>
      <c r="P32" s="13">
        <v>1.514</v>
      </c>
      <c r="Q32" s="13">
        <v>0</v>
      </c>
      <c r="R32" s="13">
        <v>0</v>
      </c>
    </row>
    <row r="33" ht="20.25" spans="1:18">
      <c r="A33" s="9" t="s">
        <v>314</v>
      </c>
      <c r="B33" s="9" t="s">
        <v>315</v>
      </c>
      <c r="C33" s="9">
        <v>6110.083</v>
      </c>
      <c r="D33" s="9">
        <v>6628.461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4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0.333</v>
      </c>
      <c r="Q33" s="13">
        <v>0</v>
      </c>
      <c r="R33" s="13">
        <v>0</v>
      </c>
    </row>
    <row r="34" ht="20.25" spans="1:18">
      <c r="A34" s="9" t="s">
        <v>316</v>
      </c>
      <c r="B34" s="9" t="s">
        <v>317</v>
      </c>
      <c r="C34" s="9">
        <v>5953.757</v>
      </c>
      <c r="D34" s="9">
        <v>6639.462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4">
        <v>0</v>
      </c>
      <c r="L34" s="13">
        <v>2</v>
      </c>
      <c r="M34" s="13">
        <v>0</v>
      </c>
      <c r="N34" s="13">
        <v>-1</v>
      </c>
      <c r="O34" s="13">
        <v>0</v>
      </c>
      <c r="P34" s="13">
        <v>6.826</v>
      </c>
      <c r="Q34" s="13">
        <v>0</v>
      </c>
      <c r="R34" s="13">
        <v>0</v>
      </c>
    </row>
    <row r="35" ht="20.25" spans="1:18">
      <c r="A35" s="9" t="s">
        <v>318</v>
      </c>
      <c r="B35" s="9" t="s">
        <v>319</v>
      </c>
      <c r="C35" s="9">
        <v>2544.073</v>
      </c>
      <c r="D35" s="9">
        <v>3003.527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4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9" t="s">
        <v>320</v>
      </c>
      <c r="B36" s="9" t="s">
        <v>321</v>
      </c>
      <c r="C36" s="9">
        <v>1183.418</v>
      </c>
      <c r="D36" s="9">
        <v>1435.907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4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1.991</v>
      </c>
      <c r="Q36" s="13">
        <v>0</v>
      </c>
      <c r="R36" s="13">
        <v>0</v>
      </c>
    </row>
    <row r="37" ht="20.25" spans="1:18">
      <c r="A37" s="9" t="s">
        <v>322</v>
      </c>
      <c r="B37" s="9" t="s">
        <v>323</v>
      </c>
      <c r="C37" s="9">
        <v>2333.79</v>
      </c>
      <c r="D37" s="9">
        <v>2817.552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4">
        <v>0</v>
      </c>
      <c r="L37" s="13">
        <v>2</v>
      </c>
      <c r="M37" s="13">
        <v>0</v>
      </c>
      <c r="N37" s="13">
        <v>-1</v>
      </c>
      <c r="O37" s="13">
        <v>0</v>
      </c>
      <c r="P37" s="13">
        <v>12.183</v>
      </c>
      <c r="Q37" s="13">
        <v>0</v>
      </c>
      <c r="R37" s="13">
        <v>0</v>
      </c>
    </row>
    <row r="38" ht="20.25" spans="1:18">
      <c r="A38" s="9" t="s">
        <v>324</v>
      </c>
      <c r="B38" s="9" t="s">
        <v>325</v>
      </c>
      <c r="C38" s="9">
        <v>5266.634</v>
      </c>
      <c r="D38" s="9">
        <v>5583.1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4">
        <v>0</v>
      </c>
      <c r="L38" s="13">
        <v>2</v>
      </c>
      <c r="M38" s="13">
        <v>0</v>
      </c>
      <c r="N38" s="13">
        <v>0</v>
      </c>
      <c r="O38" s="13">
        <v>0</v>
      </c>
      <c r="P38" s="13">
        <v>1.095</v>
      </c>
      <c r="Q38" s="13">
        <v>0</v>
      </c>
      <c r="R38" s="13">
        <v>-1</v>
      </c>
    </row>
    <row r="39" ht="20.25" spans="1:18">
      <c r="A39" s="9" t="s">
        <v>326</v>
      </c>
      <c r="B39" s="9" t="s">
        <v>327</v>
      </c>
      <c r="C39" s="9">
        <v>967.581</v>
      </c>
      <c r="D39" s="9">
        <v>1188.864</v>
      </c>
      <c r="E39" s="9">
        <v>0</v>
      </c>
      <c r="F39" s="9">
        <v>0</v>
      </c>
      <c r="G39" s="9">
        <v>1</v>
      </c>
      <c r="H39" s="7">
        <v>0</v>
      </c>
      <c r="I39" s="7">
        <v>0</v>
      </c>
      <c r="J39" s="7">
        <v>0</v>
      </c>
      <c r="K39" s="14">
        <v>4</v>
      </c>
      <c r="L39" s="13">
        <v>0</v>
      </c>
      <c r="M39" s="13">
        <v>0</v>
      </c>
      <c r="N39" s="13">
        <v>0</v>
      </c>
      <c r="O39" s="13">
        <v>0</v>
      </c>
      <c r="P39" s="13">
        <v>3.163</v>
      </c>
      <c r="Q39" s="13">
        <v>0</v>
      </c>
      <c r="R39" s="13">
        <v>1</v>
      </c>
    </row>
    <row r="40" ht="20.25" spans="1:18">
      <c r="A40" s="9" t="s">
        <v>328</v>
      </c>
      <c r="B40" s="9" t="s">
        <v>329</v>
      </c>
      <c r="C40" s="9">
        <v>113.054</v>
      </c>
      <c r="D40" s="9">
        <v>118.29</v>
      </c>
      <c r="E40" s="9">
        <v>0</v>
      </c>
      <c r="F40" s="9">
        <v>0</v>
      </c>
      <c r="G40" s="9">
        <v>1</v>
      </c>
      <c r="H40" s="7">
        <v>0</v>
      </c>
      <c r="I40" s="7">
        <v>0</v>
      </c>
      <c r="J40" s="7">
        <v>0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-0.034</v>
      </c>
      <c r="Q40" s="13">
        <v>0</v>
      </c>
      <c r="R40" s="13">
        <v>0</v>
      </c>
    </row>
    <row r="41" ht="20.25" spans="1:18">
      <c r="A41" s="9" t="s">
        <v>330</v>
      </c>
      <c r="B41" s="9" t="s">
        <v>331</v>
      </c>
      <c r="C41" s="9">
        <v>3049.267</v>
      </c>
      <c r="D41" s="9">
        <v>3597.777</v>
      </c>
      <c r="E41" s="9">
        <v>0</v>
      </c>
      <c r="F41" s="9">
        <v>0</v>
      </c>
      <c r="G41" s="9">
        <v>1</v>
      </c>
      <c r="H41" s="7">
        <v>0</v>
      </c>
      <c r="I41" s="7">
        <v>0</v>
      </c>
      <c r="J41" s="7">
        <v>0</v>
      </c>
      <c r="K41" s="14">
        <v>0</v>
      </c>
      <c r="L41" s="13">
        <v>2</v>
      </c>
      <c r="M41" s="13">
        <v>0</v>
      </c>
      <c r="N41" s="13">
        <v>0</v>
      </c>
      <c r="O41" s="13">
        <v>0</v>
      </c>
      <c r="P41" s="13">
        <v>1.284</v>
      </c>
      <c r="Q41" s="13">
        <v>0</v>
      </c>
      <c r="R41" s="13">
        <v>1</v>
      </c>
    </row>
    <row r="42" ht="20.25" spans="1:18">
      <c r="A42" s="9" t="s">
        <v>332</v>
      </c>
      <c r="B42" s="9" t="s">
        <v>333</v>
      </c>
      <c r="C42" s="9">
        <v>440.155</v>
      </c>
      <c r="D42" s="9">
        <v>519.906</v>
      </c>
      <c r="E42" s="9">
        <v>0</v>
      </c>
      <c r="F42" s="9">
        <v>0</v>
      </c>
      <c r="G42" s="9">
        <v>1</v>
      </c>
      <c r="H42" s="7">
        <v>0</v>
      </c>
      <c r="I42" s="7">
        <v>0</v>
      </c>
      <c r="J42" s="7">
        <v>0</v>
      </c>
      <c r="K42" s="14">
        <v>0</v>
      </c>
      <c r="L42" s="13">
        <v>1</v>
      </c>
      <c r="M42" s="13">
        <v>0</v>
      </c>
      <c r="N42" s="13">
        <v>0</v>
      </c>
      <c r="O42" s="13">
        <v>0</v>
      </c>
      <c r="P42" s="13">
        <v>-0.232</v>
      </c>
      <c r="Q42" s="13">
        <v>0</v>
      </c>
      <c r="R42" s="13">
        <v>0</v>
      </c>
    </row>
    <row r="43" ht="20.25" spans="1:18">
      <c r="A43" s="9" t="s">
        <v>334</v>
      </c>
      <c r="B43" s="9" t="s">
        <v>335</v>
      </c>
      <c r="C43" s="9">
        <v>8501.369</v>
      </c>
      <c r="D43" s="9">
        <v>9939.728</v>
      </c>
      <c r="E43" s="9">
        <v>0</v>
      </c>
      <c r="F43" s="9">
        <v>0</v>
      </c>
      <c r="G43" s="9">
        <v>1</v>
      </c>
      <c r="H43" s="7">
        <v>0</v>
      </c>
      <c r="I43" s="7">
        <v>0</v>
      </c>
      <c r="J43" s="7">
        <v>0</v>
      </c>
      <c r="K43" s="14">
        <v>0</v>
      </c>
      <c r="L43" s="13">
        <v>0</v>
      </c>
      <c r="M43" s="13">
        <v>1</v>
      </c>
      <c r="N43" s="13">
        <v>-1</v>
      </c>
      <c r="O43" s="13">
        <v>0</v>
      </c>
      <c r="P43" s="13">
        <v>10.942</v>
      </c>
      <c r="Q43" s="13">
        <v>0</v>
      </c>
      <c r="R43" s="13">
        <v>0</v>
      </c>
    </row>
    <row r="44" ht="20.25" spans="1:18">
      <c r="A44" s="6" t="s">
        <v>336</v>
      </c>
      <c r="B44" s="6" t="s">
        <v>337</v>
      </c>
      <c r="C44" s="6">
        <v>19732.166</v>
      </c>
      <c r="D44" s="6">
        <v>21160.049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5.475</v>
      </c>
      <c r="K44" s="14">
        <v>3</v>
      </c>
      <c r="L44" s="13">
        <v>1</v>
      </c>
      <c r="M44" s="13">
        <v>0</v>
      </c>
      <c r="N44" s="13">
        <v>0</v>
      </c>
      <c r="O44" s="13">
        <v>0</v>
      </c>
      <c r="P44" s="13">
        <v>-22.284</v>
      </c>
      <c r="Q44" s="13">
        <v>0</v>
      </c>
      <c r="R44" s="13">
        <v>0</v>
      </c>
    </row>
    <row r="45" ht="20.25" spans="1:18">
      <c r="A45" s="6" t="s">
        <v>338</v>
      </c>
      <c r="B45" s="6" t="s">
        <v>339</v>
      </c>
      <c r="C45" s="6">
        <v>20583.057</v>
      </c>
      <c r="D45" s="6">
        <v>21802.838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5.474</v>
      </c>
      <c r="K45" s="14">
        <v>4</v>
      </c>
      <c r="L45" s="13">
        <v>2</v>
      </c>
      <c r="M45" s="13">
        <v>0</v>
      </c>
      <c r="N45" s="13">
        <v>0</v>
      </c>
      <c r="O45" s="13">
        <v>0</v>
      </c>
      <c r="P45" s="13">
        <v>-46.622</v>
      </c>
      <c r="Q45" s="13">
        <v>0</v>
      </c>
      <c r="R45" s="13">
        <v>0</v>
      </c>
    </row>
    <row r="46" ht="20.25" spans="1:18">
      <c r="A46" s="6" t="s">
        <v>340</v>
      </c>
      <c r="B46" s="6" t="s">
        <v>341</v>
      </c>
      <c r="C46" s="6">
        <v>788.46</v>
      </c>
      <c r="D46" s="6">
        <v>980.795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18.946</v>
      </c>
      <c r="K46" s="14">
        <v>4</v>
      </c>
      <c r="L46" s="13">
        <v>2</v>
      </c>
      <c r="M46" s="13">
        <v>0</v>
      </c>
      <c r="N46" s="13">
        <v>0</v>
      </c>
      <c r="O46" s="13">
        <v>0</v>
      </c>
      <c r="P46" s="13">
        <v>0.024</v>
      </c>
      <c r="Q46" s="13">
        <v>0</v>
      </c>
      <c r="R46" s="13">
        <v>1</v>
      </c>
    </row>
    <row r="47" ht="20.25" spans="1:18">
      <c r="A47" s="6" t="s">
        <v>342</v>
      </c>
      <c r="B47" s="6" t="s">
        <v>343</v>
      </c>
      <c r="C47" s="6">
        <v>10295.926</v>
      </c>
      <c r="D47" s="6">
        <v>11996.618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4.402</v>
      </c>
      <c r="K47" s="14">
        <v>2</v>
      </c>
      <c r="L47" s="13">
        <v>1</v>
      </c>
      <c r="M47" s="13">
        <v>0</v>
      </c>
      <c r="N47" s="13">
        <v>1</v>
      </c>
      <c r="O47" s="13">
        <v>0</v>
      </c>
      <c r="P47" s="13">
        <v>16.445</v>
      </c>
      <c r="Q47" s="13">
        <v>0</v>
      </c>
      <c r="R47" s="13">
        <v>0</v>
      </c>
    </row>
    <row r="48" ht="20.25" spans="1:18">
      <c r="A48" s="6" t="s">
        <v>344</v>
      </c>
      <c r="B48" s="6" t="s">
        <v>345</v>
      </c>
      <c r="C48" s="6">
        <v>3203.55</v>
      </c>
      <c r="D48" s="6">
        <v>3471.457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0.85</v>
      </c>
      <c r="K48" s="14">
        <v>0</v>
      </c>
      <c r="L48" s="13">
        <v>1</v>
      </c>
      <c r="M48" s="13">
        <v>0</v>
      </c>
      <c r="N48" s="13">
        <v>-1</v>
      </c>
      <c r="O48" s="13">
        <v>0</v>
      </c>
      <c r="P48" s="13">
        <v>1.224</v>
      </c>
      <c r="Q48" s="13">
        <v>0</v>
      </c>
      <c r="R48" s="13">
        <v>0</v>
      </c>
    </row>
    <row r="49" ht="20.25" spans="1:18">
      <c r="A49" s="6" t="s">
        <v>346</v>
      </c>
      <c r="B49" s="6" t="s">
        <v>347</v>
      </c>
      <c r="C49" s="6">
        <v>16498.004</v>
      </c>
      <c r="D49" s="6">
        <v>17621.746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3.152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v>-8.985</v>
      </c>
      <c r="Q49" s="13">
        <v>0</v>
      </c>
      <c r="R49" s="13">
        <v>0</v>
      </c>
    </row>
    <row r="50" ht="20.25" spans="1:18">
      <c r="A50" s="6" t="s">
        <v>348</v>
      </c>
      <c r="B50" s="6" t="s">
        <v>349</v>
      </c>
      <c r="C50" s="6">
        <v>14711.319</v>
      </c>
      <c r="D50" s="6">
        <v>16359.46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3.627</v>
      </c>
      <c r="K50" s="14">
        <v>1</v>
      </c>
      <c r="L50" s="13">
        <v>1</v>
      </c>
      <c r="M50" s="13">
        <v>0</v>
      </c>
      <c r="N50" s="13">
        <v>0</v>
      </c>
      <c r="O50" s="13">
        <v>0</v>
      </c>
      <c r="P50" s="13">
        <v>17.862</v>
      </c>
      <c r="Q50" s="13">
        <v>0</v>
      </c>
      <c r="R50" s="13">
        <v>1</v>
      </c>
    </row>
    <row r="51" ht="20.25" spans="1:18">
      <c r="A51" s="6" t="s">
        <v>350</v>
      </c>
      <c r="B51" s="6" t="s">
        <v>351</v>
      </c>
      <c r="C51" s="6">
        <v>5129.743</v>
      </c>
      <c r="D51" s="6">
        <v>5771.698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7.405</v>
      </c>
      <c r="K51" s="14">
        <v>3</v>
      </c>
      <c r="L51" s="13">
        <v>2</v>
      </c>
      <c r="M51" s="13">
        <v>0</v>
      </c>
      <c r="N51" s="13">
        <v>0</v>
      </c>
      <c r="O51" s="13">
        <v>0</v>
      </c>
      <c r="P51" s="13">
        <v>-0.181</v>
      </c>
      <c r="Q51" s="13">
        <v>0</v>
      </c>
      <c r="R51" s="13">
        <v>0</v>
      </c>
    </row>
    <row r="52" ht="20.25" spans="1:18">
      <c r="A52" s="6" t="s">
        <v>352</v>
      </c>
      <c r="B52" s="6" t="s">
        <v>353</v>
      </c>
      <c r="C52" s="6">
        <v>2981.091</v>
      </c>
      <c r="D52" s="6">
        <v>3543.436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10.235</v>
      </c>
      <c r="K52" s="14">
        <v>4</v>
      </c>
      <c r="L52" s="13">
        <v>0</v>
      </c>
      <c r="M52" s="13">
        <v>0</v>
      </c>
      <c r="N52" s="13">
        <v>0</v>
      </c>
      <c r="O52" s="13">
        <v>0</v>
      </c>
      <c r="P52" s="13">
        <v>-9.222</v>
      </c>
      <c r="Q52" s="13">
        <v>0</v>
      </c>
      <c r="R52" s="13">
        <v>0</v>
      </c>
    </row>
    <row r="53" ht="20.25" spans="1:18">
      <c r="A53" s="6" t="s">
        <v>354</v>
      </c>
      <c r="B53" s="6" t="s">
        <v>355</v>
      </c>
      <c r="C53" s="6">
        <v>3867.084</v>
      </c>
      <c r="D53" s="6">
        <v>4206.112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6.184</v>
      </c>
      <c r="K53" s="14">
        <v>4</v>
      </c>
      <c r="L53" s="13">
        <v>2</v>
      </c>
      <c r="M53" s="13">
        <v>0</v>
      </c>
      <c r="N53" s="13">
        <v>0</v>
      </c>
      <c r="O53" s="13">
        <v>0</v>
      </c>
      <c r="P53" s="13">
        <v>-0.687</v>
      </c>
      <c r="Q53" s="13">
        <v>0</v>
      </c>
      <c r="R53" s="13">
        <v>0</v>
      </c>
    </row>
    <row r="54" ht="20.25" spans="1:18">
      <c r="A54" s="7" t="s">
        <v>356</v>
      </c>
      <c r="B54" s="7" t="s">
        <v>357</v>
      </c>
      <c r="C54" s="7">
        <v>3569.16</v>
      </c>
      <c r="D54" s="7">
        <v>3909.954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6.247</v>
      </c>
      <c r="K54" s="14">
        <v>4</v>
      </c>
      <c r="L54" s="13">
        <v>2</v>
      </c>
      <c r="M54" s="13">
        <v>-1</v>
      </c>
      <c r="N54" s="13">
        <v>1</v>
      </c>
      <c r="O54" s="13">
        <v>0</v>
      </c>
      <c r="P54" s="13">
        <v>1.869</v>
      </c>
      <c r="Q54" s="13">
        <v>0</v>
      </c>
      <c r="R54" s="13">
        <v>0</v>
      </c>
    </row>
    <row r="55" ht="20.25" spans="1:18">
      <c r="A55" s="7" t="s">
        <v>358</v>
      </c>
      <c r="B55" s="7" t="s">
        <v>359</v>
      </c>
      <c r="C55" s="7">
        <v>137.345</v>
      </c>
      <c r="D55" s="7">
        <v>156.159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6.568</v>
      </c>
      <c r="K55" s="14">
        <v>3</v>
      </c>
      <c r="L55" s="13">
        <v>0</v>
      </c>
      <c r="M55" s="13">
        <v>0</v>
      </c>
      <c r="N55" s="13">
        <v>0</v>
      </c>
      <c r="O55" s="13">
        <v>0</v>
      </c>
      <c r="P55" s="13">
        <v>0.007</v>
      </c>
      <c r="Q55" s="13">
        <v>0</v>
      </c>
      <c r="R55" s="13">
        <v>0</v>
      </c>
    </row>
    <row r="56" ht="20.25" spans="1:18">
      <c r="A56" s="7" t="s">
        <v>360</v>
      </c>
      <c r="B56" s="7" t="s">
        <v>361</v>
      </c>
      <c r="C56" s="7">
        <v>2110.502</v>
      </c>
      <c r="D56" s="7">
        <v>2272.966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5.865</v>
      </c>
      <c r="K56" s="14">
        <v>3</v>
      </c>
      <c r="L56" s="13">
        <v>0</v>
      </c>
      <c r="M56" s="13">
        <v>0</v>
      </c>
      <c r="N56" s="13">
        <v>0</v>
      </c>
      <c r="O56" s="13">
        <v>0</v>
      </c>
      <c r="P56" s="13">
        <v>-0.804</v>
      </c>
      <c r="Q56" s="13">
        <v>0</v>
      </c>
      <c r="R56" s="13">
        <v>0</v>
      </c>
    </row>
    <row r="57" ht="20.25" spans="1:18">
      <c r="A57" s="7" t="s">
        <v>362</v>
      </c>
      <c r="B57" s="7" t="s">
        <v>363</v>
      </c>
      <c r="C57" s="7">
        <v>2397.517</v>
      </c>
      <c r="D57" s="7">
        <v>2604.567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5.199</v>
      </c>
      <c r="K57" s="14">
        <v>1</v>
      </c>
      <c r="L57" s="13">
        <v>0</v>
      </c>
      <c r="M57" s="13">
        <v>0</v>
      </c>
      <c r="N57" s="13">
        <v>0</v>
      </c>
      <c r="O57" s="13">
        <v>0</v>
      </c>
      <c r="P57" s="13">
        <v>-0.252</v>
      </c>
      <c r="Q57" s="13">
        <v>0</v>
      </c>
      <c r="R57" s="13">
        <v>0</v>
      </c>
    </row>
    <row r="58" ht="20.25" spans="1:18">
      <c r="A58" s="7" t="s">
        <v>364</v>
      </c>
      <c r="B58" s="7" t="s">
        <v>365</v>
      </c>
      <c r="C58" s="7">
        <v>6416.244</v>
      </c>
      <c r="D58" s="7">
        <v>7466.463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1.243</v>
      </c>
      <c r="K58" s="14">
        <v>0</v>
      </c>
      <c r="L58" s="13">
        <v>0</v>
      </c>
      <c r="M58" s="13">
        <v>0</v>
      </c>
      <c r="N58" s="13">
        <v>-1</v>
      </c>
      <c r="O58" s="13">
        <v>0</v>
      </c>
      <c r="P58" s="13">
        <v>-0.64</v>
      </c>
      <c r="Q58" s="13">
        <v>0</v>
      </c>
      <c r="R58" s="13">
        <v>0</v>
      </c>
    </row>
    <row r="59" ht="20.25" spans="1:18">
      <c r="A59" s="7" t="s">
        <v>366</v>
      </c>
      <c r="B59" s="7" t="s">
        <v>367</v>
      </c>
      <c r="C59" s="7">
        <v>1262.042</v>
      </c>
      <c r="D59" s="7">
        <v>1346.786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0.939</v>
      </c>
      <c r="K59" s="14">
        <v>1</v>
      </c>
      <c r="L59" s="13">
        <v>0</v>
      </c>
      <c r="M59" s="13">
        <v>0</v>
      </c>
      <c r="N59" s="13">
        <v>1</v>
      </c>
      <c r="O59" s="13">
        <v>0</v>
      </c>
      <c r="P59" s="13">
        <v>0.47</v>
      </c>
      <c r="Q59" s="13">
        <v>0</v>
      </c>
      <c r="R59" s="13">
        <v>0</v>
      </c>
    </row>
    <row r="60" ht="20.25" spans="1:18">
      <c r="A60" s="7" t="s">
        <v>368</v>
      </c>
      <c r="B60" s="7" t="s">
        <v>369</v>
      </c>
      <c r="C60" s="7">
        <v>738.133</v>
      </c>
      <c r="D60" s="7">
        <v>802.544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2.169</v>
      </c>
      <c r="K60" s="14">
        <v>0</v>
      </c>
      <c r="L60" s="13">
        <v>1</v>
      </c>
      <c r="M60" s="13">
        <v>0</v>
      </c>
      <c r="N60" s="13">
        <v>0</v>
      </c>
      <c r="O60" s="13">
        <v>0</v>
      </c>
      <c r="P60" s="13">
        <v>0.262</v>
      </c>
      <c r="Q60" s="13">
        <v>0</v>
      </c>
      <c r="R60" s="13">
        <v>0</v>
      </c>
    </row>
    <row r="61" ht="20.25" spans="1:18">
      <c r="A61" s="7" t="s">
        <v>370</v>
      </c>
      <c r="B61" s="7" t="s">
        <v>371</v>
      </c>
      <c r="C61" s="7">
        <v>2678.132</v>
      </c>
      <c r="D61" s="7">
        <v>2950.034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3.142</v>
      </c>
      <c r="K61" s="14">
        <v>0</v>
      </c>
      <c r="L61" s="13">
        <v>2</v>
      </c>
      <c r="M61" s="13">
        <v>0</v>
      </c>
      <c r="N61" s="13">
        <v>0</v>
      </c>
      <c r="O61" s="13">
        <v>0</v>
      </c>
      <c r="P61" s="13">
        <v>3.121</v>
      </c>
      <c r="Q61" s="13">
        <v>0</v>
      </c>
      <c r="R61" s="13">
        <v>0</v>
      </c>
    </row>
    <row r="62" ht="20.25" spans="1:18">
      <c r="A62" s="7" t="s">
        <v>372</v>
      </c>
      <c r="B62" s="7" t="s">
        <v>373</v>
      </c>
      <c r="C62" s="7">
        <v>3865.741</v>
      </c>
      <c r="D62" s="7">
        <v>4344.562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6.939</v>
      </c>
      <c r="K62" s="14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-2.034</v>
      </c>
      <c r="Q62" s="13">
        <v>-1</v>
      </c>
      <c r="R62" s="13">
        <v>0</v>
      </c>
    </row>
    <row r="63" ht="20.25" spans="1:18">
      <c r="A63" s="7" t="s">
        <v>374</v>
      </c>
      <c r="B63" s="7" t="s">
        <v>375</v>
      </c>
      <c r="C63" s="7">
        <v>3565.267</v>
      </c>
      <c r="D63" s="7">
        <v>3642.018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1.02</v>
      </c>
      <c r="K63" s="14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-0.585</v>
      </c>
      <c r="Q63" s="13">
        <v>0</v>
      </c>
      <c r="R63" s="13">
        <v>0</v>
      </c>
    </row>
    <row r="64" ht="20.25" spans="1:18">
      <c r="A64" s="7" t="s">
        <v>376</v>
      </c>
      <c r="B64" s="7" t="s">
        <v>377</v>
      </c>
      <c r="C64" s="7">
        <v>7810.43</v>
      </c>
      <c r="D64" s="7">
        <v>8379.258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1.805</v>
      </c>
      <c r="K64" s="14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-3.952</v>
      </c>
      <c r="Q64" s="13">
        <v>0</v>
      </c>
      <c r="R64" s="13">
        <v>0</v>
      </c>
    </row>
    <row r="65" ht="20.25" spans="1:18">
      <c r="A65" s="7" t="s">
        <v>378</v>
      </c>
      <c r="B65" s="7" t="s">
        <v>379</v>
      </c>
      <c r="C65" s="7">
        <v>13187.909</v>
      </c>
      <c r="D65" s="7">
        <v>14312.444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4.952</v>
      </c>
      <c r="K65" s="14">
        <v>4</v>
      </c>
      <c r="L65" s="13">
        <v>2</v>
      </c>
      <c r="M65" s="13">
        <v>0</v>
      </c>
      <c r="N65" s="13">
        <v>0</v>
      </c>
      <c r="O65" s="13">
        <v>0</v>
      </c>
      <c r="P65" s="13">
        <v>4.329</v>
      </c>
      <c r="Q65" s="13">
        <v>0</v>
      </c>
      <c r="R65" s="13">
        <v>0</v>
      </c>
    </row>
    <row r="66" ht="20.25" spans="1:18">
      <c r="A66" s="7" t="s">
        <v>380</v>
      </c>
      <c r="B66" s="7" t="s">
        <v>381</v>
      </c>
      <c r="C66" s="7">
        <v>19210.756</v>
      </c>
      <c r="D66" s="7">
        <v>20242.346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4.21</v>
      </c>
      <c r="K66" s="14">
        <v>4</v>
      </c>
      <c r="L66" s="13">
        <v>2</v>
      </c>
      <c r="M66" s="13">
        <v>0</v>
      </c>
      <c r="N66" s="13">
        <v>0</v>
      </c>
      <c r="O66" s="13">
        <v>0</v>
      </c>
      <c r="P66" s="13">
        <v>9.628</v>
      </c>
      <c r="Q66" s="13">
        <v>0</v>
      </c>
      <c r="R66" s="13">
        <v>0</v>
      </c>
    </row>
    <row r="67" ht="20.25" spans="1:18">
      <c r="A67" s="7" t="s">
        <v>382</v>
      </c>
      <c r="B67" s="7" t="s">
        <v>383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4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7" t="s">
        <v>384</v>
      </c>
      <c r="B68" s="7" t="s">
        <v>385</v>
      </c>
      <c r="C68" s="7">
        <v>9047.757</v>
      </c>
      <c r="D68" s="7">
        <v>9984.528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2.869</v>
      </c>
      <c r="K68" s="14">
        <v>0</v>
      </c>
      <c r="L68" s="13">
        <v>2</v>
      </c>
      <c r="M68" s="13">
        <v>0</v>
      </c>
      <c r="N68" s="13">
        <v>0</v>
      </c>
      <c r="O68" s="13">
        <v>0</v>
      </c>
      <c r="P68" s="13">
        <v>13.238</v>
      </c>
      <c r="Q68" s="13">
        <v>0</v>
      </c>
      <c r="R68" s="13">
        <v>0</v>
      </c>
    </row>
    <row r="69" ht="20.25" spans="1:18">
      <c r="A69" s="7" t="s">
        <v>386</v>
      </c>
      <c r="B69" s="7" t="s">
        <v>387</v>
      </c>
      <c r="C69" s="7">
        <v>7717.341</v>
      </c>
      <c r="D69" s="7">
        <v>8163.759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4.488</v>
      </c>
      <c r="K69" s="14">
        <v>2</v>
      </c>
      <c r="L69" s="13">
        <v>1</v>
      </c>
      <c r="M69" s="13">
        <v>0</v>
      </c>
      <c r="N69" s="13">
        <v>-1</v>
      </c>
      <c r="O69" s="13">
        <v>0</v>
      </c>
      <c r="P69" s="13">
        <v>0.434</v>
      </c>
      <c r="Q69" s="13">
        <v>0</v>
      </c>
      <c r="R69" s="13">
        <v>0</v>
      </c>
    </row>
    <row r="70" ht="20.25" spans="1:18">
      <c r="A70" s="7" t="s">
        <v>388</v>
      </c>
      <c r="B70" s="7" t="s">
        <v>389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4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7" t="s">
        <v>390</v>
      </c>
      <c r="B71" s="7" t="s">
        <v>391</v>
      </c>
      <c r="C71" s="7">
        <v>6327.829</v>
      </c>
      <c r="D71" s="7">
        <v>7097.504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6.531</v>
      </c>
      <c r="K71" s="14">
        <v>3</v>
      </c>
      <c r="L71" s="13">
        <v>1</v>
      </c>
      <c r="M71" s="13">
        <v>0</v>
      </c>
      <c r="N71" s="13">
        <v>-1</v>
      </c>
      <c r="O71" s="13">
        <v>0</v>
      </c>
      <c r="P71" s="13">
        <v>-0.946</v>
      </c>
      <c r="Q71" s="13">
        <v>0</v>
      </c>
      <c r="R71" s="13">
        <v>0</v>
      </c>
    </row>
    <row r="72" ht="20.25" spans="1:18">
      <c r="A72" s="7" t="s">
        <v>392</v>
      </c>
      <c r="B72" s="7" t="s">
        <v>393</v>
      </c>
      <c r="C72" s="7">
        <v>2287.305</v>
      </c>
      <c r="D72" s="7">
        <v>2629.193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2.294</v>
      </c>
      <c r="K72" s="14">
        <v>0</v>
      </c>
      <c r="L72" s="13">
        <v>2</v>
      </c>
      <c r="M72" s="13">
        <v>0</v>
      </c>
      <c r="N72" s="13">
        <v>0</v>
      </c>
      <c r="O72" s="13">
        <v>0</v>
      </c>
      <c r="P72" s="13">
        <v>3.298</v>
      </c>
      <c r="Q72" s="13">
        <v>0</v>
      </c>
      <c r="R72" s="13">
        <v>0</v>
      </c>
    </row>
    <row r="73" ht="20.25" spans="1:18">
      <c r="A73" s="7" t="s">
        <v>394</v>
      </c>
      <c r="B73" s="7" t="s">
        <v>395</v>
      </c>
      <c r="C73" s="7">
        <v>4743.327</v>
      </c>
      <c r="D73" s="7">
        <v>5614.618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13.601</v>
      </c>
      <c r="K73" s="14">
        <v>0</v>
      </c>
      <c r="L73" s="13">
        <v>1</v>
      </c>
      <c r="M73" s="13">
        <v>0</v>
      </c>
      <c r="N73" s="13">
        <v>0</v>
      </c>
      <c r="O73" s="13">
        <v>0</v>
      </c>
      <c r="P73" s="13">
        <v>-20.084</v>
      </c>
      <c r="Q73" s="13">
        <v>0</v>
      </c>
      <c r="R73" s="13">
        <v>-1</v>
      </c>
    </row>
    <row r="74" ht="20.25" spans="1:18">
      <c r="A74" s="7" t="s">
        <v>396</v>
      </c>
      <c r="B74" s="7" t="s">
        <v>397</v>
      </c>
      <c r="C74" s="7">
        <v>5376.52</v>
      </c>
      <c r="D74" s="7">
        <v>6144.491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1.709</v>
      </c>
      <c r="K74" s="14">
        <v>3</v>
      </c>
      <c r="L74" s="13">
        <v>0</v>
      </c>
      <c r="M74" s="13">
        <v>0</v>
      </c>
      <c r="N74" s="13">
        <v>0</v>
      </c>
      <c r="O74" s="13">
        <v>0</v>
      </c>
      <c r="P74" s="13">
        <v>1.549</v>
      </c>
      <c r="Q74" s="13">
        <v>0</v>
      </c>
      <c r="R74" s="13">
        <v>0</v>
      </c>
    </row>
    <row r="75" ht="20.25" spans="1:18">
      <c r="A75" s="7" t="s">
        <v>398</v>
      </c>
      <c r="B75" s="7" t="s">
        <v>399</v>
      </c>
      <c r="C75" s="7">
        <v>5672.413</v>
      </c>
      <c r="D75" s="7">
        <v>6251.624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1.005</v>
      </c>
      <c r="K75" s="14">
        <v>3</v>
      </c>
      <c r="L75" s="13">
        <v>0</v>
      </c>
      <c r="M75" s="13">
        <v>0</v>
      </c>
      <c r="N75" s="13">
        <v>0</v>
      </c>
      <c r="O75" s="13">
        <v>0</v>
      </c>
      <c r="P75" s="13">
        <v>-3.016</v>
      </c>
      <c r="Q75" s="13">
        <v>0</v>
      </c>
      <c r="R75" s="13">
        <v>0</v>
      </c>
    </row>
    <row r="76" ht="20.25" spans="1:18">
      <c r="A76" s="7" t="s">
        <v>400</v>
      </c>
      <c r="B76" s="7" t="s">
        <v>401</v>
      </c>
      <c r="C76" s="7">
        <v>4407.2</v>
      </c>
      <c r="D76" s="7">
        <v>4890.566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4.606</v>
      </c>
      <c r="K76" s="14">
        <v>1</v>
      </c>
      <c r="L76" s="13">
        <v>2</v>
      </c>
      <c r="M76" s="13">
        <v>0</v>
      </c>
      <c r="N76" s="13">
        <v>-1</v>
      </c>
      <c r="O76" s="13">
        <v>0</v>
      </c>
      <c r="P76" s="13">
        <v>-0.831</v>
      </c>
      <c r="Q76" s="13">
        <v>0</v>
      </c>
      <c r="R76" s="13">
        <v>-1</v>
      </c>
    </row>
    <row r="77" ht="20.25" spans="1:18">
      <c r="A77" s="7" t="s">
        <v>402</v>
      </c>
      <c r="B77" s="7" t="s">
        <v>403</v>
      </c>
      <c r="C77" s="7">
        <v>1588.436</v>
      </c>
      <c r="D77" s="7">
        <v>1795.913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2.25</v>
      </c>
      <c r="K77" s="14">
        <v>0</v>
      </c>
      <c r="L77" s="13">
        <v>0</v>
      </c>
      <c r="M77" s="13">
        <v>1</v>
      </c>
      <c r="N77" s="13">
        <v>-1</v>
      </c>
      <c r="O77" s="13">
        <v>0</v>
      </c>
      <c r="P77" s="13">
        <v>-1.908</v>
      </c>
      <c r="Q77" s="13">
        <v>0</v>
      </c>
      <c r="R77" s="13">
        <v>0</v>
      </c>
    </row>
    <row r="78" ht="20.25" spans="1:18">
      <c r="A78" s="7" t="s">
        <v>404</v>
      </c>
      <c r="B78" s="7" t="s">
        <v>405</v>
      </c>
      <c r="C78" s="7">
        <v>2972.018</v>
      </c>
      <c r="D78" s="7">
        <v>3698.927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2.557</v>
      </c>
      <c r="K78" s="14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7" t="s">
        <v>406</v>
      </c>
      <c r="B79" s="7" t="s">
        <v>407</v>
      </c>
      <c r="C79" s="7">
        <v>6174.457</v>
      </c>
      <c r="D79" s="7">
        <v>7431.465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13.933</v>
      </c>
      <c r="K79" s="14">
        <v>3</v>
      </c>
      <c r="L79" s="13">
        <v>0</v>
      </c>
      <c r="M79" s="13">
        <v>0</v>
      </c>
      <c r="N79" s="13">
        <v>0</v>
      </c>
      <c r="O79" s="13">
        <v>0</v>
      </c>
      <c r="P79" s="13">
        <v>6.668</v>
      </c>
      <c r="Q79" s="13">
        <v>0</v>
      </c>
      <c r="R79" s="13">
        <v>0</v>
      </c>
    </row>
    <row r="80" ht="20.25" spans="1:18">
      <c r="A80" s="7" t="s">
        <v>408</v>
      </c>
      <c r="B80" s="7" t="s">
        <v>409</v>
      </c>
      <c r="C80" s="7">
        <v>4129.178</v>
      </c>
      <c r="D80" s="7">
        <v>4710.252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9.725</v>
      </c>
      <c r="K80" s="14">
        <v>2</v>
      </c>
      <c r="L80" s="13">
        <v>0</v>
      </c>
      <c r="M80" s="13">
        <v>0</v>
      </c>
      <c r="N80" s="13">
        <v>0</v>
      </c>
      <c r="O80" s="13">
        <v>0</v>
      </c>
      <c r="P80" s="13">
        <v>-1.225</v>
      </c>
      <c r="Q80" s="13">
        <v>0</v>
      </c>
      <c r="R80" s="13">
        <v>-1</v>
      </c>
    </row>
    <row r="81" ht="20.25" spans="1:18">
      <c r="A81" s="7" t="s">
        <v>410</v>
      </c>
      <c r="B81" s="7" t="s">
        <v>411</v>
      </c>
      <c r="C81" s="7">
        <v>2805.591</v>
      </c>
      <c r="D81" s="7">
        <v>3060.175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6.067</v>
      </c>
      <c r="K81" s="14">
        <v>2</v>
      </c>
      <c r="L81" s="13">
        <v>0</v>
      </c>
      <c r="M81" s="13">
        <v>0</v>
      </c>
      <c r="N81" s="13">
        <v>-1</v>
      </c>
      <c r="O81" s="13">
        <v>0</v>
      </c>
      <c r="P81" s="13">
        <v>0.342</v>
      </c>
      <c r="Q81" s="13">
        <v>0</v>
      </c>
      <c r="R81" s="13">
        <v>0</v>
      </c>
    </row>
    <row r="82" ht="20.25" spans="1:18">
      <c r="A82" s="7" t="s">
        <v>412</v>
      </c>
      <c r="B82" s="7" t="s">
        <v>413</v>
      </c>
      <c r="C82" s="7">
        <v>6509.668</v>
      </c>
      <c r="D82" s="7">
        <v>7503.838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11.575</v>
      </c>
      <c r="K82" s="14">
        <v>2</v>
      </c>
      <c r="L82" s="13">
        <v>2</v>
      </c>
      <c r="M82" s="13">
        <v>0</v>
      </c>
      <c r="N82" s="13">
        <v>0</v>
      </c>
      <c r="O82" s="13">
        <v>0</v>
      </c>
      <c r="P82" s="13">
        <v>0.313</v>
      </c>
      <c r="Q82" s="13">
        <v>0</v>
      </c>
      <c r="R82" s="13">
        <v>0</v>
      </c>
    </row>
    <row r="83" ht="20.25" spans="1:18">
      <c r="A83" s="7" t="s">
        <v>414</v>
      </c>
      <c r="B83" s="7" t="s">
        <v>415</v>
      </c>
      <c r="C83" s="7">
        <v>107.181</v>
      </c>
      <c r="D83" s="7">
        <v>108.56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0.745</v>
      </c>
      <c r="K83" s="14">
        <v>1</v>
      </c>
      <c r="L83" s="13">
        <v>0</v>
      </c>
      <c r="M83" s="13">
        <v>0</v>
      </c>
      <c r="N83" s="13">
        <v>1</v>
      </c>
      <c r="O83" s="13">
        <v>0</v>
      </c>
      <c r="P83" s="13">
        <v>-0.006</v>
      </c>
      <c r="Q83" s="13">
        <v>0</v>
      </c>
      <c r="R83" s="13">
        <v>0</v>
      </c>
    </row>
    <row r="84" ht="20.25" spans="1:18">
      <c r="A84" s="7" t="s">
        <v>416</v>
      </c>
      <c r="B84" s="7" t="s">
        <v>417</v>
      </c>
      <c r="C84" s="7">
        <v>105.423</v>
      </c>
      <c r="D84" s="7">
        <v>106.176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0.375</v>
      </c>
      <c r="K84" s="14">
        <v>2</v>
      </c>
      <c r="L84" s="13">
        <v>2</v>
      </c>
      <c r="M84" s="13">
        <v>0</v>
      </c>
      <c r="N84" s="13">
        <v>1</v>
      </c>
      <c r="O84" s="13">
        <v>0</v>
      </c>
      <c r="P84" s="13">
        <v>0</v>
      </c>
      <c r="Q84" s="13">
        <v>0</v>
      </c>
      <c r="R84" s="13">
        <v>0</v>
      </c>
    </row>
    <row r="85" ht="20.25" spans="1:18">
      <c r="A85" s="7" t="s">
        <v>418</v>
      </c>
      <c r="B85" s="7" t="s">
        <v>419</v>
      </c>
      <c r="C85" s="7">
        <v>102.212</v>
      </c>
      <c r="D85" s="7">
        <v>102.52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0.246</v>
      </c>
      <c r="K85" s="14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-0.002</v>
      </c>
      <c r="Q85" s="13">
        <v>1</v>
      </c>
      <c r="R85" s="13">
        <v>0</v>
      </c>
    </row>
    <row r="86" ht="20.25" spans="1:18">
      <c r="A86" s="7" t="s">
        <v>420</v>
      </c>
      <c r="B86" s="7" t="s">
        <v>421</v>
      </c>
      <c r="C86" s="7">
        <v>1417.491</v>
      </c>
      <c r="D86" s="7">
        <v>2092.209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15.515</v>
      </c>
      <c r="K86" s="14">
        <v>2</v>
      </c>
      <c r="L86" s="13">
        <v>0</v>
      </c>
      <c r="M86" s="13">
        <v>-1</v>
      </c>
      <c r="N86" s="13">
        <v>1</v>
      </c>
      <c r="O86" s="13">
        <v>0</v>
      </c>
      <c r="P86" s="13">
        <v>1.546</v>
      </c>
      <c r="Q86" s="13">
        <v>0</v>
      </c>
      <c r="R86" s="13">
        <v>0</v>
      </c>
    </row>
    <row r="87" ht="20.25" spans="1:18">
      <c r="A87" s="7" t="s">
        <v>422</v>
      </c>
      <c r="B87" s="7" t="s">
        <v>423</v>
      </c>
      <c r="C87" s="7">
        <v>11883.157</v>
      </c>
      <c r="D87" s="7">
        <v>13200.91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4.399</v>
      </c>
      <c r="K87" s="14">
        <v>2</v>
      </c>
      <c r="L87" s="13">
        <v>2</v>
      </c>
      <c r="M87" s="13">
        <v>0</v>
      </c>
      <c r="N87" s="13">
        <v>1</v>
      </c>
      <c r="O87" s="13">
        <v>0</v>
      </c>
      <c r="P87" s="13">
        <v>24.753</v>
      </c>
      <c r="Q87" s="13">
        <v>0</v>
      </c>
      <c r="R87" s="13">
        <v>0</v>
      </c>
    </row>
    <row r="88" ht="20.25" spans="1:18">
      <c r="A88" s="7" t="s">
        <v>424</v>
      </c>
      <c r="B88" s="7" t="s">
        <v>425</v>
      </c>
      <c r="C88" s="7">
        <v>47157.02</v>
      </c>
      <c r="D88" s="7">
        <v>57962.617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17.543</v>
      </c>
      <c r="K88" s="14">
        <v>3</v>
      </c>
      <c r="L88" s="13">
        <v>1</v>
      </c>
      <c r="M88" s="13">
        <v>-1</v>
      </c>
      <c r="N88" s="13">
        <v>1</v>
      </c>
      <c r="O88" s="13">
        <v>0</v>
      </c>
      <c r="P88" s="13">
        <v>145.962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2025-12-13T06:18:48Z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72AC9D1ADF3B4BAD97E372E05E89E218_13</vt:lpwstr>
  </property>
  <property fmtid="{D5CDD505-2E9C-101B-9397-08002B2CF9AE}" pid="3" name="KSOProductBuildVer">
    <vt:lpwstr>2052-12.1.0.15712</vt:lpwstr>
  </property>
</Properties>
</file>