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<sst xmlns="http://schemas.openxmlformats.org/spreadsheetml/2006/main" count="431" uniqueCount="388">
  <si>
    <t>强转弱</t>
  </si>
  <si>
    <t>弱转强</t>
  </si>
  <si>
    <t>代码</t>
  </si>
  <si>
    <t>简称</t>
  </si>
  <si>
    <t>总市值</t>
  </si>
  <si>
    <t>红利指数</t>
  </si>
  <si>
    <t>110122.21亿</t>
  </si>
  <si>
    <t>全指金融</t>
  </si>
  <si>
    <t>184648.39亿</t>
  </si>
  <si>
    <t>贵州板块</t>
  </si>
  <si>
    <t>21077.86亿</t>
  </si>
  <si>
    <t>证金汇金持股</t>
  </si>
  <si>
    <t>127504.92亿</t>
  </si>
  <si>
    <t>电信运营</t>
  </si>
  <si>
    <t>8937.00亿</t>
  </si>
  <si>
    <t>央视50</t>
  </si>
  <si>
    <t>123018.41亿</t>
  </si>
  <si>
    <t>山西板块</t>
  </si>
  <si>
    <t>8113.70亿</t>
  </si>
  <si>
    <t>跨境支付CIPS</t>
  </si>
  <si>
    <t>99175.43亿</t>
  </si>
  <si>
    <t>日用化工</t>
  </si>
  <si>
    <t>1617.86亿</t>
  </si>
  <si>
    <t>全指可选</t>
  </si>
  <si>
    <t>51399.18亿</t>
  </si>
  <si>
    <t>配股预案</t>
  </si>
  <si>
    <t>26.88亿</t>
  </si>
  <si>
    <t>全指医药</t>
  </si>
  <si>
    <t>41667.50亿</t>
  </si>
  <si>
    <t>国证基建</t>
  </si>
  <si>
    <t>--</t>
  </si>
  <si>
    <t>全指能源</t>
  </si>
  <si>
    <t>41350.95亿</t>
  </si>
  <si>
    <t>证券</t>
  </si>
  <si>
    <t>35735.94亿</t>
  </si>
  <si>
    <t>户数增加</t>
  </si>
  <si>
    <t>34169.04亿</t>
  </si>
  <si>
    <t>软件服务</t>
  </si>
  <si>
    <t>33653.70亿</t>
  </si>
  <si>
    <t>电力</t>
  </si>
  <si>
    <t>32308.25亿</t>
  </si>
  <si>
    <t>并购重组股</t>
  </si>
  <si>
    <t>29057.96亿</t>
  </si>
  <si>
    <t>被举牌</t>
  </si>
  <si>
    <t>18890.21亿</t>
  </si>
  <si>
    <t>建筑</t>
  </si>
  <si>
    <t>17683.87亿</t>
  </si>
  <si>
    <t>食品饮料</t>
  </si>
  <si>
    <t>16756.00亿</t>
  </si>
  <si>
    <t>国资云</t>
  </si>
  <si>
    <t>16114.64亿</t>
  </si>
  <si>
    <t>中小银行</t>
  </si>
  <si>
    <t>15939.03亿</t>
  </si>
  <si>
    <t>运输服务</t>
  </si>
  <si>
    <t>14249.82亿</t>
  </si>
  <si>
    <t>重庆板块</t>
  </si>
  <si>
    <t>12049.48亿</t>
  </si>
  <si>
    <t>房地产</t>
  </si>
  <si>
    <t>11321.65亿</t>
  </si>
  <si>
    <t>智谱AI</t>
  </si>
  <si>
    <t>10592.88亿</t>
  </si>
  <si>
    <t>商业连锁</t>
  </si>
  <si>
    <t>9963.19亿</t>
  </si>
  <si>
    <t>北证50</t>
  </si>
  <si>
    <t>8316.32亿</t>
  </si>
  <si>
    <t>财税数字化</t>
  </si>
  <si>
    <t>7819.85亿</t>
  </si>
  <si>
    <t>仓储物流</t>
  </si>
  <si>
    <t>7363.19亿</t>
  </si>
  <si>
    <t>传媒娱乐</t>
  </si>
  <si>
    <t>7357.90亿</t>
  </si>
  <si>
    <t>多元金融</t>
  </si>
  <si>
    <t>5380.30亿</t>
  </si>
  <si>
    <t>运输设备</t>
  </si>
  <si>
    <t>5297.48亿</t>
  </si>
  <si>
    <t>近端次新</t>
  </si>
  <si>
    <t>5099.76亿</t>
  </si>
  <si>
    <t>次新超跌</t>
  </si>
  <si>
    <t>4776.60亿</t>
  </si>
  <si>
    <t>船舶</t>
  </si>
  <si>
    <t>4746.95亿</t>
  </si>
  <si>
    <t>电子身份证</t>
  </si>
  <si>
    <t>3846.04亿</t>
  </si>
  <si>
    <t>鸡肉</t>
  </si>
  <si>
    <t>3158.92亿</t>
  </si>
  <si>
    <t>文教休闲</t>
  </si>
  <si>
    <t>3047.30亿</t>
  </si>
  <si>
    <t>粮食概念</t>
  </si>
  <si>
    <t>2923.18亿</t>
  </si>
  <si>
    <t>水务</t>
  </si>
  <si>
    <t>1469.56亿</t>
  </si>
  <si>
    <t>分散染料</t>
  </si>
  <si>
    <t>1293.43亿</t>
  </si>
  <si>
    <t>种业</t>
  </si>
  <si>
    <t>839.08亿</t>
  </si>
  <si>
    <t>酒店餐饮</t>
  </si>
  <si>
    <t>685.49亿</t>
  </si>
  <si>
    <t>深证Ｂ指</t>
  </si>
  <si>
    <t>587.58亿</t>
  </si>
  <si>
    <t>成份Ｂ指</t>
  </si>
  <si>
    <t>438.40亿</t>
  </si>
  <si>
    <t>公共交通</t>
  </si>
  <si>
    <t>377.56亿</t>
  </si>
  <si>
    <t>深证红利</t>
  </si>
  <si>
    <t>国证红利</t>
  </si>
  <si>
    <t>区块链50</t>
  </si>
  <si>
    <t>活跃可转债</t>
  </si>
  <si>
    <t>科创生物</t>
  </si>
  <si>
    <t>基金指数</t>
  </si>
  <si>
    <t>中证煤炭</t>
  </si>
  <si>
    <t>中证银行</t>
  </si>
  <si>
    <t>深主板50</t>
  </si>
  <si>
    <t>金融科技</t>
  </si>
  <si>
    <t>绿色电力</t>
  </si>
  <si>
    <t>投资时钟</t>
  </si>
  <si>
    <t>大盘价值</t>
  </si>
  <si>
    <t>在线消费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</si>
  <si>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</si>
  <si>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</si>
  <si>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</si>
  <si>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</si>
  <si>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</si>
  <si>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</si>
  <si>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</si>
  <si>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</si>
  <si>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</si>
  <si>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</si>
  <si>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</si>
  <si>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</si>
  <si>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</si>
  <si>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</si>
  <si>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</si>
  <si>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</si>
  <si>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</si>
  <si>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</si>
  <si>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</si>
  <si>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</si>
  <si>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</si>
  <si>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全指通信</t>
  </si>
  <si>
    <t>综企指数</t>
  </si>
  <si>
    <t>创业制造</t>
  </si>
  <si>
    <t>创业数字</t>
  </si>
  <si>
    <t>创质量</t>
  </si>
  <si>
    <t>创成长</t>
  </si>
  <si>
    <t>苏州率先</t>
  </si>
  <si>
    <t>企债指数</t>
  </si>
  <si>
    <t>沪公司债</t>
  </si>
  <si>
    <t>5年信用</t>
  </si>
  <si>
    <t>300通信</t>
  </si>
  <si>
    <t>公司债指</t>
  </si>
  <si>
    <t>800通信</t>
  </si>
  <si>
    <t>创科技</t>
  </si>
  <si>
    <t>碳中和债</t>
  </si>
  <si>
    <t>深信中高</t>
  </si>
  <si>
    <t>深信中低</t>
  </si>
  <si>
    <t>深信用债</t>
  </si>
  <si>
    <t>环渤海</t>
  </si>
  <si>
    <t>国证通信</t>
  </si>
  <si>
    <t>大盘低波</t>
  </si>
  <si>
    <t>专利领先</t>
  </si>
  <si>
    <t>国证油气</t>
  </si>
  <si>
    <t>深证电信</t>
  </si>
  <si>
    <t>深证装备</t>
  </si>
  <si>
    <t>深成能源</t>
  </si>
  <si>
    <t>深成电信</t>
  </si>
  <si>
    <t>深证创投</t>
  </si>
  <si>
    <t>深证上游</t>
  </si>
  <si>
    <t>一带一路</t>
  </si>
  <si>
    <t>卫星通信</t>
  </si>
  <si>
    <t>Ｂ股指数</t>
  </si>
  <si>
    <t>地产指数</t>
  </si>
  <si>
    <t>上证消费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</si>
  <si>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</si>
  <si>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</si>
  <si>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</si>
  <si>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</si>
  <si>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</si>
  <si>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</si>
  <si>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</si>
  <si>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细分食品</t>
  </si>
  <si>
    <t>500医药</t>
  </si>
  <si>
    <t>300消费</t>
  </si>
  <si>
    <t>中证消费</t>
  </si>
  <si>
    <t>中证医药</t>
  </si>
  <si>
    <t>内地地产</t>
  </si>
  <si>
    <t>300地产</t>
  </si>
  <si>
    <t>医药100</t>
  </si>
  <si>
    <t>全指消费</t>
  </si>
  <si>
    <t>运输指数</t>
  </si>
  <si>
    <t>创医药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</si>
  <si>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</si>
  <si>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</si>
  <si>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</si>
  <si>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</si>
  <si>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</si>
  <si>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</si>
  <si>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</si>
  <si>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</si>
  <si>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</si>
  <si>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</si>
  <si>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</si>
  <si>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深成消费</t>
  </si>
  <si>
    <t>深成医药</t>
  </si>
  <si>
    <t>深成金融</t>
  </si>
  <si>
    <t>深证下游</t>
  </si>
  <si>
    <t>互联金融</t>
  </si>
  <si>
    <t>高铁产业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</si>
  <si>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</si>
  <si>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</si>
  <si>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</si>
  <si>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</si>
  <si>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</si>
  <si>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</si>
  <si>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</si>
  <si>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</si>
  <si>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</si>
  <si>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SS00</t>
  </si>
  <si>
    <t>不锈钢连续</t>
  </si>
  <si>
    <t>FB00</t>
  </si>
  <si>
    <t>纤维板连续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</si>
  <si>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</si>
  <si>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</si>
  <si>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</si>
  <si>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</si>
  <si>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</si>
  <si>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</si>
  <si>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</si>
  <si>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</si>
  <si>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</si>
  <si>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</si>
  <si>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</si>
  <si>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</si>
  <si>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</si>
  <si>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</si>
  <si>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</si>
  <si>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</si>
  <si>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</si>
  <si>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</si>
  <si>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</si>
  <si>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</si>
  <si>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</si>
  <si>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</si>
  <si>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</si>
  <si>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</si>
  <si>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BZ00</t>
  </si>
  <si>
    <t>纯苯连续</t>
  </si>
  <si>
    <t>EB00</t>
  </si>
  <si>
    <t>苯乙烯连续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</si>
  <si>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</si>
  <si>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</si>
  <si>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</si>
  <si>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</si>
  <si>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</si>
  <si>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</si>
  <si>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</si>
  <si>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</si>
  <si>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</si>
  <si>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</si>
  <si>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</si>
  <si>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</si>
  <si>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</si>
  <si>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</si>
  <si>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</si>
  <si>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</si>
  <si>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</si>
  <si>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</si>
  <si>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</si>
  <si>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</si>
  <si>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</si>
  <si>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</si>
  <si>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</si>
  <si>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</si>
  <si>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</si>
  <si>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</si>
  <si>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</si>
  <si>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</si>
  <si>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</si>
  <si>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</si>
  <si>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</si>
  <si>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</si>
  <si>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</si>
  <si>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</si>
  <si>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</si>
  <si>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</si>
  <si>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</si>
  <si>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</si>
  <si>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</si>
  <si>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</si>
  <si>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</si>
  <si>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</si>
  <si>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SI00</t>
  </si>
  <si>
    <t>工业硅连续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</si>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</sst>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9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"000015"</f>
        <v>000015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"880229"</f>
        <v>880229</v>
      </c>
      <c r="B4" s="37" t="s">
        <v>9</v>
      </c>
      <c r="C4" s="37" t="s">
        <v>10</v>
      </c>
      <c r="D4" s="37" t="str">
        <f>"880857"</f>
        <v>880857</v>
      </c>
      <c r="E4" s="37" t="s">
        <v>11</v>
      </c>
      <c r="F4" s="37" t="s">
        <v>12</v>
      </c>
    </row>
    <row r="5" ht="13.5" spans="1:6">
      <c r="A5" s="37" t="str">
        <f>"880452"</f>
        <v>880452</v>
      </c>
      <c r="B5" s="37" t="s">
        <v>13</v>
      </c>
      <c r="C5" s="37" t="s">
        <v>14</v>
      </c>
      <c r="D5" s="37" t="str">
        <f>"399550"</f>
        <v>399550</v>
      </c>
      <c r="E5" s="37" t="s">
        <v>15</v>
      </c>
      <c r="F5" s="37" t="s">
        <v>16</v>
      </c>
    </row>
    <row r="6" ht="13.5" spans="1:6">
      <c r="A6" s="37" t="str">
        <f>"880217"</f>
        <v>880217</v>
      </c>
      <c r="B6" s="37" t="s">
        <v>17</v>
      </c>
      <c r="C6" s="37" t="s">
        <v>18</v>
      </c>
      <c r="D6" s="37" t="str">
        <f>"880609"</f>
        <v>880609</v>
      </c>
      <c r="E6" s="37" t="s">
        <v>19</v>
      </c>
      <c r="F6" s="37" t="s">
        <v>20</v>
      </c>
    </row>
    <row r="7" ht="13.5" spans="1:6">
      <c r="A7" s="37" t="str">
        <f>"880355"</f>
        <v>880355</v>
      </c>
      <c r="B7" s="37" t="s">
        <v>21</v>
      </c>
      <c r="C7" s="37" t="s">
        <v>22</v>
      </c>
      <c r="D7" s="37" t="str">
        <f>"000989"</f>
        <v>000989</v>
      </c>
      <c r="E7" s="37" t="s">
        <v>23</v>
      </c>
      <c r="F7" s="37" t="s">
        <v>24</v>
      </c>
    </row>
    <row r="8" ht="13.5" spans="1:6">
      <c r="A8" s="37" t="str">
        <f>"880890"</f>
        <v>880890</v>
      </c>
      <c r="B8" s="37" t="s">
        <v>25</v>
      </c>
      <c r="C8" s="37" t="s">
        <v>26</v>
      </c>
      <c r="D8" s="37" t="str">
        <f>"000991"</f>
        <v>000991</v>
      </c>
      <c r="E8" s="37" t="s">
        <v>27</v>
      </c>
      <c r="F8" s="37" t="s">
        <v>28</v>
      </c>
    </row>
    <row r="9" ht="13.5" spans="1:6">
      <c r="A9" s="37" t="str">
        <f>"399359"</f>
        <v>399359</v>
      </c>
      <c r="B9" s="37" t="s">
        <v>29</v>
      </c>
      <c r="C9" s="37" t="s">
        <v>30</v>
      </c>
      <c r="D9" s="37" t="str">
        <f>"000986"</f>
        <v>000986</v>
      </c>
      <c r="E9" s="37" t="s">
        <v>31</v>
      </c>
      <c r="F9" s="37" t="s">
        <v>32</v>
      </c>
    </row>
    <row r="10" ht="13.5" spans="1:6">
      <c r="A10" s="38"/>
      <c r="B10" s="38"/>
      <c r="C10" s="38"/>
      <c r="D10" s="37" t="str">
        <f>"880472"</f>
        <v>880472</v>
      </c>
      <c r="E10" s="37" t="s">
        <v>33</v>
      </c>
      <c r="F10" s="37" t="s">
        <v>34</v>
      </c>
    </row>
    <row r="11" ht="13.5" spans="1:6">
      <c r="A11" s="38"/>
      <c r="B11" s="38"/>
      <c r="C11" s="38"/>
      <c r="D11" s="37" t="str">
        <f>"880876"</f>
        <v>880876</v>
      </c>
      <c r="E11" s="37" t="s">
        <v>35</v>
      </c>
      <c r="F11" s="37" t="s">
        <v>36</v>
      </c>
    </row>
    <row r="12" ht="13.5" spans="1:6">
      <c r="A12" s="38"/>
      <c r="B12" s="38"/>
      <c r="C12" s="38"/>
      <c r="D12" s="37" t="str">
        <f>"880493"</f>
        <v>880493</v>
      </c>
      <c r="E12" s="37" t="s">
        <v>37</v>
      </c>
      <c r="F12" s="37" t="s">
        <v>38</v>
      </c>
    </row>
    <row r="13" ht="13.5" spans="1:6">
      <c r="A13" s="38"/>
      <c r="B13" s="38"/>
      <c r="C13" s="38"/>
      <c r="D13" s="37" t="str">
        <f>"880305"</f>
        <v>880305</v>
      </c>
      <c r="E13" s="37" t="s">
        <v>39</v>
      </c>
      <c r="F13" s="37" t="s">
        <v>40</v>
      </c>
    </row>
    <row r="14" ht="13.5" spans="1:6">
      <c r="A14" s="38"/>
      <c r="B14" s="38"/>
      <c r="C14" s="38"/>
      <c r="D14" s="37" t="str">
        <f>"880576"</f>
        <v>880576</v>
      </c>
      <c r="E14" s="37" t="s">
        <v>41</v>
      </c>
      <c r="F14" s="37" t="s">
        <v>42</v>
      </c>
    </row>
    <row r="15" ht="16.5" spans="1:6">
      <c r="A15" s="25"/>
      <c r="B15" s="25"/>
      <c r="C15" s="25"/>
      <c r="D15" s="37" t="str">
        <f>"880848"</f>
        <v>880848</v>
      </c>
      <c r="E15" s="37" t="s">
        <v>43</v>
      </c>
      <c r="F15" s="37" t="s">
        <v>44</v>
      </c>
    </row>
    <row r="16" ht="16.5" spans="1:6">
      <c r="A16" s="25"/>
      <c r="B16" s="25"/>
      <c r="C16" s="25"/>
      <c r="D16" s="37" t="str">
        <f>"880476"</f>
        <v>880476</v>
      </c>
      <c r="E16" s="37" t="s">
        <v>45</v>
      </c>
      <c r="F16" s="37" t="s">
        <v>46</v>
      </c>
    </row>
    <row r="17" ht="16.5" spans="1:6">
      <c r="A17" s="25"/>
      <c r="B17" s="25"/>
      <c r="C17" s="25"/>
      <c r="D17" s="37" t="str">
        <f>"880372"</f>
        <v>880372</v>
      </c>
      <c r="E17" s="37" t="s">
        <v>47</v>
      </c>
      <c r="F17" s="37" t="s">
        <v>48</v>
      </c>
    </row>
    <row r="18" ht="16.5" spans="1:6">
      <c r="A18" s="25"/>
      <c r="B18" s="25"/>
      <c r="C18" s="25"/>
      <c r="D18" s="37" t="str">
        <f>"880746"</f>
        <v>880746</v>
      </c>
      <c r="E18" s="37" t="s">
        <v>49</v>
      </c>
      <c r="F18" s="37" t="s">
        <v>50</v>
      </c>
    </row>
    <row r="19" ht="16.5" spans="1:6">
      <c r="A19" s="25"/>
      <c r="B19" s="25"/>
      <c r="C19" s="25"/>
      <c r="D19" s="37" t="str">
        <f>"880875"</f>
        <v>880875</v>
      </c>
      <c r="E19" s="37" t="s">
        <v>51</v>
      </c>
      <c r="F19" s="37" t="s">
        <v>52</v>
      </c>
    </row>
    <row r="20" ht="16.5" spans="1:6">
      <c r="A20" s="25"/>
      <c r="B20" s="25"/>
      <c r="C20" s="25"/>
      <c r="D20" s="37" t="str">
        <f>"880459"</f>
        <v>880459</v>
      </c>
      <c r="E20" s="37" t="s">
        <v>53</v>
      </c>
      <c r="F20" s="37" t="s">
        <v>54</v>
      </c>
    </row>
    <row r="21" ht="16.5" spans="1:6">
      <c r="A21" s="25"/>
      <c r="B21" s="25"/>
      <c r="C21" s="25"/>
      <c r="D21" s="37" t="str">
        <f>"880225"</f>
        <v>880225</v>
      </c>
      <c r="E21" s="37" t="s">
        <v>55</v>
      </c>
      <c r="F21" s="37" t="s">
        <v>56</v>
      </c>
    </row>
    <row r="22" ht="16.5" spans="1:6">
      <c r="A22" s="25"/>
      <c r="B22" s="25"/>
      <c r="C22" s="25"/>
      <c r="D22" s="37" t="str">
        <f>"880482"</f>
        <v>880482</v>
      </c>
      <c r="E22" s="37" t="s">
        <v>57</v>
      </c>
      <c r="F22" s="37" t="s">
        <v>58</v>
      </c>
    </row>
    <row r="23" ht="16.5" spans="1:6">
      <c r="A23" s="25"/>
      <c r="B23" s="25"/>
      <c r="C23" s="25"/>
      <c r="D23" s="37" t="str">
        <f>"880579"</f>
        <v>880579</v>
      </c>
      <c r="E23" s="37" t="s">
        <v>59</v>
      </c>
      <c r="F23" s="37" t="s">
        <v>60</v>
      </c>
    </row>
    <row r="24" ht="16.5" spans="1:6">
      <c r="A24" s="25"/>
      <c r="B24" s="25"/>
      <c r="C24" s="25"/>
      <c r="D24" s="37" t="str">
        <f>"880406"</f>
        <v>880406</v>
      </c>
      <c r="E24" s="37" t="s">
        <v>61</v>
      </c>
      <c r="F24" s="37" t="s">
        <v>62</v>
      </c>
    </row>
    <row r="25" ht="16.5" spans="1:6">
      <c r="A25" s="25"/>
      <c r="B25" s="25"/>
      <c r="C25" s="25"/>
      <c r="D25" s="37" t="str">
        <f>"899050"</f>
        <v>899050</v>
      </c>
      <c r="E25" s="37" t="s">
        <v>63</v>
      </c>
      <c r="F25" s="37" t="s">
        <v>64</v>
      </c>
    </row>
    <row r="26" ht="16.5" spans="1:6">
      <c r="A26" s="25"/>
      <c r="B26" s="25"/>
      <c r="C26" s="25"/>
      <c r="D26" s="37" t="str">
        <f>"880555"</f>
        <v>880555</v>
      </c>
      <c r="E26" s="37" t="s">
        <v>65</v>
      </c>
      <c r="F26" s="37" t="s">
        <v>66</v>
      </c>
    </row>
    <row r="27" ht="16.5" spans="1:6">
      <c r="A27" s="25"/>
      <c r="B27" s="25"/>
      <c r="C27" s="25"/>
      <c r="D27" s="37" t="str">
        <f>"880464"</f>
        <v>880464</v>
      </c>
      <c r="E27" s="37" t="s">
        <v>67</v>
      </c>
      <c r="F27" s="37" t="s">
        <v>68</v>
      </c>
    </row>
    <row r="28" ht="16.5" spans="1:6">
      <c r="A28" s="25"/>
      <c r="B28" s="25"/>
      <c r="C28" s="25"/>
      <c r="D28" s="37" t="str">
        <f>"880418"</f>
        <v>880418</v>
      </c>
      <c r="E28" s="37" t="s">
        <v>69</v>
      </c>
      <c r="F28" s="37" t="s">
        <v>70</v>
      </c>
    </row>
    <row r="29" ht="16.5" spans="1:6">
      <c r="A29" s="25"/>
      <c r="B29" s="25"/>
      <c r="C29" s="25"/>
      <c r="D29" s="37" t="str">
        <f>"880474"</f>
        <v>880474</v>
      </c>
      <c r="E29" s="37" t="s">
        <v>71</v>
      </c>
      <c r="F29" s="37" t="s">
        <v>72</v>
      </c>
    </row>
    <row r="30" ht="16.5" spans="1:6">
      <c r="A30" s="25"/>
      <c r="B30" s="25"/>
      <c r="C30" s="25"/>
      <c r="D30" s="37" t="str">
        <f>"880432"</f>
        <v>880432</v>
      </c>
      <c r="E30" s="37" t="s">
        <v>73</v>
      </c>
      <c r="F30" s="37" t="s">
        <v>74</v>
      </c>
    </row>
    <row r="31" ht="16.5" spans="1:6">
      <c r="A31" s="25"/>
      <c r="B31" s="25"/>
      <c r="C31" s="25"/>
      <c r="D31" s="37" t="str">
        <f>"880885"</f>
        <v>880885</v>
      </c>
      <c r="E31" s="37" t="s">
        <v>75</v>
      </c>
      <c r="F31" s="37" t="s">
        <v>76</v>
      </c>
    </row>
    <row r="32" ht="16.5" spans="1:6">
      <c r="A32" s="25"/>
      <c r="B32" s="25"/>
      <c r="C32" s="25"/>
      <c r="D32" s="37" t="str">
        <f>"880887"</f>
        <v>880887</v>
      </c>
      <c r="E32" s="37" t="s">
        <v>77</v>
      </c>
      <c r="F32" s="37" t="s">
        <v>78</v>
      </c>
    </row>
    <row r="33" ht="16.5" spans="1:6">
      <c r="A33" s="25"/>
      <c r="B33" s="25"/>
      <c r="C33" s="25"/>
      <c r="D33" s="37" t="str">
        <f>"880431"</f>
        <v>880431</v>
      </c>
      <c r="E33" s="37" t="s">
        <v>79</v>
      </c>
      <c r="F33" s="37" t="s">
        <v>80</v>
      </c>
    </row>
    <row r="34" ht="16.5" spans="1:6">
      <c r="A34" s="25"/>
      <c r="B34" s="25"/>
      <c r="C34" s="25"/>
      <c r="D34" s="37" t="str">
        <f>"880613"</f>
        <v>880613</v>
      </c>
      <c r="E34" s="37" t="s">
        <v>81</v>
      </c>
      <c r="F34" s="37" t="s">
        <v>82</v>
      </c>
    </row>
    <row r="35" ht="16.5" spans="1:6">
      <c r="A35" s="25"/>
      <c r="B35" s="25"/>
      <c r="C35" s="25"/>
      <c r="D35" s="37" t="str">
        <f>"880764"</f>
        <v>880764</v>
      </c>
      <c r="E35" s="37" t="s">
        <v>83</v>
      </c>
      <c r="F35" s="37" t="s">
        <v>84</v>
      </c>
    </row>
    <row r="36" ht="16.5" spans="1:6">
      <c r="A36" s="25"/>
      <c r="B36" s="25"/>
      <c r="C36" s="25"/>
      <c r="D36" s="37" t="str">
        <f>"880422"</f>
        <v>880422</v>
      </c>
      <c r="E36" s="37" t="s">
        <v>85</v>
      </c>
      <c r="F36" s="37" t="s">
        <v>86</v>
      </c>
    </row>
    <row r="37" ht="16.5" spans="1:6">
      <c r="A37" s="25"/>
      <c r="B37" s="25"/>
      <c r="C37" s="25"/>
      <c r="D37" s="37" t="str">
        <f>"880626"</f>
        <v>880626</v>
      </c>
      <c r="E37" s="37" t="s">
        <v>87</v>
      </c>
      <c r="F37" s="37" t="s">
        <v>88</v>
      </c>
    </row>
    <row r="38" ht="16.5" spans="1:6">
      <c r="A38" s="25"/>
      <c r="B38" s="25"/>
      <c r="C38" s="25"/>
      <c r="D38" s="37" t="str">
        <f>"880454"</f>
        <v>880454</v>
      </c>
      <c r="E38" s="37" t="s">
        <v>89</v>
      </c>
      <c r="F38" s="37" t="s">
        <v>90</v>
      </c>
    </row>
    <row r="39" ht="16.5" spans="1:6">
      <c r="A39" s="25"/>
      <c r="B39" s="25"/>
      <c r="C39" s="25"/>
      <c r="D39" s="37" t="str">
        <f>"880706"</f>
        <v>880706</v>
      </c>
      <c r="E39" s="37" t="s">
        <v>91</v>
      </c>
      <c r="F39" s="37" t="s">
        <v>92</v>
      </c>
    </row>
    <row r="40" ht="16.5" spans="1:6">
      <c r="A40" s="25"/>
      <c r="B40" s="25"/>
      <c r="C40" s="25"/>
      <c r="D40" s="37" t="str">
        <f>"880710"</f>
        <v>880710</v>
      </c>
      <c r="E40" s="37" t="s">
        <v>93</v>
      </c>
      <c r="F40" s="37" t="s">
        <v>94</v>
      </c>
    </row>
    <row r="41" ht="16.5" spans="1:6">
      <c r="A41" s="25"/>
      <c r="B41" s="25"/>
      <c r="C41" s="25"/>
      <c r="D41" s="37" t="str">
        <f>"880423"</f>
        <v>880423</v>
      </c>
      <c r="E41" s="37" t="s">
        <v>95</v>
      </c>
      <c r="F41" s="37" t="s">
        <v>96</v>
      </c>
    </row>
    <row r="42" ht="16.5" spans="1:6">
      <c r="A42" s="25"/>
      <c r="B42" s="25"/>
      <c r="C42" s="25"/>
      <c r="D42" s="37" t="str">
        <f>"399108"</f>
        <v>399108</v>
      </c>
      <c r="E42" s="37" t="s">
        <v>97</v>
      </c>
      <c r="F42" s="37" t="s">
        <v>98</v>
      </c>
    </row>
    <row r="43" ht="16.5" spans="1:6">
      <c r="A43" s="25"/>
      <c r="B43" s="25"/>
      <c r="C43" s="25"/>
      <c r="D43" s="37" t="str">
        <f>"399003"</f>
        <v>399003</v>
      </c>
      <c r="E43" s="37" t="s">
        <v>99</v>
      </c>
      <c r="F43" s="37" t="s">
        <v>100</v>
      </c>
    </row>
    <row r="44" ht="16.5" spans="1:6">
      <c r="A44" s="25"/>
      <c r="B44" s="25"/>
      <c r="C44" s="25"/>
      <c r="D44" s="37" t="str">
        <f>"880453"</f>
        <v>880453</v>
      </c>
      <c r="E44" s="37" t="s">
        <v>101</v>
      </c>
      <c r="F44" s="37" t="s">
        <v>102</v>
      </c>
    </row>
    <row r="45" ht="16.5" spans="1:6">
      <c r="A45" s="25"/>
      <c r="B45" s="25"/>
      <c r="C45" s="25"/>
      <c r="D45" s="37" t="str">
        <f>"399324"</f>
        <v>399324</v>
      </c>
      <c r="E45" s="37" t="s">
        <v>103</v>
      </c>
      <c r="F45" s="37" t="s">
        <v>30</v>
      </c>
    </row>
    <row r="46" ht="16.5" spans="1:6">
      <c r="A46" s="25"/>
      <c r="B46" s="25"/>
      <c r="C46" s="25"/>
      <c r="D46" s="37" t="str">
        <f>"399321"</f>
        <v>399321</v>
      </c>
      <c r="E46" s="37" t="s">
        <v>104</v>
      </c>
      <c r="F46" s="37" t="s">
        <v>30</v>
      </c>
    </row>
    <row r="47" ht="16.5" spans="1:6">
      <c r="A47" s="25"/>
      <c r="B47" s="25"/>
      <c r="C47" s="25"/>
      <c r="D47" s="37" t="str">
        <f>"399286"</f>
        <v>399286</v>
      </c>
      <c r="E47" s="37" t="s">
        <v>105</v>
      </c>
      <c r="F47" s="37" t="s">
        <v>30</v>
      </c>
    </row>
    <row r="48" ht="16.5" spans="1:6">
      <c r="A48" s="25"/>
      <c r="B48" s="25"/>
      <c r="C48" s="25"/>
      <c r="D48" s="37" t="str">
        <f>"880677"</f>
        <v>880677</v>
      </c>
      <c r="E48" s="37" t="s">
        <v>106</v>
      </c>
      <c r="F48" s="37" t="s">
        <v>30</v>
      </c>
    </row>
    <row r="49" ht="16.5" spans="1:6">
      <c r="A49" s="25"/>
      <c r="B49" s="25"/>
      <c r="C49" s="25"/>
      <c r="D49" s="37" t="str">
        <f>"000683"</f>
        <v>000683</v>
      </c>
      <c r="E49" s="37" t="s">
        <v>107</v>
      </c>
      <c r="F49" s="37" t="s">
        <v>30</v>
      </c>
    </row>
    <row r="50" ht="16.5" spans="1:6">
      <c r="A50" s="25"/>
      <c r="B50" s="25"/>
      <c r="C50" s="25"/>
      <c r="D50" s="37" t="str">
        <f>"000011"</f>
        <v>000011</v>
      </c>
      <c r="E50" s="37" t="s">
        <v>108</v>
      </c>
      <c r="F50" s="37" t="s">
        <v>30</v>
      </c>
    </row>
    <row r="51" ht="16.5" spans="1:6">
      <c r="A51" s="25"/>
      <c r="B51" s="25"/>
      <c r="C51" s="25"/>
      <c r="D51" s="37" t="str">
        <f>"399998"</f>
        <v>399998</v>
      </c>
      <c r="E51" s="37" t="s">
        <v>109</v>
      </c>
      <c r="F51" s="37" t="s">
        <v>30</v>
      </c>
    </row>
    <row r="52" ht="16.5" spans="1:6">
      <c r="A52" s="25"/>
      <c r="B52" s="25"/>
      <c r="C52" s="25"/>
      <c r="D52" s="37" t="str">
        <f>"399986"</f>
        <v>399986</v>
      </c>
      <c r="E52" s="37" t="s">
        <v>110</v>
      </c>
      <c r="F52" s="37" t="s">
        <v>30</v>
      </c>
    </row>
    <row r="53" ht="16.5" spans="1:6">
      <c r="A53" s="25"/>
      <c r="B53" s="25"/>
      <c r="C53" s="25"/>
      <c r="D53" s="37" t="str">
        <f>"399750"</f>
        <v>399750</v>
      </c>
      <c r="E53" s="37" t="s">
        <v>111</v>
      </c>
      <c r="F53" s="37" t="s">
        <v>30</v>
      </c>
    </row>
    <row r="54" ht="16.5" spans="1:6">
      <c r="A54" s="25"/>
      <c r="B54" s="25"/>
      <c r="C54" s="25"/>
      <c r="D54" s="37" t="str">
        <f>"399699"</f>
        <v>399699</v>
      </c>
      <c r="E54" s="37" t="s">
        <v>112</v>
      </c>
      <c r="F54" s="37" t="s">
        <v>30</v>
      </c>
    </row>
    <row r="55" ht="16.5" spans="1:6">
      <c r="A55" s="25"/>
      <c r="B55" s="25"/>
      <c r="C55" s="25"/>
      <c r="D55" s="37" t="str">
        <f>"399438"</f>
        <v>399438</v>
      </c>
      <c r="E55" s="37" t="s">
        <v>113</v>
      </c>
      <c r="F55" s="37" t="s">
        <v>30</v>
      </c>
    </row>
    <row r="56" ht="16.5" spans="1:6">
      <c r="A56" s="25"/>
      <c r="B56" s="25"/>
      <c r="C56" s="25"/>
      <c r="D56" s="37" t="str">
        <f>"399391"</f>
        <v>399391</v>
      </c>
      <c r="E56" s="37" t="s">
        <v>114</v>
      </c>
      <c r="F56" s="37" t="s">
        <v>30</v>
      </c>
    </row>
    <row r="57" ht="16.5" spans="1:6">
      <c r="A57" s="25"/>
      <c r="B57" s="25"/>
      <c r="C57" s="25"/>
      <c r="D57" s="37" t="str">
        <f>"399373"</f>
        <v>399373</v>
      </c>
      <c r="E57" s="37" t="s">
        <v>115</v>
      </c>
      <c r="F57" s="37" t="s">
        <v>30</v>
      </c>
    </row>
    <row r="58" ht="16.5" spans="1:6">
      <c r="A58" s="25"/>
      <c r="B58" s="25"/>
      <c r="C58" s="25"/>
      <c r="D58" s="37" t="str">
        <f>"399361"</f>
        <v>399361</v>
      </c>
      <c r="E58" s="37" t="s">
        <v>116</v>
      </c>
      <c r="F58" s="37" t="s">
        <v>30</v>
      </c>
    </row>
    <row r="59" ht="16.5" spans="1:6">
      <c r="A59" s="25"/>
      <c r="B59" s="25"/>
      <c r="C59" s="25"/>
      <c r="D59" s="37" t="str">
        <f>"399348"</f>
        <v>399348</v>
      </c>
      <c r="E59" s="37" t="s">
        <v>117</v>
      </c>
      <c r="F59" s="37" t="s">
        <v>30</v>
      </c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8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1" t="s">
        <v>119</v>
      </c>
      <c r="L1" s="1"/>
      <c r="M1" s="1"/>
      <c r="N1" s="1"/>
      <c r="O1" s="1"/>
      <c r="P1" s="1"/>
      <c r="Q1" s="1"/>
      <c r="R1" s="1"/>
    </row>
    <row r="2" ht="22.5" spans="1:18">
      <c r="A2" s="3" t="s">
        <v>120</v>
      </c>
      <c r="B2" s="4" t="s">
        <v>121</v>
      </c>
      <c r="C2" s="4" t="s">
        <v>122</v>
      </c>
      <c r="D2" s="4" t="s">
        <v>123</v>
      </c>
      <c r="E2" s="4" t="s">
        <v>124</v>
      </c>
      <c r="F2" s="4" t="s">
        <v>125</v>
      </c>
      <c r="G2" s="4" t="s">
        <v>126</v>
      </c>
      <c r="H2" s="4" t="s">
        <v>127</v>
      </c>
      <c r="I2" s="4" t="s">
        <v>128</v>
      </c>
      <c r="J2" s="4" t="s">
        <v>129</v>
      </c>
      <c r="K2" s="12" t="s">
        <v>130</v>
      </c>
      <c r="L2" s="12" t="s">
        <v>131</v>
      </c>
      <c r="M2" s="12" t="s">
        <v>132</v>
      </c>
      <c r="N2" s="12" t="s">
        <v>133</v>
      </c>
      <c r="O2" s="12" t="s">
        <v>134</v>
      </c>
      <c r="P2" s="12" t="s">
        <v>135</v>
      </c>
      <c r="Q2" s="12" t="s">
        <v>136</v>
      </c>
      <c r="R2" s="12" t="s">
        <v>137</v>
      </c>
    </row>
    <row r="3" ht="16.5" spans="1:23">
      <c r="A3" s="17">
        <v>994</v>
      </c>
      <c r="B3" s="17" t="s">
        <v>138</v>
      </c>
      <c r="C3" s="17">
        <v>8236.947</v>
      </c>
      <c r="D3" s="17">
        <v>10842.805</v>
      </c>
      <c r="E3" s="17">
        <v>1</v>
      </c>
      <c r="F3" s="18">
        <v>0</v>
      </c>
      <c r="G3" s="18">
        <v>0</v>
      </c>
      <c r="H3" s="18">
        <v>1</v>
      </c>
      <c r="I3" s="18">
        <v>1.511</v>
      </c>
      <c r="J3" s="18">
        <v>25.181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2.946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399249</v>
      </c>
      <c r="B4" s="17" t="s">
        <v>139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3.112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399261</v>
      </c>
      <c r="B5" s="17" t="s">
        <v>140</v>
      </c>
      <c r="C5" s="17">
        <v>4232.231</v>
      </c>
      <c r="D5" s="17">
        <v>6268.112</v>
      </c>
      <c r="E5" s="17">
        <v>1</v>
      </c>
      <c r="F5" s="18">
        <v>0</v>
      </c>
      <c r="G5" s="18">
        <v>0</v>
      </c>
      <c r="H5" s="18">
        <v>1</v>
      </c>
      <c r="I5" s="18">
        <v>1.472</v>
      </c>
      <c r="J5" s="18">
        <v>33.474</v>
      </c>
      <c r="K5" s="21">
        <v>1</v>
      </c>
      <c r="L5" s="21">
        <v>2</v>
      </c>
      <c r="M5" s="21">
        <v>0</v>
      </c>
      <c r="N5" s="21">
        <v>0</v>
      </c>
      <c r="O5" s="21">
        <v>0</v>
      </c>
      <c r="P5" s="21">
        <v>-0.262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399263</v>
      </c>
      <c r="B6" s="17" t="s">
        <v>141</v>
      </c>
      <c r="C6" s="17">
        <v>2396.971</v>
      </c>
      <c r="D6" s="17">
        <v>3280.57</v>
      </c>
      <c r="E6" s="17">
        <v>1</v>
      </c>
      <c r="F6" s="18">
        <v>0</v>
      </c>
      <c r="G6" s="18">
        <v>0</v>
      </c>
      <c r="H6" s="18">
        <v>1</v>
      </c>
      <c r="I6" s="18">
        <v>0.286</v>
      </c>
      <c r="J6" s="18">
        <v>27.143</v>
      </c>
      <c r="K6" s="21">
        <v>4</v>
      </c>
      <c r="L6" s="21">
        <v>2</v>
      </c>
      <c r="M6" s="21">
        <v>0</v>
      </c>
      <c r="N6" s="21">
        <v>1</v>
      </c>
      <c r="O6" s="21">
        <v>0</v>
      </c>
      <c r="P6" s="21">
        <v>3.399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399269</v>
      </c>
      <c r="B7" s="17" t="s">
        <v>142</v>
      </c>
      <c r="C7" s="17">
        <v>5590.291</v>
      </c>
      <c r="D7" s="17">
        <v>8075.777</v>
      </c>
      <c r="E7" s="17">
        <v>1</v>
      </c>
      <c r="F7" s="18">
        <v>0</v>
      </c>
      <c r="G7" s="18">
        <v>0</v>
      </c>
      <c r="H7" s="18">
        <v>1</v>
      </c>
      <c r="I7" s="18">
        <v>1.246</v>
      </c>
      <c r="J7" s="18">
        <v>31.639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0.765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399296</v>
      </c>
      <c r="B8" s="17" t="s">
        <v>143</v>
      </c>
      <c r="C8" s="17">
        <v>4852.075</v>
      </c>
      <c r="D8" s="17">
        <v>6275.999</v>
      </c>
      <c r="E8" s="17">
        <v>1</v>
      </c>
      <c r="F8" s="18">
        <v>0</v>
      </c>
      <c r="G8" s="18">
        <v>0</v>
      </c>
      <c r="H8" s="18">
        <v>1</v>
      </c>
      <c r="I8" s="18">
        <v>0.715</v>
      </c>
      <c r="J8" s="18">
        <v>23.241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-9.136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399410</v>
      </c>
      <c r="B9" s="17" t="s">
        <v>144</v>
      </c>
      <c r="C9" s="17">
        <v>2235.651</v>
      </c>
      <c r="D9" s="17">
        <v>2856.814</v>
      </c>
      <c r="E9" s="17">
        <v>1</v>
      </c>
      <c r="F9" s="18">
        <v>0</v>
      </c>
      <c r="G9" s="18">
        <v>0</v>
      </c>
      <c r="H9" s="18">
        <v>1</v>
      </c>
      <c r="I9" s="18">
        <v>0.208</v>
      </c>
      <c r="J9" s="18">
        <v>21.906</v>
      </c>
      <c r="K9" s="21">
        <v>3</v>
      </c>
      <c r="L9" s="21">
        <v>2</v>
      </c>
      <c r="M9" s="21">
        <v>0</v>
      </c>
      <c r="N9" s="21">
        <v>0</v>
      </c>
      <c r="O9" s="21">
        <v>0</v>
      </c>
      <c r="P9" s="21">
        <v>-2.905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13</v>
      </c>
      <c r="B10" s="19" t="s">
        <v>145</v>
      </c>
      <c r="C10" s="19">
        <v>300.156</v>
      </c>
      <c r="D10" s="19">
        <v>301.69</v>
      </c>
      <c r="E10" s="19">
        <v>0</v>
      </c>
      <c r="F10" s="19">
        <v>0</v>
      </c>
      <c r="G10" s="19">
        <v>0</v>
      </c>
      <c r="H10" s="19">
        <v>1</v>
      </c>
      <c r="I10" s="18">
        <v>0.235</v>
      </c>
      <c r="J10" s="18">
        <v>0.742</v>
      </c>
      <c r="K10" s="21">
        <v>3</v>
      </c>
      <c r="L10" s="21">
        <v>2</v>
      </c>
      <c r="M10" s="21">
        <v>0</v>
      </c>
      <c r="N10" s="21">
        <v>0</v>
      </c>
      <c r="O10" s="21">
        <v>0</v>
      </c>
      <c r="P10" s="21">
        <v>2.857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22</v>
      </c>
      <c r="B11" s="19" t="s">
        <v>146</v>
      </c>
      <c r="C11" s="19">
        <v>251.611</v>
      </c>
      <c r="D11" s="19">
        <v>252.88</v>
      </c>
      <c r="E11" s="19">
        <v>0</v>
      </c>
      <c r="F11" s="19">
        <v>0</v>
      </c>
      <c r="G11" s="19">
        <v>0</v>
      </c>
      <c r="H11" s="19">
        <v>1</v>
      </c>
      <c r="I11" s="18">
        <v>0.231</v>
      </c>
      <c r="J11" s="18">
        <v>0.732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4.027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101</v>
      </c>
      <c r="B12" s="19" t="s">
        <v>147</v>
      </c>
      <c r="C12" s="19">
        <v>249.373</v>
      </c>
      <c r="D12" s="19">
        <v>250.658</v>
      </c>
      <c r="E12" s="19">
        <v>0</v>
      </c>
      <c r="F12" s="19">
        <v>0</v>
      </c>
      <c r="G12" s="19">
        <v>0</v>
      </c>
      <c r="H12" s="19">
        <v>1</v>
      </c>
      <c r="I12" s="18">
        <v>0.253</v>
      </c>
      <c r="J12" s="18">
        <v>0.764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7.038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916</v>
      </c>
      <c r="B13" s="19" t="s">
        <v>148</v>
      </c>
      <c r="C13" s="19">
        <v>3851.055</v>
      </c>
      <c r="D13" s="19">
        <v>5619.796</v>
      </c>
      <c r="E13" s="19">
        <v>0</v>
      </c>
      <c r="F13" s="19">
        <v>0</v>
      </c>
      <c r="G13" s="19">
        <v>0</v>
      </c>
      <c r="H13" s="19">
        <v>1</v>
      </c>
      <c r="I13" s="18">
        <v>3.945</v>
      </c>
      <c r="J13" s="18">
        <v>34.177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0.654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923</v>
      </c>
      <c r="B14" s="19" t="s">
        <v>149</v>
      </c>
      <c r="C14" s="19">
        <v>252.25</v>
      </c>
      <c r="D14" s="19">
        <v>253.333</v>
      </c>
      <c r="E14" s="19">
        <v>0</v>
      </c>
      <c r="F14" s="19">
        <v>0</v>
      </c>
      <c r="G14" s="19">
        <v>0</v>
      </c>
      <c r="H14" s="19">
        <v>1</v>
      </c>
      <c r="I14" s="18">
        <v>0.186</v>
      </c>
      <c r="J14" s="18">
        <v>0.612</v>
      </c>
      <c r="K14" s="21">
        <v>0</v>
      </c>
      <c r="L14" s="21">
        <v>2</v>
      </c>
      <c r="M14" s="21">
        <v>1</v>
      </c>
      <c r="N14" s="21">
        <v>-1</v>
      </c>
      <c r="O14" s="21">
        <v>0</v>
      </c>
      <c r="P14" s="21">
        <v>0.002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936</v>
      </c>
      <c r="B15" s="19" t="s">
        <v>150</v>
      </c>
      <c r="C15" s="19">
        <v>7095.392</v>
      </c>
      <c r="D15" s="19">
        <v>9587.431</v>
      </c>
      <c r="E15" s="19">
        <v>0</v>
      </c>
      <c r="F15" s="19">
        <v>0</v>
      </c>
      <c r="G15" s="19">
        <v>0</v>
      </c>
      <c r="H15" s="19">
        <v>1</v>
      </c>
      <c r="I15" s="18">
        <v>2.366</v>
      </c>
      <c r="J15" s="18">
        <v>27.744</v>
      </c>
      <c r="K15" s="21">
        <v>0</v>
      </c>
      <c r="L15" s="21">
        <v>2</v>
      </c>
      <c r="M15" s="21">
        <v>1</v>
      </c>
      <c r="N15" s="21">
        <v>-1</v>
      </c>
      <c r="O15" s="21">
        <v>0</v>
      </c>
      <c r="P15" s="21">
        <v>0.005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399276</v>
      </c>
      <c r="B16" s="19" t="s">
        <v>151</v>
      </c>
      <c r="C16" s="19">
        <v>5748.4</v>
      </c>
      <c r="D16" s="19">
        <v>8086.183</v>
      </c>
      <c r="E16" s="19">
        <v>0</v>
      </c>
      <c r="F16" s="19">
        <v>0</v>
      </c>
      <c r="G16" s="19">
        <v>0</v>
      </c>
      <c r="H16" s="19">
        <v>1</v>
      </c>
      <c r="I16" s="18">
        <v>1.887</v>
      </c>
      <c r="J16" s="18">
        <v>30.252</v>
      </c>
      <c r="K16" s="21">
        <v>3</v>
      </c>
      <c r="L16" s="21">
        <v>2</v>
      </c>
      <c r="M16" s="21">
        <v>0</v>
      </c>
      <c r="N16" s="21">
        <v>-1</v>
      </c>
      <c r="O16" s="21">
        <v>0</v>
      </c>
      <c r="P16" s="21">
        <v>-1.774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399289</v>
      </c>
      <c r="B17" s="19" t="s">
        <v>152</v>
      </c>
      <c r="C17" s="19">
        <v>119.608</v>
      </c>
      <c r="D17" s="19">
        <v>120.452</v>
      </c>
      <c r="E17" s="19">
        <v>0</v>
      </c>
      <c r="F17" s="19">
        <v>0</v>
      </c>
      <c r="G17" s="19">
        <v>0</v>
      </c>
      <c r="H17" s="19">
        <v>1</v>
      </c>
      <c r="I17" s="18">
        <v>0.423</v>
      </c>
      <c r="J17" s="18">
        <v>1.121</v>
      </c>
      <c r="K17" s="21">
        <v>4</v>
      </c>
      <c r="L17" s="21">
        <v>2</v>
      </c>
      <c r="M17" s="21">
        <v>0</v>
      </c>
      <c r="N17" s="21">
        <v>1</v>
      </c>
      <c r="O17" s="21">
        <v>0</v>
      </c>
      <c r="P17" s="21">
        <v>2.029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399298</v>
      </c>
      <c r="B18" s="19" t="s">
        <v>153</v>
      </c>
      <c r="C18" s="19">
        <v>212.403</v>
      </c>
      <c r="D18" s="19">
        <v>213.32</v>
      </c>
      <c r="E18" s="19">
        <v>0</v>
      </c>
      <c r="F18" s="19">
        <v>0</v>
      </c>
      <c r="G18" s="19">
        <v>0</v>
      </c>
      <c r="H18" s="19">
        <v>1</v>
      </c>
      <c r="I18" s="18">
        <v>0.11</v>
      </c>
      <c r="J18" s="18">
        <v>0.539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2.498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399299</v>
      </c>
      <c r="B19" s="19" t="s">
        <v>154</v>
      </c>
      <c r="C19" s="19">
        <v>244.38</v>
      </c>
      <c r="D19" s="19">
        <v>245.45</v>
      </c>
      <c r="E19" s="19">
        <v>0</v>
      </c>
      <c r="F19" s="19">
        <v>0</v>
      </c>
      <c r="G19" s="19">
        <v>0</v>
      </c>
      <c r="H19" s="19">
        <v>1</v>
      </c>
      <c r="I19" s="18">
        <v>0.324</v>
      </c>
      <c r="J19" s="18">
        <v>0.759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3.396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399301</v>
      </c>
      <c r="B20" s="19" t="s">
        <v>155</v>
      </c>
      <c r="C20" s="19">
        <v>216.235</v>
      </c>
      <c r="D20" s="19">
        <v>217.169</v>
      </c>
      <c r="E20" s="19">
        <v>0</v>
      </c>
      <c r="F20" s="19">
        <v>0</v>
      </c>
      <c r="G20" s="19">
        <v>0</v>
      </c>
      <c r="H20" s="19">
        <v>1</v>
      </c>
      <c r="I20" s="18">
        <v>0.11</v>
      </c>
      <c r="J20" s="18">
        <v>0.54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-0.167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399357</v>
      </c>
      <c r="B21" s="19" t="s">
        <v>156</v>
      </c>
      <c r="C21" s="19">
        <v>3152.221</v>
      </c>
      <c r="D21" s="19">
        <v>3576.34</v>
      </c>
      <c r="E21" s="19">
        <v>0</v>
      </c>
      <c r="F21" s="19">
        <v>0</v>
      </c>
      <c r="G21" s="19">
        <v>0</v>
      </c>
      <c r="H21" s="19">
        <v>1</v>
      </c>
      <c r="I21" s="18">
        <v>1.537</v>
      </c>
      <c r="J21" s="18">
        <v>13.214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3.956</v>
      </c>
      <c r="Q21" s="21">
        <v>1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399389</v>
      </c>
      <c r="B22" s="19" t="s">
        <v>157</v>
      </c>
      <c r="C22" s="19">
        <v>5633.518</v>
      </c>
      <c r="D22" s="19">
        <v>7783.227</v>
      </c>
      <c r="E22" s="19">
        <v>0</v>
      </c>
      <c r="F22" s="19">
        <v>0</v>
      </c>
      <c r="G22" s="19">
        <v>0</v>
      </c>
      <c r="H22" s="19">
        <v>1</v>
      </c>
      <c r="I22" s="18">
        <v>3.706</v>
      </c>
      <c r="J22" s="18">
        <v>30.303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-0.309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399404</v>
      </c>
      <c r="B23" s="19" t="s">
        <v>158</v>
      </c>
      <c r="C23" s="19">
        <v>6073.034</v>
      </c>
      <c r="D23" s="19">
        <v>6681.427</v>
      </c>
      <c r="E23" s="19">
        <v>0</v>
      </c>
      <c r="F23" s="19">
        <v>0</v>
      </c>
      <c r="G23" s="19">
        <v>0</v>
      </c>
      <c r="H23" s="19">
        <v>1</v>
      </c>
      <c r="I23" s="18">
        <v>1.799</v>
      </c>
      <c r="J23" s="18">
        <v>10.741</v>
      </c>
      <c r="K23" s="21">
        <v>1</v>
      </c>
      <c r="L23" s="21">
        <v>2</v>
      </c>
      <c r="M23" s="21">
        <v>1</v>
      </c>
      <c r="N23" s="21">
        <v>-1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399427</v>
      </c>
      <c r="B24" s="19" t="s">
        <v>159</v>
      </c>
      <c r="C24" s="19">
        <v>2139.628</v>
      </c>
      <c r="D24" s="19">
        <v>2475.492</v>
      </c>
      <c r="E24" s="19">
        <v>0</v>
      </c>
      <c r="F24" s="19">
        <v>0</v>
      </c>
      <c r="G24" s="19">
        <v>0</v>
      </c>
      <c r="H24" s="19">
        <v>1</v>
      </c>
      <c r="I24" s="18">
        <v>1.685</v>
      </c>
      <c r="J24" s="18">
        <v>15.024</v>
      </c>
      <c r="K24" s="21">
        <v>1</v>
      </c>
      <c r="L24" s="21">
        <v>1</v>
      </c>
      <c r="M24" s="21">
        <v>0</v>
      </c>
      <c r="N24" s="21">
        <v>0</v>
      </c>
      <c r="O24" s="21">
        <v>0</v>
      </c>
      <c r="P24" s="21">
        <v>-1.908</v>
      </c>
      <c r="Q24" s="21">
        <v>0</v>
      </c>
      <c r="R24" s="21">
        <v>-1</v>
      </c>
      <c r="S24" s="22"/>
      <c r="T24" s="22"/>
      <c r="U24" s="22"/>
      <c r="V24" s="22"/>
      <c r="W24" s="22"/>
    </row>
    <row r="25" ht="16.5" spans="1:23">
      <c r="A25" s="19">
        <v>399439</v>
      </c>
      <c r="B25" s="19" t="s">
        <v>160</v>
      </c>
      <c r="C25" s="19">
        <v>1652.525</v>
      </c>
      <c r="D25" s="19">
        <v>1828.821</v>
      </c>
      <c r="E25" s="19">
        <v>0</v>
      </c>
      <c r="F25" s="19">
        <v>0</v>
      </c>
      <c r="G25" s="19">
        <v>0</v>
      </c>
      <c r="H25" s="19">
        <v>1</v>
      </c>
      <c r="I25" s="18">
        <v>1.496</v>
      </c>
      <c r="J25" s="18">
        <v>10.992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-9.47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399621</v>
      </c>
      <c r="B26" s="19" t="s">
        <v>161</v>
      </c>
      <c r="C26" s="19">
        <v>7274.391</v>
      </c>
      <c r="D26" s="19">
        <v>11656.739</v>
      </c>
      <c r="E26" s="19">
        <v>0</v>
      </c>
      <c r="F26" s="19">
        <v>0</v>
      </c>
      <c r="G26" s="19">
        <v>0</v>
      </c>
      <c r="H26" s="19">
        <v>1</v>
      </c>
      <c r="I26" s="18">
        <v>6.636</v>
      </c>
      <c r="J26" s="18">
        <v>41.736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-0.784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9">
        <v>399636</v>
      </c>
      <c r="B27" s="19" t="s">
        <v>162</v>
      </c>
      <c r="C27" s="19">
        <v>5695.969</v>
      </c>
      <c r="D27" s="19">
        <v>8060.238</v>
      </c>
      <c r="E27" s="19">
        <v>0</v>
      </c>
      <c r="F27" s="19">
        <v>0</v>
      </c>
      <c r="G27" s="19">
        <v>0</v>
      </c>
      <c r="H27" s="19">
        <v>1</v>
      </c>
      <c r="I27" s="18">
        <v>1.171</v>
      </c>
      <c r="J27" s="18">
        <v>30.16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0.762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399680</v>
      </c>
      <c r="B28" s="19" t="s">
        <v>163</v>
      </c>
      <c r="C28" s="19">
        <v>630.37</v>
      </c>
      <c r="D28" s="19">
        <v>733.19</v>
      </c>
      <c r="E28" s="19">
        <v>0</v>
      </c>
      <c r="F28" s="19">
        <v>0</v>
      </c>
      <c r="G28" s="19">
        <v>0</v>
      </c>
      <c r="H28" s="19">
        <v>1</v>
      </c>
      <c r="I28" s="18">
        <v>3.978</v>
      </c>
      <c r="J28" s="18">
        <v>17.444</v>
      </c>
      <c r="K28" s="21">
        <v>4</v>
      </c>
      <c r="L28" s="21">
        <v>2</v>
      </c>
      <c r="M28" s="21">
        <v>0</v>
      </c>
      <c r="N28" s="21">
        <v>1</v>
      </c>
      <c r="O28" s="21">
        <v>0</v>
      </c>
      <c r="P28" s="21">
        <v>0.119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399688</v>
      </c>
      <c r="B29" s="19" t="s">
        <v>164</v>
      </c>
      <c r="C29" s="19">
        <v>3674.776</v>
      </c>
      <c r="D29" s="19">
        <v>6186.619</v>
      </c>
      <c r="E29" s="19">
        <v>0</v>
      </c>
      <c r="F29" s="19">
        <v>0</v>
      </c>
      <c r="G29" s="19">
        <v>0</v>
      </c>
      <c r="H29" s="19">
        <v>1</v>
      </c>
      <c r="I29" s="18">
        <v>7.431</v>
      </c>
      <c r="J29" s="18">
        <v>45.015</v>
      </c>
      <c r="K29" s="21">
        <v>4</v>
      </c>
      <c r="L29" s="21">
        <v>2</v>
      </c>
      <c r="M29" s="21">
        <v>0</v>
      </c>
      <c r="N29" s="21">
        <v>1</v>
      </c>
      <c r="O29" s="21">
        <v>0</v>
      </c>
      <c r="P29" s="21">
        <v>2.294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399696</v>
      </c>
      <c r="B30" s="19" t="s">
        <v>165</v>
      </c>
      <c r="C30" s="19">
        <v>3187.24</v>
      </c>
      <c r="D30" s="19">
        <v>4167.863</v>
      </c>
      <c r="E30" s="19">
        <v>0</v>
      </c>
      <c r="F30" s="19">
        <v>0</v>
      </c>
      <c r="G30" s="19">
        <v>0</v>
      </c>
      <c r="H30" s="19">
        <v>1</v>
      </c>
      <c r="I30" s="18">
        <v>2.075</v>
      </c>
      <c r="J30" s="18">
        <v>25.115</v>
      </c>
      <c r="K30" s="21">
        <v>4</v>
      </c>
      <c r="L30" s="21">
        <v>2</v>
      </c>
      <c r="M30" s="21">
        <v>0</v>
      </c>
      <c r="N30" s="21">
        <v>1</v>
      </c>
      <c r="O30" s="21">
        <v>0</v>
      </c>
      <c r="P30" s="21">
        <v>1.156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399704</v>
      </c>
      <c r="B31" s="19" t="s">
        <v>166</v>
      </c>
      <c r="C31" s="19">
        <v>4719.661</v>
      </c>
      <c r="D31" s="19">
        <v>6230.904</v>
      </c>
      <c r="E31" s="19">
        <v>0</v>
      </c>
      <c r="F31" s="19">
        <v>0</v>
      </c>
      <c r="G31" s="19">
        <v>0</v>
      </c>
      <c r="H31" s="19">
        <v>1</v>
      </c>
      <c r="I31" s="18">
        <v>0.172</v>
      </c>
      <c r="J31" s="18">
        <v>24.384</v>
      </c>
      <c r="K31" s="21">
        <v>3</v>
      </c>
      <c r="L31" s="21">
        <v>2</v>
      </c>
      <c r="M31" s="21">
        <v>0</v>
      </c>
      <c r="N31" s="21">
        <v>0</v>
      </c>
      <c r="O31" s="21">
        <v>0</v>
      </c>
      <c r="P31" s="21">
        <v>-2.37</v>
      </c>
      <c r="Q31" s="21">
        <v>0</v>
      </c>
      <c r="R31" s="21">
        <v>-1</v>
      </c>
      <c r="S31" s="22"/>
      <c r="T31" s="22"/>
      <c r="U31" s="22"/>
      <c r="V31" s="22"/>
      <c r="W31" s="22"/>
    </row>
    <row r="32" ht="16.5" spans="1:23">
      <c r="A32" s="19">
        <v>399991</v>
      </c>
      <c r="B32" s="19" t="s">
        <v>167</v>
      </c>
      <c r="C32" s="19">
        <v>2292.9</v>
      </c>
      <c r="D32" s="19">
        <v>2838.337</v>
      </c>
      <c r="E32" s="19">
        <v>0</v>
      </c>
      <c r="F32" s="19">
        <v>0</v>
      </c>
      <c r="G32" s="19">
        <v>0</v>
      </c>
      <c r="H32" s="19">
        <v>1</v>
      </c>
      <c r="I32" s="18">
        <v>0.909</v>
      </c>
      <c r="J32" s="18">
        <v>19.951</v>
      </c>
      <c r="K32" s="21">
        <v>4</v>
      </c>
      <c r="L32" s="21">
        <v>1</v>
      </c>
      <c r="M32" s="21">
        <v>0</v>
      </c>
      <c r="N32" s="21">
        <v>1</v>
      </c>
      <c r="O32" s="21">
        <v>0</v>
      </c>
      <c r="P32" s="21">
        <v>-4.112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980018</v>
      </c>
      <c r="B33" s="19" t="s">
        <v>168</v>
      </c>
      <c r="C33" s="19">
        <v>3293.293</v>
      </c>
      <c r="D33" s="19">
        <v>3961.171</v>
      </c>
      <c r="E33" s="19">
        <v>0</v>
      </c>
      <c r="F33" s="19">
        <v>0</v>
      </c>
      <c r="G33" s="19">
        <v>0</v>
      </c>
      <c r="H33" s="19">
        <v>1</v>
      </c>
      <c r="I33" s="18">
        <v>4.633</v>
      </c>
      <c r="J33" s="18">
        <v>20.712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0.829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3</v>
      </c>
      <c r="B34" s="20" t="s">
        <v>169</v>
      </c>
      <c r="C34" s="20">
        <v>254.649</v>
      </c>
      <c r="D34" s="20">
        <v>269.293</v>
      </c>
      <c r="E34" s="20">
        <v>0</v>
      </c>
      <c r="F34" s="20">
        <v>0</v>
      </c>
      <c r="G34" s="20">
        <v>1</v>
      </c>
      <c r="H34" s="18">
        <v>0</v>
      </c>
      <c r="I34" s="18">
        <v>0</v>
      </c>
      <c r="J34" s="18">
        <v>0</v>
      </c>
      <c r="K34" s="21">
        <v>3</v>
      </c>
      <c r="L34" s="21">
        <v>2</v>
      </c>
      <c r="M34" s="21">
        <v>0</v>
      </c>
      <c r="N34" s="21">
        <v>0</v>
      </c>
      <c r="O34" s="21">
        <v>0</v>
      </c>
      <c r="P34" s="21">
        <v>-3.193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6</v>
      </c>
      <c r="B35" s="20" t="s">
        <v>170</v>
      </c>
      <c r="C35" s="20">
        <v>4482.352</v>
      </c>
      <c r="D35" s="20">
        <v>4907.392</v>
      </c>
      <c r="E35" s="20">
        <v>0</v>
      </c>
      <c r="F35" s="20">
        <v>0</v>
      </c>
      <c r="G35" s="20">
        <v>1</v>
      </c>
      <c r="H35" s="18">
        <v>0</v>
      </c>
      <c r="I35" s="18">
        <v>0</v>
      </c>
      <c r="J35" s="18">
        <v>0</v>
      </c>
      <c r="K35" s="21">
        <v>2</v>
      </c>
      <c r="L35" s="21">
        <v>0</v>
      </c>
      <c r="M35" s="21">
        <v>1</v>
      </c>
      <c r="N35" s="21">
        <v>-1</v>
      </c>
      <c r="O35" s="21">
        <v>0</v>
      </c>
      <c r="P35" s="21">
        <v>-12.264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36</v>
      </c>
      <c r="B36" s="20" t="s">
        <v>171</v>
      </c>
      <c r="C36" s="20">
        <v>10923.411</v>
      </c>
      <c r="D36" s="20">
        <v>11961.184</v>
      </c>
      <c r="E36" s="20">
        <v>0</v>
      </c>
      <c r="F36" s="20">
        <v>0</v>
      </c>
      <c r="G36" s="20">
        <v>1</v>
      </c>
      <c r="H36" s="18">
        <v>0</v>
      </c>
      <c r="I36" s="18">
        <v>0</v>
      </c>
      <c r="J36" s="18">
        <v>0</v>
      </c>
      <c r="K36" s="21">
        <v>1</v>
      </c>
      <c r="L36" s="21">
        <v>2</v>
      </c>
      <c r="M36" s="21">
        <v>0</v>
      </c>
      <c r="N36" s="21">
        <v>0</v>
      </c>
      <c r="O36" s="21">
        <v>0</v>
      </c>
      <c r="P36" s="21">
        <v>4.856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75</v>
      </c>
      <c r="B37" s="20" t="s">
        <v>172</v>
      </c>
      <c r="C37" s="20">
        <v>7196.279</v>
      </c>
      <c r="D37" s="20">
        <v>8217.711</v>
      </c>
      <c r="E37" s="20">
        <v>0</v>
      </c>
      <c r="F37" s="20">
        <v>0</v>
      </c>
      <c r="G37" s="20">
        <v>1</v>
      </c>
      <c r="H37" s="18">
        <v>0</v>
      </c>
      <c r="I37" s="18">
        <v>0</v>
      </c>
      <c r="J37" s="18">
        <v>0</v>
      </c>
      <c r="K37" s="21">
        <v>4</v>
      </c>
      <c r="L37" s="21">
        <v>2</v>
      </c>
      <c r="M37" s="21">
        <v>0</v>
      </c>
      <c r="N37" s="21">
        <v>1</v>
      </c>
      <c r="O37" s="21">
        <v>0</v>
      </c>
      <c r="P37" s="21">
        <v>3.765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96</v>
      </c>
      <c r="B38" s="20" t="s">
        <v>173</v>
      </c>
      <c r="C38" s="20">
        <v>4244.83</v>
      </c>
      <c r="D38" s="20">
        <v>4646.032</v>
      </c>
      <c r="E38" s="20">
        <v>0</v>
      </c>
      <c r="F38" s="20">
        <v>0</v>
      </c>
      <c r="G38" s="20">
        <v>1</v>
      </c>
      <c r="H38" s="18">
        <v>0</v>
      </c>
      <c r="I38" s="18">
        <v>0</v>
      </c>
      <c r="J38" s="18">
        <v>0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23.531</v>
      </c>
      <c r="Q38" s="21">
        <v>1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103</v>
      </c>
      <c r="B39" s="20" t="s">
        <v>174</v>
      </c>
      <c r="C39" s="20">
        <v>8099.241</v>
      </c>
      <c r="D39" s="20">
        <v>9171.35</v>
      </c>
      <c r="E39" s="20">
        <v>0</v>
      </c>
      <c r="F39" s="20">
        <v>0</v>
      </c>
      <c r="G39" s="20">
        <v>1</v>
      </c>
      <c r="H39" s="18">
        <v>0</v>
      </c>
      <c r="I39" s="18">
        <v>0</v>
      </c>
      <c r="J39" s="18">
        <v>0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1.343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109</v>
      </c>
      <c r="B40" s="20" t="s">
        <v>175</v>
      </c>
      <c r="C40" s="20">
        <v>10264.369</v>
      </c>
      <c r="D40" s="20">
        <v>11655.806</v>
      </c>
      <c r="E40" s="20">
        <v>0</v>
      </c>
      <c r="F40" s="20">
        <v>0</v>
      </c>
      <c r="G40" s="20">
        <v>1</v>
      </c>
      <c r="H40" s="18">
        <v>0</v>
      </c>
      <c r="I40" s="18">
        <v>0</v>
      </c>
      <c r="J40" s="18">
        <v>0</v>
      </c>
      <c r="K40" s="21">
        <v>3</v>
      </c>
      <c r="L40" s="21">
        <v>1</v>
      </c>
      <c r="M40" s="21">
        <v>0</v>
      </c>
      <c r="N40" s="21">
        <v>0</v>
      </c>
      <c r="O40" s="21">
        <v>0</v>
      </c>
      <c r="P40" s="21">
        <v>-0.515</v>
      </c>
      <c r="Q40" s="21">
        <v>0</v>
      </c>
      <c r="R40" s="21">
        <v>-1</v>
      </c>
      <c r="S40" s="22"/>
      <c r="T40" s="22"/>
      <c r="U40" s="22"/>
      <c r="V40" s="22"/>
      <c r="W40" s="22"/>
    </row>
    <row r="41" ht="16.5" spans="1:23">
      <c r="A41" s="20">
        <v>121</v>
      </c>
      <c r="B41" s="20" t="s">
        <v>176</v>
      </c>
      <c r="C41" s="20">
        <v>8344.614</v>
      </c>
      <c r="D41" s="20">
        <v>9454.488</v>
      </c>
      <c r="E41" s="20">
        <v>0</v>
      </c>
      <c r="F41" s="20">
        <v>0</v>
      </c>
      <c r="G41" s="20">
        <v>1</v>
      </c>
      <c r="H41" s="18">
        <v>0</v>
      </c>
      <c r="I41" s="18">
        <v>0</v>
      </c>
      <c r="J41" s="18">
        <v>0</v>
      </c>
      <c r="K41" s="21">
        <v>3</v>
      </c>
      <c r="L41" s="21">
        <v>2</v>
      </c>
      <c r="M41" s="21">
        <v>0</v>
      </c>
      <c r="N41" s="21">
        <v>0</v>
      </c>
      <c r="O41" s="21">
        <v>0</v>
      </c>
      <c r="P41" s="21">
        <v>-0.165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147</v>
      </c>
      <c r="B42" s="20" t="s">
        <v>177</v>
      </c>
      <c r="C42" s="20">
        <v>6850.956</v>
      </c>
      <c r="D42" s="20">
        <v>7669.467</v>
      </c>
      <c r="E42" s="20">
        <v>0</v>
      </c>
      <c r="F42" s="20">
        <v>0</v>
      </c>
      <c r="G42" s="20">
        <v>1</v>
      </c>
      <c r="H42" s="18">
        <v>0</v>
      </c>
      <c r="I42" s="18">
        <v>0</v>
      </c>
      <c r="J42" s="18">
        <v>0</v>
      </c>
      <c r="K42" s="21">
        <v>4</v>
      </c>
      <c r="L42" s="21">
        <v>2</v>
      </c>
      <c r="M42" s="21">
        <v>0</v>
      </c>
      <c r="N42" s="21">
        <v>1</v>
      </c>
      <c r="O42" s="21">
        <v>0</v>
      </c>
      <c r="P42" s="21">
        <v>3.756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683</v>
      </c>
      <c r="B43" s="20" t="s">
        <v>107</v>
      </c>
      <c r="C43" s="20">
        <v>1119.135</v>
      </c>
      <c r="D43" s="20">
        <v>1350.935</v>
      </c>
      <c r="E43" s="20">
        <v>0</v>
      </c>
      <c r="F43" s="20">
        <v>0</v>
      </c>
      <c r="G43" s="20">
        <v>1</v>
      </c>
      <c r="H43" s="18">
        <v>0</v>
      </c>
      <c r="I43" s="18">
        <v>0</v>
      </c>
      <c r="J43" s="18">
        <v>0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1.883</v>
      </c>
      <c r="Q43" s="21">
        <v>1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807</v>
      </c>
      <c r="B44" s="20" t="s">
        <v>47</v>
      </c>
      <c r="C44" s="20">
        <v>18837.672</v>
      </c>
      <c r="D44" s="20">
        <v>20589.359</v>
      </c>
      <c r="E44" s="20">
        <v>0</v>
      </c>
      <c r="F44" s="20">
        <v>0</v>
      </c>
      <c r="G44" s="20">
        <v>1</v>
      </c>
      <c r="H44" s="18">
        <v>0</v>
      </c>
      <c r="I44" s="18">
        <v>0</v>
      </c>
      <c r="J44" s="18">
        <v>0</v>
      </c>
      <c r="K44" s="21">
        <v>4</v>
      </c>
      <c r="L44" s="21">
        <v>2</v>
      </c>
      <c r="M44" s="21">
        <v>0</v>
      </c>
      <c r="N44" s="21">
        <v>1</v>
      </c>
      <c r="O44" s="21">
        <v>0</v>
      </c>
      <c r="P44" s="21">
        <v>4.621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808</v>
      </c>
      <c r="B45" s="20" t="s">
        <v>178</v>
      </c>
      <c r="C45" s="20">
        <v>8592.344</v>
      </c>
      <c r="D45" s="20">
        <v>9940.279</v>
      </c>
      <c r="E45" s="20">
        <v>0</v>
      </c>
      <c r="F45" s="20">
        <v>0</v>
      </c>
      <c r="G45" s="20">
        <v>1</v>
      </c>
      <c r="H45" s="18">
        <v>0</v>
      </c>
      <c r="I45" s="18">
        <v>0</v>
      </c>
      <c r="J45" s="18">
        <v>0</v>
      </c>
      <c r="K45" s="21">
        <v>4</v>
      </c>
      <c r="L45" s="21">
        <v>2</v>
      </c>
      <c r="M45" s="21">
        <v>0</v>
      </c>
      <c r="N45" s="21">
        <v>1</v>
      </c>
      <c r="O45" s="21">
        <v>0</v>
      </c>
      <c r="P45" s="21">
        <v>3.059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815</v>
      </c>
      <c r="B46" s="20" t="s">
        <v>179</v>
      </c>
      <c r="C46" s="20">
        <v>19454.299</v>
      </c>
      <c r="D46" s="20">
        <v>21348.336</v>
      </c>
      <c r="E46" s="20">
        <v>0</v>
      </c>
      <c r="F46" s="20">
        <v>0</v>
      </c>
      <c r="G46" s="20">
        <v>1</v>
      </c>
      <c r="H46" s="18">
        <v>0</v>
      </c>
      <c r="I46" s="18">
        <v>0</v>
      </c>
      <c r="J46" s="18">
        <v>0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2.481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857</v>
      </c>
      <c r="B47" s="20" t="s">
        <v>180</v>
      </c>
      <c r="C47" s="20">
        <v>10582.629</v>
      </c>
      <c r="D47" s="20">
        <v>11957.95</v>
      </c>
      <c r="E47" s="20">
        <v>0</v>
      </c>
      <c r="F47" s="20">
        <v>0</v>
      </c>
      <c r="G47" s="20">
        <v>1</v>
      </c>
      <c r="H47" s="18">
        <v>0</v>
      </c>
      <c r="I47" s="18">
        <v>0</v>
      </c>
      <c r="J47" s="18">
        <v>0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-0.766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912</v>
      </c>
      <c r="B48" s="20" t="s">
        <v>181</v>
      </c>
      <c r="C48" s="20">
        <v>21394.689</v>
      </c>
      <c r="D48" s="20">
        <v>23608.768</v>
      </c>
      <c r="E48" s="20">
        <v>0</v>
      </c>
      <c r="F48" s="20">
        <v>0</v>
      </c>
      <c r="G48" s="20">
        <v>1</v>
      </c>
      <c r="H48" s="18">
        <v>0</v>
      </c>
      <c r="I48" s="18">
        <v>0</v>
      </c>
      <c r="J48" s="18">
        <v>0</v>
      </c>
      <c r="K48" s="21">
        <v>4</v>
      </c>
      <c r="L48" s="21">
        <v>0</v>
      </c>
      <c r="M48" s="21">
        <v>0</v>
      </c>
      <c r="N48" s="21">
        <v>1</v>
      </c>
      <c r="O48" s="21">
        <v>0</v>
      </c>
      <c r="P48" s="21">
        <v>3.354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932</v>
      </c>
      <c r="B49" s="20" t="s">
        <v>182</v>
      </c>
      <c r="C49" s="20">
        <v>15683.29</v>
      </c>
      <c r="D49" s="20">
        <v>17400.588</v>
      </c>
      <c r="E49" s="20">
        <v>0</v>
      </c>
      <c r="F49" s="20">
        <v>0</v>
      </c>
      <c r="G49" s="20">
        <v>1</v>
      </c>
      <c r="H49" s="18">
        <v>0</v>
      </c>
      <c r="I49" s="18">
        <v>0</v>
      </c>
      <c r="J49" s="18">
        <v>0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1.321</v>
      </c>
      <c r="Q49" s="21">
        <v>1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933</v>
      </c>
      <c r="B50" s="20" t="s">
        <v>183</v>
      </c>
      <c r="C50" s="20">
        <v>8343.234</v>
      </c>
      <c r="D50" s="20">
        <v>9655.015</v>
      </c>
      <c r="E50" s="20">
        <v>0</v>
      </c>
      <c r="F50" s="20">
        <v>0</v>
      </c>
      <c r="G50" s="20">
        <v>1</v>
      </c>
      <c r="H50" s="18">
        <v>0</v>
      </c>
      <c r="I50" s="18">
        <v>0</v>
      </c>
      <c r="J50" s="18">
        <v>0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3.266</v>
      </c>
      <c r="Q50" s="21">
        <v>1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948</v>
      </c>
      <c r="B51" s="20" t="s">
        <v>184</v>
      </c>
      <c r="C51" s="20">
        <v>2602.238</v>
      </c>
      <c r="D51" s="20">
        <v>3035.815</v>
      </c>
      <c r="E51" s="20">
        <v>0</v>
      </c>
      <c r="F51" s="20">
        <v>0</v>
      </c>
      <c r="G51" s="20">
        <v>1</v>
      </c>
      <c r="H51" s="18">
        <v>0</v>
      </c>
      <c r="I51" s="18">
        <v>0</v>
      </c>
      <c r="J51" s="18">
        <v>0</v>
      </c>
      <c r="K51" s="21">
        <v>4</v>
      </c>
      <c r="L51" s="21">
        <v>2</v>
      </c>
      <c r="M51" s="21">
        <v>0</v>
      </c>
      <c r="N51" s="21">
        <v>1</v>
      </c>
      <c r="O51" s="21">
        <v>0</v>
      </c>
      <c r="P51" s="21">
        <v>-0.455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952</v>
      </c>
      <c r="B52" s="20" t="s">
        <v>185</v>
      </c>
      <c r="C52" s="20">
        <v>2717.995</v>
      </c>
      <c r="D52" s="20">
        <v>3004.639</v>
      </c>
      <c r="E52" s="20">
        <v>0</v>
      </c>
      <c r="F52" s="20">
        <v>0</v>
      </c>
      <c r="G52" s="20">
        <v>1</v>
      </c>
      <c r="H52" s="18">
        <v>0</v>
      </c>
      <c r="I52" s="18">
        <v>0</v>
      </c>
      <c r="J52" s="18">
        <v>0</v>
      </c>
      <c r="K52" s="21">
        <v>4</v>
      </c>
      <c r="L52" s="21">
        <v>2</v>
      </c>
      <c r="M52" s="21">
        <v>0</v>
      </c>
      <c r="N52" s="21">
        <v>1</v>
      </c>
      <c r="O52" s="21">
        <v>0</v>
      </c>
      <c r="P52" s="21">
        <v>-0.96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978</v>
      </c>
      <c r="B53" s="20" t="s">
        <v>186</v>
      </c>
      <c r="C53" s="20">
        <v>10887.492</v>
      </c>
      <c r="D53" s="20">
        <v>12235.967</v>
      </c>
      <c r="E53" s="20">
        <v>0</v>
      </c>
      <c r="F53" s="20">
        <v>0</v>
      </c>
      <c r="G53" s="20">
        <v>1</v>
      </c>
      <c r="H53" s="18">
        <v>0</v>
      </c>
      <c r="I53" s="18">
        <v>0</v>
      </c>
      <c r="J53" s="18">
        <v>0</v>
      </c>
      <c r="K53" s="21">
        <v>4</v>
      </c>
      <c r="L53" s="21">
        <v>2</v>
      </c>
      <c r="M53" s="21">
        <v>0</v>
      </c>
      <c r="N53" s="21">
        <v>1</v>
      </c>
      <c r="O53" s="21">
        <v>0</v>
      </c>
      <c r="P53" s="21">
        <v>0.435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990</v>
      </c>
      <c r="B54" s="20" t="s">
        <v>187</v>
      </c>
      <c r="C54" s="20">
        <v>13099.692</v>
      </c>
      <c r="D54" s="20">
        <v>14520.968</v>
      </c>
      <c r="E54" s="20">
        <v>0</v>
      </c>
      <c r="F54" s="20">
        <v>0</v>
      </c>
      <c r="G54" s="20">
        <v>1</v>
      </c>
      <c r="H54" s="18">
        <v>0</v>
      </c>
      <c r="I54" s="18">
        <v>0</v>
      </c>
      <c r="J54" s="18">
        <v>0</v>
      </c>
      <c r="K54" s="21">
        <v>4</v>
      </c>
      <c r="L54" s="21">
        <v>2</v>
      </c>
      <c r="M54" s="21">
        <v>0</v>
      </c>
      <c r="N54" s="21">
        <v>1</v>
      </c>
      <c r="O54" s="21">
        <v>0</v>
      </c>
      <c r="P54" s="21">
        <v>-0.198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991</v>
      </c>
      <c r="B55" s="20" t="s">
        <v>27</v>
      </c>
      <c r="C55" s="20">
        <v>9030.245</v>
      </c>
      <c r="D55" s="20">
        <v>10432.908</v>
      </c>
      <c r="E55" s="20">
        <v>0</v>
      </c>
      <c r="F55" s="20">
        <v>0</v>
      </c>
      <c r="G55" s="20">
        <v>1</v>
      </c>
      <c r="H55" s="18">
        <v>0</v>
      </c>
      <c r="I55" s="18">
        <v>0</v>
      </c>
      <c r="J55" s="18">
        <v>0</v>
      </c>
      <c r="K55" s="21">
        <v>3</v>
      </c>
      <c r="L55" s="21">
        <v>2</v>
      </c>
      <c r="M55" s="21">
        <v>0</v>
      </c>
      <c r="N55" s="21">
        <v>1</v>
      </c>
      <c r="O55" s="21">
        <v>0</v>
      </c>
      <c r="P55" s="21">
        <v>-0.21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399237</v>
      </c>
      <c r="B56" s="20" t="s">
        <v>188</v>
      </c>
      <c r="C56" s="20">
        <v>1103.699</v>
      </c>
      <c r="D56" s="20">
        <v>1234.929</v>
      </c>
      <c r="E56" s="20">
        <v>0</v>
      </c>
      <c r="F56" s="20">
        <v>0</v>
      </c>
      <c r="G56" s="20">
        <v>1</v>
      </c>
      <c r="H56" s="18">
        <v>0</v>
      </c>
      <c r="I56" s="18">
        <v>0</v>
      </c>
      <c r="J56" s="18">
        <v>0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-0.802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399275</v>
      </c>
      <c r="B57" s="20" t="s">
        <v>189</v>
      </c>
      <c r="C57" s="20">
        <v>2685.864</v>
      </c>
      <c r="D57" s="20">
        <v>3098.089</v>
      </c>
      <c r="E57" s="20">
        <v>0</v>
      </c>
      <c r="F57" s="20">
        <v>0</v>
      </c>
      <c r="G57" s="20">
        <v>1</v>
      </c>
      <c r="H57" s="18">
        <v>0</v>
      </c>
      <c r="I57" s="18">
        <v>0</v>
      </c>
      <c r="J57" s="18">
        <v>0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-0.188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399318</v>
      </c>
      <c r="B58" s="20" t="s">
        <v>190</v>
      </c>
      <c r="C58" s="20">
        <v>5169.571</v>
      </c>
      <c r="D58" s="20">
        <v>5436.997</v>
      </c>
      <c r="E58" s="20">
        <v>0</v>
      </c>
      <c r="F58" s="20">
        <v>0</v>
      </c>
      <c r="G58" s="20">
        <v>1</v>
      </c>
      <c r="H58" s="18">
        <v>0</v>
      </c>
      <c r="I58" s="18">
        <v>0</v>
      </c>
      <c r="J58" s="18">
        <v>0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2.621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399367</v>
      </c>
      <c r="B59" s="20" t="s">
        <v>191</v>
      </c>
      <c r="C59" s="20">
        <v>2687.33</v>
      </c>
      <c r="D59" s="20">
        <v>3102.655</v>
      </c>
      <c r="E59" s="20">
        <v>0</v>
      </c>
      <c r="F59" s="20">
        <v>0</v>
      </c>
      <c r="G59" s="20">
        <v>1</v>
      </c>
      <c r="H59" s="18">
        <v>0</v>
      </c>
      <c r="I59" s="18">
        <v>0</v>
      </c>
      <c r="J59" s="18">
        <v>0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2.185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399385</v>
      </c>
      <c r="B60" s="20" t="s">
        <v>192</v>
      </c>
      <c r="C60" s="20">
        <v>9548.723</v>
      </c>
      <c r="D60" s="20">
        <v>10584.27</v>
      </c>
      <c r="E60" s="20">
        <v>0</v>
      </c>
      <c r="F60" s="20">
        <v>0</v>
      </c>
      <c r="G60" s="20">
        <v>1</v>
      </c>
      <c r="H60" s="18">
        <v>0</v>
      </c>
      <c r="I60" s="18">
        <v>0</v>
      </c>
      <c r="J60" s="18">
        <v>0</v>
      </c>
      <c r="K60" s="21">
        <v>0</v>
      </c>
      <c r="L60" s="21">
        <v>2</v>
      </c>
      <c r="M60" s="21">
        <v>1</v>
      </c>
      <c r="N60" s="21">
        <v>-1</v>
      </c>
      <c r="O60" s="21">
        <v>0</v>
      </c>
      <c r="P60" s="21">
        <v>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399386</v>
      </c>
      <c r="B61" s="20" t="s">
        <v>193</v>
      </c>
      <c r="C61" s="20">
        <v>5891.268</v>
      </c>
      <c r="D61" s="20">
        <v>6831.066</v>
      </c>
      <c r="E61" s="20">
        <v>0</v>
      </c>
      <c r="F61" s="20">
        <v>0</v>
      </c>
      <c r="G61" s="20">
        <v>1</v>
      </c>
      <c r="H61" s="18">
        <v>0</v>
      </c>
      <c r="I61" s="18">
        <v>0</v>
      </c>
      <c r="J61" s="18">
        <v>0</v>
      </c>
      <c r="K61" s="21">
        <v>3</v>
      </c>
      <c r="L61" s="21">
        <v>2</v>
      </c>
      <c r="M61" s="21">
        <v>0</v>
      </c>
      <c r="N61" s="21">
        <v>1</v>
      </c>
      <c r="O61" s="21">
        <v>0</v>
      </c>
      <c r="P61" s="21">
        <v>1.199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399393</v>
      </c>
      <c r="B62" s="20" t="s">
        <v>194</v>
      </c>
      <c r="C62" s="20">
        <v>3168.828</v>
      </c>
      <c r="D62" s="20">
        <v>3595.166</v>
      </c>
      <c r="E62" s="20">
        <v>0</v>
      </c>
      <c r="F62" s="20">
        <v>0</v>
      </c>
      <c r="G62" s="20">
        <v>1</v>
      </c>
      <c r="H62" s="18">
        <v>0</v>
      </c>
      <c r="I62" s="18">
        <v>0</v>
      </c>
      <c r="J62" s="18">
        <v>0</v>
      </c>
      <c r="K62" s="21">
        <v>4</v>
      </c>
      <c r="L62" s="21">
        <v>2</v>
      </c>
      <c r="M62" s="21">
        <v>0</v>
      </c>
      <c r="N62" s="21">
        <v>1</v>
      </c>
      <c r="O62" s="21">
        <v>0</v>
      </c>
      <c r="P62" s="21">
        <v>-0.033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399394</v>
      </c>
      <c r="B63" s="20" t="s">
        <v>195</v>
      </c>
      <c r="C63" s="20">
        <v>8761.301</v>
      </c>
      <c r="D63" s="20">
        <v>10145.931</v>
      </c>
      <c r="E63" s="20">
        <v>0</v>
      </c>
      <c r="F63" s="20">
        <v>0</v>
      </c>
      <c r="G63" s="20">
        <v>1</v>
      </c>
      <c r="H63" s="18">
        <v>0</v>
      </c>
      <c r="I63" s="18">
        <v>0</v>
      </c>
      <c r="J63" s="18">
        <v>0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4.666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399396</v>
      </c>
      <c r="B64" s="20" t="s">
        <v>196</v>
      </c>
      <c r="C64" s="20">
        <v>18038.945</v>
      </c>
      <c r="D64" s="20">
        <v>19801.729</v>
      </c>
      <c r="E64" s="20">
        <v>0</v>
      </c>
      <c r="F64" s="20">
        <v>0</v>
      </c>
      <c r="G64" s="20">
        <v>1</v>
      </c>
      <c r="H64" s="18">
        <v>0</v>
      </c>
      <c r="I64" s="18">
        <v>0</v>
      </c>
      <c r="J64" s="18">
        <v>0</v>
      </c>
      <c r="K64" s="21">
        <v>3</v>
      </c>
      <c r="L64" s="21">
        <v>2</v>
      </c>
      <c r="M64" s="21">
        <v>0</v>
      </c>
      <c r="N64" s="21">
        <v>1</v>
      </c>
      <c r="O64" s="21">
        <v>0</v>
      </c>
      <c r="P64" s="21">
        <v>0.33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399441</v>
      </c>
      <c r="B65" s="20" t="s">
        <v>197</v>
      </c>
      <c r="C65" s="20">
        <v>2225.825</v>
      </c>
      <c r="D65" s="20">
        <v>2620.979</v>
      </c>
      <c r="E65" s="20">
        <v>0</v>
      </c>
      <c r="F65" s="20">
        <v>0</v>
      </c>
      <c r="G65" s="20">
        <v>1</v>
      </c>
      <c r="H65" s="18">
        <v>0</v>
      </c>
      <c r="I65" s="18">
        <v>0</v>
      </c>
      <c r="J65" s="18">
        <v>0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-1.381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399481</v>
      </c>
      <c r="B66" s="20" t="s">
        <v>145</v>
      </c>
      <c r="C66" s="20">
        <v>127.836</v>
      </c>
      <c r="D66" s="20">
        <v>128.033</v>
      </c>
      <c r="E66" s="20">
        <v>0</v>
      </c>
      <c r="F66" s="20">
        <v>0</v>
      </c>
      <c r="G66" s="20">
        <v>1</v>
      </c>
      <c r="H66" s="18">
        <v>0</v>
      </c>
      <c r="I66" s="18">
        <v>0</v>
      </c>
      <c r="J66" s="18">
        <v>0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15.322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399617</v>
      </c>
      <c r="B67" s="20" t="s">
        <v>198</v>
      </c>
      <c r="C67" s="20">
        <v>9547.153</v>
      </c>
      <c r="D67" s="20">
        <v>10837.94</v>
      </c>
      <c r="E67" s="20">
        <v>0</v>
      </c>
      <c r="F67" s="20">
        <v>0</v>
      </c>
      <c r="G67" s="20">
        <v>1</v>
      </c>
      <c r="H67" s="18">
        <v>0</v>
      </c>
      <c r="I67" s="18">
        <v>0</v>
      </c>
      <c r="J67" s="18">
        <v>0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-4.693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399618</v>
      </c>
      <c r="B68" s="20" t="s">
        <v>199</v>
      </c>
      <c r="C68" s="20">
        <v>8246.117</v>
      </c>
      <c r="D68" s="20">
        <v>9297.805</v>
      </c>
      <c r="E68" s="20">
        <v>0</v>
      </c>
      <c r="F68" s="20">
        <v>0</v>
      </c>
      <c r="G68" s="20">
        <v>1</v>
      </c>
      <c r="H68" s="18">
        <v>0</v>
      </c>
      <c r="I68" s="18">
        <v>0</v>
      </c>
      <c r="J68" s="18">
        <v>0</v>
      </c>
      <c r="K68" s="21">
        <v>2</v>
      </c>
      <c r="L68" s="21">
        <v>2</v>
      </c>
      <c r="M68" s="21">
        <v>0</v>
      </c>
      <c r="N68" s="21">
        <v>0</v>
      </c>
      <c r="O68" s="21">
        <v>0</v>
      </c>
      <c r="P68" s="21">
        <v>-1.782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399647</v>
      </c>
      <c r="B69" s="20" t="s">
        <v>200</v>
      </c>
      <c r="C69" s="20">
        <v>8099.802</v>
      </c>
      <c r="D69" s="20">
        <v>9069.338</v>
      </c>
      <c r="E69" s="20">
        <v>0</v>
      </c>
      <c r="F69" s="20">
        <v>0</v>
      </c>
      <c r="G69" s="20">
        <v>1</v>
      </c>
      <c r="H69" s="18">
        <v>0</v>
      </c>
      <c r="I69" s="18">
        <v>0</v>
      </c>
      <c r="J69" s="18">
        <v>0</v>
      </c>
      <c r="K69" s="21">
        <v>3</v>
      </c>
      <c r="L69" s="21">
        <v>2</v>
      </c>
      <c r="M69" s="21">
        <v>0</v>
      </c>
      <c r="N69" s="21">
        <v>0</v>
      </c>
      <c r="O69" s="21">
        <v>0</v>
      </c>
      <c r="P69" s="21">
        <v>-2.329</v>
      </c>
      <c r="Q69" s="21">
        <v>0</v>
      </c>
      <c r="R69" s="21">
        <v>-1</v>
      </c>
      <c r="S69" s="22"/>
      <c r="T69" s="22"/>
      <c r="U69" s="22"/>
      <c r="V69" s="22"/>
      <c r="W69" s="22"/>
    </row>
    <row r="70" ht="16.5" spans="1:23">
      <c r="A70" s="20">
        <v>399684</v>
      </c>
      <c r="B70" s="20" t="s">
        <v>201</v>
      </c>
      <c r="C70" s="20">
        <v>1867.558</v>
      </c>
      <c r="D70" s="20">
        <v>2106.404</v>
      </c>
      <c r="E70" s="20">
        <v>0</v>
      </c>
      <c r="F70" s="20">
        <v>0</v>
      </c>
      <c r="G70" s="20">
        <v>1</v>
      </c>
      <c r="H70" s="18">
        <v>0</v>
      </c>
      <c r="I70" s="18">
        <v>0</v>
      </c>
      <c r="J70" s="18">
        <v>0</v>
      </c>
      <c r="K70" s="21">
        <v>4</v>
      </c>
      <c r="L70" s="21">
        <v>1</v>
      </c>
      <c r="M70" s="21">
        <v>0</v>
      </c>
      <c r="N70" s="21">
        <v>1</v>
      </c>
      <c r="O70" s="21">
        <v>0</v>
      </c>
      <c r="P70" s="21">
        <v>-3.278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399685</v>
      </c>
      <c r="B71" s="20" t="s">
        <v>202</v>
      </c>
      <c r="C71" s="20">
        <v>1679.054</v>
      </c>
      <c r="D71" s="20">
        <v>1882.714</v>
      </c>
      <c r="E71" s="20">
        <v>0</v>
      </c>
      <c r="F71" s="20">
        <v>0</v>
      </c>
      <c r="G71" s="20">
        <v>1</v>
      </c>
      <c r="H71" s="18">
        <v>0</v>
      </c>
      <c r="I71" s="18">
        <v>0</v>
      </c>
      <c r="J71" s="18">
        <v>0</v>
      </c>
      <c r="K71" s="21">
        <v>3</v>
      </c>
      <c r="L71" s="21">
        <v>0</v>
      </c>
      <c r="M71" s="21">
        <v>0</v>
      </c>
      <c r="N71" s="21">
        <v>1</v>
      </c>
      <c r="O71" s="21">
        <v>0</v>
      </c>
      <c r="P71" s="21">
        <v>1.554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399686</v>
      </c>
      <c r="B72" s="20" t="s">
        <v>203</v>
      </c>
      <c r="C72" s="20">
        <v>2133.541</v>
      </c>
      <c r="D72" s="20">
        <v>2425.84</v>
      </c>
      <c r="E72" s="20">
        <v>0</v>
      </c>
      <c r="F72" s="20">
        <v>0</v>
      </c>
      <c r="G72" s="20">
        <v>1</v>
      </c>
      <c r="H72" s="18">
        <v>0</v>
      </c>
      <c r="I72" s="18">
        <v>0</v>
      </c>
      <c r="J72" s="18">
        <v>0</v>
      </c>
      <c r="K72" s="21">
        <v>4</v>
      </c>
      <c r="L72" s="21">
        <v>2</v>
      </c>
      <c r="M72" s="21">
        <v>0</v>
      </c>
      <c r="N72" s="21">
        <v>0</v>
      </c>
      <c r="O72" s="21">
        <v>0</v>
      </c>
      <c r="P72" s="21">
        <v>-3.133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399706</v>
      </c>
      <c r="B73" s="20" t="s">
        <v>204</v>
      </c>
      <c r="C73" s="20">
        <v>5582.874</v>
      </c>
      <c r="D73" s="20">
        <v>6201.717</v>
      </c>
      <c r="E73" s="20">
        <v>0</v>
      </c>
      <c r="F73" s="20">
        <v>0</v>
      </c>
      <c r="G73" s="20">
        <v>1</v>
      </c>
      <c r="H73" s="18">
        <v>0</v>
      </c>
      <c r="I73" s="18">
        <v>0</v>
      </c>
      <c r="J73" s="18">
        <v>0</v>
      </c>
      <c r="K73" s="21">
        <v>2</v>
      </c>
      <c r="L73" s="21">
        <v>0</v>
      </c>
      <c r="M73" s="21">
        <v>1</v>
      </c>
      <c r="N73" s="21">
        <v>-1</v>
      </c>
      <c r="O73" s="21">
        <v>0</v>
      </c>
      <c r="P73" s="21">
        <v>-4.626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399805</v>
      </c>
      <c r="B74" s="20" t="s">
        <v>205</v>
      </c>
      <c r="C74" s="20">
        <v>3723.748</v>
      </c>
      <c r="D74" s="20">
        <v>4503.945</v>
      </c>
      <c r="E74" s="20">
        <v>0</v>
      </c>
      <c r="F74" s="20">
        <v>0</v>
      </c>
      <c r="G74" s="20">
        <v>1</v>
      </c>
      <c r="H74" s="18">
        <v>0</v>
      </c>
      <c r="I74" s="18">
        <v>0</v>
      </c>
      <c r="J74" s="18">
        <v>0</v>
      </c>
      <c r="K74" s="21">
        <v>1</v>
      </c>
      <c r="L74" s="21">
        <v>2</v>
      </c>
      <c r="M74" s="21">
        <v>1</v>
      </c>
      <c r="N74" s="21">
        <v>0</v>
      </c>
      <c r="O74" s="21">
        <v>0</v>
      </c>
      <c r="P74" s="21">
        <v>-2.645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399807</v>
      </c>
      <c r="B75" s="20" t="s">
        <v>206</v>
      </c>
      <c r="C75" s="20">
        <v>1284.619</v>
      </c>
      <c r="D75" s="20">
        <v>1378.451</v>
      </c>
      <c r="E75" s="20">
        <v>0</v>
      </c>
      <c r="F75" s="20">
        <v>0</v>
      </c>
      <c r="G75" s="20">
        <v>1</v>
      </c>
      <c r="H75" s="18">
        <v>0</v>
      </c>
      <c r="I75" s="18">
        <v>0</v>
      </c>
      <c r="J75" s="18">
        <v>0</v>
      </c>
      <c r="K75" s="21">
        <v>4</v>
      </c>
      <c r="L75" s="21">
        <v>2</v>
      </c>
      <c r="M75" s="21">
        <v>0</v>
      </c>
      <c r="N75" s="21">
        <v>0</v>
      </c>
      <c r="O75" s="21">
        <v>0</v>
      </c>
      <c r="P75" s="21">
        <v>1.575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399932</v>
      </c>
      <c r="B76" s="20" t="s">
        <v>182</v>
      </c>
      <c r="C76" s="20">
        <v>15683.289</v>
      </c>
      <c r="D76" s="20">
        <v>17400.588</v>
      </c>
      <c r="E76" s="20">
        <v>0</v>
      </c>
      <c r="F76" s="20">
        <v>0</v>
      </c>
      <c r="G76" s="20">
        <v>1</v>
      </c>
      <c r="H76" s="18">
        <v>0</v>
      </c>
      <c r="I76" s="18">
        <v>0</v>
      </c>
      <c r="J76" s="18">
        <v>0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19.54</v>
      </c>
      <c r="Q76" s="21">
        <v>1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399933</v>
      </c>
      <c r="B77" s="20" t="s">
        <v>183</v>
      </c>
      <c r="C77" s="20">
        <v>8343.234</v>
      </c>
      <c r="D77" s="20">
        <v>9655.014</v>
      </c>
      <c r="E77" s="20">
        <v>0</v>
      </c>
      <c r="F77" s="20">
        <v>0</v>
      </c>
      <c r="G77" s="20">
        <v>1</v>
      </c>
      <c r="H77" s="18">
        <v>0</v>
      </c>
      <c r="I77" s="18">
        <v>0</v>
      </c>
      <c r="J77" s="18">
        <v>0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1.794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399965</v>
      </c>
      <c r="B78" s="20" t="s">
        <v>207</v>
      </c>
      <c r="C78" s="20">
        <v>2659.464</v>
      </c>
      <c r="D78" s="20">
        <v>3102.633</v>
      </c>
      <c r="E78" s="20">
        <v>0</v>
      </c>
      <c r="F78" s="20">
        <v>0</v>
      </c>
      <c r="G78" s="20">
        <v>1</v>
      </c>
      <c r="H78" s="18">
        <v>0</v>
      </c>
      <c r="I78" s="18">
        <v>0</v>
      </c>
      <c r="J78" s="18">
        <v>0</v>
      </c>
      <c r="K78" s="21">
        <v>2</v>
      </c>
      <c r="L78" s="21">
        <v>1</v>
      </c>
      <c r="M78" s="21">
        <v>0</v>
      </c>
      <c r="N78" s="21">
        <v>-1</v>
      </c>
      <c r="O78" s="21">
        <v>0</v>
      </c>
      <c r="P78" s="21">
        <v>0.822</v>
      </c>
      <c r="Q78" s="21">
        <v>0</v>
      </c>
      <c r="R78" s="21">
        <v>-1</v>
      </c>
      <c r="S78" s="22"/>
      <c r="T78" s="22"/>
      <c r="U78" s="22"/>
      <c r="V78" s="22"/>
      <c r="W78" s="22"/>
    </row>
    <row r="79" ht="16.5" spans="1:23">
      <c r="A79" s="20">
        <v>399983</v>
      </c>
      <c r="B79" s="20" t="s">
        <v>208</v>
      </c>
      <c r="C79" s="20">
        <v>2090.751</v>
      </c>
      <c r="D79" s="20">
        <v>2349.307</v>
      </c>
      <c r="E79" s="20">
        <v>0</v>
      </c>
      <c r="F79" s="20">
        <v>0</v>
      </c>
      <c r="G79" s="20">
        <v>1</v>
      </c>
      <c r="H79" s="18">
        <v>0</v>
      </c>
      <c r="I79" s="18">
        <v>0</v>
      </c>
      <c r="J79" s="18">
        <v>0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1.067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399987</v>
      </c>
      <c r="B80" s="20" t="s">
        <v>209</v>
      </c>
      <c r="C80" s="20">
        <v>5321.721</v>
      </c>
      <c r="D80" s="20">
        <v>5995.652</v>
      </c>
      <c r="E80" s="20">
        <v>0</v>
      </c>
      <c r="F80" s="20">
        <v>0</v>
      </c>
      <c r="G80" s="20">
        <v>1</v>
      </c>
      <c r="H80" s="18">
        <v>0</v>
      </c>
      <c r="I80" s="18">
        <v>0</v>
      </c>
      <c r="J80" s="18">
        <v>0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16.956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399989</v>
      </c>
      <c r="B81" s="20" t="s">
        <v>210</v>
      </c>
      <c r="C81" s="20">
        <v>6947.142</v>
      </c>
      <c r="D81" s="20">
        <v>8044.858</v>
      </c>
      <c r="E81" s="20">
        <v>0</v>
      </c>
      <c r="F81" s="20">
        <v>0</v>
      </c>
      <c r="G81" s="20">
        <v>1</v>
      </c>
      <c r="H81" s="18">
        <v>0</v>
      </c>
      <c r="I81" s="18">
        <v>0</v>
      </c>
      <c r="J81" s="18">
        <v>0</v>
      </c>
      <c r="K81" s="21">
        <v>4</v>
      </c>
      <c r="L81" s="21">
        <v>2</v>
      </c>
      <c r="M81" s="21">
        <v>0</v>
      </c>
      <c r="N81" s="21">
        <v>1</v>
      </c>
      <c r="O81" s="21">
        <v>0</v>
      </c>
      <c r="P81" s="21">
        <v>-5.454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399993</v>
      </c>
      <c r="B82" s="20" t="s">
        <v>211</v>
      </c>
      <c r="C82" s="20">
        <v>2725.157</v>
      </c>
      <c r="D82" s="20">
        <v>3232.443</v>
      </c>
      <c r="E82" s="20">
        <v>0</v>
      </c>
      <c r="F82" s="20">
        <v>0</v>
      </c>
      <c r="G82" s="20">
        <v>1</v>
      </c>
      <c r="H82" s="18">
        <v>0</v>
      </c>
      <c r="I82" s="18">
        <v>0</v>
      </c>
      <c r="J82" s="18">
        <v>0</v>
      </c>
      <c r="K82" s="21">
        <v>3</v>
      </c>
      <c r="L82" s="21">
        <v>2</v>
      </c>
      <c r="M82" s="21">
        <v>0</v>
      </c>
      <c r="N82" s="21">
        <v>1</v>
      </c>
      <c r="O82" s="21">
        <v>0</v>
      </c>
      <c r="P82" s="21">
        <v>-0.489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399997</v>
      </c>
      <c r="B83" s="20" t="s">
        <v>212</v>
      </c>
      <c r="C83" s="20">
        <v>9304.327</v>
      </c>
      <c r="D83" s="20">
        <v>10644.462</v>
      </c>
      <c r="E83" s="20">
        <v>0</v>
      </c>
      <c r="F83" s="20">
        <v>0</v>
      </c>
      <c r="G83" s="20">
        <v>1</v>
      </c>
      <c r="H83" s="18">
        <v>0</v>
      </c>
      <c r="I83" s="18">
        <v>0</v>
      </c>
      <c r="J83" s="18">
        <v>0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-5.06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980015</v>
      </c>
      <c r="B84" s="20" t="s">
        <v>213</v>
      </c>
      <c r="C84" s="20">
        <v>6577.946</v>
      </c>
      <c r="D84" s="20">
        <v>7559.158</v>
      </c>
      <c r="E84" s="20">
        <v>0</v>
      </c>
      <c r="F84" s="20">
        <v>0</v>
      </c>
      <c r="G84" s="20">
        <v>1</v>
      </c>
      <c r="H84" s="18">
        <v>0</v>
      </c>
      <c r="I84" s="18">
        <v>0</v>
      </c>
      <c r="J84" s="18">
        <v>0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8.78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980016</v>
      </c>
      <c r="B85" s="20" t="s">
        <v>214</v>
      </c>
      <c r="C85" s="20">
        <v>6282.483</v>
      </c>
      <c r="D85" s="20">
        <v>7387.385</v>
      </c>
      <c r="E85" s="20">
        <v>0</v>
      </c>
      <c r="F85" s="20">
        <v>0</v>
      </c>
      <c r="G85" s="20">
        <v>1</v>
      </c>
      <c r="H85" s="18">
        <v>0</v>
      </c>
      <c r="I85" s="18">
        <v>0</v>
      </c>
      <c r="J85" s="18">
        <v>0</v>
      </c>
      <c r="K85" s="21">
        <v>2</v>
      </c>
      <c r="L85" s="21">
        <v>2</v>
      </c>
      <c r="M85" s="21">
        <v>1</v>
      </c>
      <c r="N85" s="21">
        <v>0</v>
      </c>
      <c r="O85" s="21">
        <v>0</v>
      </c>
      <c r="P85" s="21">
        <v>-2.202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3"/>
      <c r="B86" s="23"/>
      <c r="C86" s="23"/>
      <c r="D86" s="23"/>
      <c r="E86" s="23"/>
      <c r="F86" s="23"/>
      <c r="G86" s="23"/>
      <c r="H86" s="24"/>
      <c r="I86" s="24"/>
      <c r="J86" s="24"/>
      <c r="K86" s="26"/>
      <c r="L86" s="26"/>
      <c r="M86" s="26"/>
      <c r="N86" s="26"/>
      <c r="O86" s="26"/>
      <c r="P86" s="26"/>
      <c r="Q86" s="26"/>
      <c r="R86" s="26"/>
      <c r="S86" s="22"/>
      <c r="T86" s="22"/>
      <c r="U86" s="22"/>
      <c r="V86" s="22"/>
      <c r="W86" s="22"/>
    </row>
    <row r="87" ht="16.5" spans="1:2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7"/>
      <c r="L87" s="27"/>
      <c r="M87" s="27"/>
      <c r="N87" s="27"/>
      <c r="O87" s="27"/>
      <c r="P87" s="27"/>
      <c r="Q87" s="27"/>
      <c r="R87" s="27"/>
      <c r="S87" s="22"/>
      <c r="T87" s="22"/>
      <c r="U87" s="22"/>
      <c r="V87" s="22"/>
      <c r="W87" s="22"/>
    </row>
    <row r="88" ht="16.5" spans="1:2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7"/>
      <c r="L88" s="27"/>
      <c r="M88" s="27"/>
      <c r="N88" s="27"/>
      <c r="O88" s="27"/>
      <c r="P88" s="27"/>
      <c r="Q88" s="27"/>
      <c r="R88" s="27"/>
      <c r="S88" s="22"/>
      <c r="T88" s="22"/>
      <c r="U88" s="22"/>
      <c r="V88" s="22"/>
      <c r="W88" s="22"/>
    </row>
    <row r="89" ht="16.5" spans="1:2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7"/>
      <c r="L89" s="27"/>
      <c r="M89" s="27"/>
      <c r="N89" s="27"/>
      <c r="O89" s="27"/>
      <c r="P89" s="27"/>
      <c r="Q89" s="27"/>
      <c r="R89" s="27"/>
      <c r="S89" s="22"/>
      <c r="T89" s="22"/>
      <c r="U89" s="22"/>
      <c r="V89" s="22"/>
      <c r="W89" s="22"/>
    </row>
    <row r="90" ht="16.5" spans="1:2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7"/>
      <c r="L90" s="27"/>
      <c r="M90" s="27"/>
      <c r="N90" s="27"/>
      <c r="O90" s="27"/>
      <c r="P90" s="27"/>
      <c r="Q90" s="27"/>
      <c r="R90" s="27"/>
      <c r="S90" s="22"/>
      <c r="T90" s="22"/>
      <c r="U90" s="22"/>
      <c r="V90" s="22"/>
      <c r="W90" s="22"/>
    </row>
    <row r="91" ht="16.5" spans="1:2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7"/>
      <c r="P91" s="27"/>
      <c r="Q91" s="27"/>
      <c r="R91" s="27"/>
      <c r="S91" s="22"/>
      <c r="T91" s="22"/>
      <c r="U91" s="22"/>
      <c r="V91" s="22"/>
      <c r="W91" s="22"/>
    </row>
    <row r="92" ht="16.5" spans="1:2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7"/>
      <c r="L92" s="27"/>
      <c r="M92" s="27"/>
      <c r="N92" s="27"/>
      <c r="O92" s="27"/>
      <c r="P92" s="27"/>
      <c r="Q92" s="27"/>
      <c r="R92" s="27"/>
      <c r="S92" s="22"/>
      <c r="T92" s="22"/>
      <c r="U92" s="22"/>
      <c r="V92" s="22"/>
      <c r="W92" s="22"/>
    </row>
    <row r="93" ht="16.5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7"/>
      <c r="L93" s="27"/>
      <c r="M93" s="27"/>
      <c r="N93" s="27"/>
      <c r="O93" s="27"/>
      <c r="P93" s="27"/>
      <c r="Q93" s="27"/>
      <c r="R93" s="27"/>
      <c r="S93" s="22"/>
      <c r="T93" s="22"/>
      <c r="U93" s="22"/>
      <c r="V93" s="22"/>
      <c r="W93" s="22"/>
    </row>
    <row r="94" ht="16.5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7"/>
      <c r="L94" s="27"/>
      <c r="M94" s="27"/>
      <c r="N94" s="27"/>
      <c r="O94" s="27"/>
      <c r="P94" s="27"/>
      <c r="Q94" s="27"/>
      <c r="R94" s="27"/>
      <c r="S94" s="22"/>
      <c r="T94" s="22"/>
      <c r="U94" s="22"/>
      <c r="V94" s="22"/>
      <c r="W94" s="22"/>
    </row>
    <row r="95" ht="16.5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7"/>
      <c r="P95" s="27"/>
      <c r="Q95" s="27"/>
      <c r="R95" s="27"/>
      <c r="S95" s="22"/>
      <c r="T95" s="22"/>
      <c r="U95" s="22"/>
      <c r="V95" s="22"/>
      <c r="W95" s="22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7"/>
      <c r="L96" s="27"/>
      <c r="M96" s="27"/>
      <c r="N96" s="27"/>
      <c r="O96" s="27"/>
      <c r="P96" s="27"/>
      <c r="Q96" s="27"/>
      <c r="R96" s="27"/>
      <c r="S96" s="22"/>
      <c r="T96" s="22"/>
      <c r="U96" s="22"/>
      <c r="V96" s="22"/>
      <c r="W96" s="22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7"/>
      <c r="L97" s="27"/>
      <c r="M97" s="27"/>
      <c r="N97" s="27"/>
      <c r="O97" s="27"/>
      <c r="P97" s="27"/>
      <c r="Q97" s="27"/>
      <c r="R97" s="27"/>
      <c r="S97" s="22"/>
      <c r="T97" s="22"/>
      <c r="U97" s="22"/>
      <c r="V97" s="22"/>
      <c r="W97" s="22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7"/>
      <c r="L98" s="27"/>
      <c r="M98" s="27"/>
      <c r="N98" s="27"/>
      <c r="O98" s="27"/>
      <c r="P98" s="27"/>
      <c r="Q98" s="27"/>
      <c r="R98" s="27"/>
      <c r="S98" s="22"/>
      <c r="T98" s="22"/>
      <c r="U98" s="22"/>
      <c r="V98" s="22"/>
      <c r="W98" s="22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7"/>
      <c r="P99" s="27"/>
      <c r="Q99" s="27"/>
      <c r="R99" s="27"/>
      <c r="S99" s="22"/>
      <c r="T99" s="22"/>
      <c r="U99" s="22"/>
      <c r="V99" s="22"/>
      <c r="W99" s="22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7"/>
      <c r="L100" s="27"/>
      <c r="M100" s="27"/>
      <c r="N100" s="27"/>
      <c r="O100" s="27"/>
      <c r="P100" s="27"/>
      <c r="Q100" s="27"/>
      <c r="R100" s="27"/>
      <c r="S100" s="22"/>
      <c r="T100" s="22"/>
      <c r="U100" s="22"/>
      <c r="V100" s="22"/>
      <c r="W100" s="22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7"/>
      <c r="L101" s="27"/>
      <c r="M101" s="27"/>
      <c r="N101" s="27"/>
      <c r="O101" s="27"/>
      <c r="P101" s="27"/>
      <c r="Q101" s="27"/>
      <c r="R101" s="27"/>
      <c r="S101" s="22"/>
      <c r="T101" s="22"/>
      <c r="U101" s="22"/>
      <c r="V101" s="22"/>
      <c r="W101" s="22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7"/>
      <c r="L102" s="27"/>
      <c r="M102" s="27"/>
      <c r="N102" s="27"/>
      <c r="O102" s="27"/>
      <c r="P102" s="27"/>
      <c r="Q102" s="27"/>
      <c r="R102" s="27"/>
      <c r="S102" s="22"/>
      <c r="T102" s="22"/>
      <c r="U102" s="22"/>
      <c r="V102" s="22"/>
      <c r="W102" s="22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7"/>
      <c r="P103" s="27"/>
      <c r="Q103" s="27"/>
      <c r="R103" s="27"/>
      <c r="S103" s="22"/>
      <c r="T103" s="22"/>
      <c r="U103" s="22"/>
      <c r="V103" s="22"/>
      <c r="W103" s="22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7"/>
      <c r="L104" s="27"/>
      <c r="M104" s="27"/>
      <c r="N104" s="27"/>
      <c r="O104" s="27"/>
      <c r="P104" s="27"/>
      <c r="Q104" s="27"/>
      <c r="R104" s="27"/>
      <c r="S104" s="22"/>
      <c r="T104" s="22"/>
      <c r="U104" s="22"/>
      <c r="V104" s="22"/>
      <c r="W104" s="22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7"/>
      <c r="P105" s="27"/>
      <c r="Q105" s="27"/>
      <c r="R105" s="27"/>
      <c r="S105" s="22"/>
      <c r="T105" s="22"/>
      <c r="U105" s="22"/>
      <c r="V105" s="22"/>
      <c r="W105" s="22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7"/>
      <c r="L106" s="27"/>
      <c r="M106" s="27"/>
      <c r="N106" s="27"/>
      <c r="O106" s="27"/>
      <c r="P106" s="27"/>
      <c r="Q106" s="27"/>
      <c r="R106" s="27"/>
      <c r="S106" s="22"/>
      <c r="T106" s="22"/>
      <c r="U106" s="22"/>
      <c r="V106" s="22"/>
      <c r="W106" s="22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7"/>
      <c r="L107" s="27"/>
      <c r="M107" s="27"/>
      <c r="N107" s="27"/>
      <c r="O107" s="27"/>
      <c r="P107" s="27"/>
      <c r="Q107" s="27"/>
      <c r="R107" s="27"/>
      <c r="S107" s="22"/>
      <c r="T107" s="22"/>
      <c r="U107" s="22"/>
      <c r="V107" s="22"/>
      <c r="W107" s="22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7"/>
      <c r="P108" s="27"/>
      <c r="Q108" s="27"/>
      <c r="R108" s="27"/>
      <c r="S108" s="22"/>
      <c r="T108" s="22"/>
      <c r="U108" s="22"/>
      <c r="V108" s="22"/>
      <c r="W108" s="22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7"/>
      <c r="L109" s="27"/>
      <c r="M109" s="27"/>
      <c r="N109" s="27"/>
      <c r="O109" s="27"/>
      <c r="P109" s="27"/>
      <c r="Q109" s="27"/>
      <c r="R109" s="27"/>
      <c r="S109" s="22"/>
      <c r="T109" s="22"/>
      <c r="U109" s="22"/>
      <c r="V109" s="22"/>
      <c r="W109" s="22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7"/>
      <c r="P110" s="27"/>
      <c r="Q110" s="27"/>
      <c r="R110" s="27"/>
      <c r="S110" s="22"/>
      <c r="T110" s="22"/>
      <c r="U110" s="22"/>
      <c r="V110" s="22"/>
      <c r="W110" s="22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7"/>
      <c r="L111" s="27"/>
      <c r="M111" s="27"/>
      <c r="N111" s="27"/>
      <c r="O111" s="27"/>
      <c r="P111" s="27"/>
      <c r="Q111" s="27"/>
      <c r="R111" s="27"/>
      <c r="S111" s="22"/>
      <c r="T111" s="22"/>
      <c r="U111" s="22"/>
      <c r="V111" s="22"/>
      <c r="W111" s="22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7"/>
      <c r="P112" s="27"/>
      <c r="Q112" s="27"/>
      <c r="R112" s="27"/>
      <c r="S112" s="22"/>
      <c r="T112" s="22"/>
      <c r="U112" s="22"/>
      <c r="V112" s="22"/>
      <c r="W112" s="22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7"/>
      <c r="L113" s="27"/>
      <c r="M113" s="27"/>
      <c r="N113" s="27"/>
      <c r="O113" s="27"/>
      <c r="P113" s="27"/>
      <c r="Q113" s="27"/>
      <c r="R113" s="27"/>
      <c r="S113" s="22"/>
      <c r="T113" s="22"/>
      <c r="U113" s="22"/>
      <c r="V113" s="22"/>
      <c r="W113" s="22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7"/>
      <c r="P114" s="27"/>
      <c r="Q114" s="27"/>
      <c r="R114" s="27"/>
      <c r="S114" s="22"/>
      <c r="T114" s="22"/>
      <c r="U114" s="22"/>
      <c r="V114" s="22"/>
      <c r="W114" s="22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7"/>
      <c r="L115" s="27"/>
      <c r="M115" s="27"/>
      <c r="N115" s="27"/>
      <c r="O115" s="27"/>
      <c r="P115" s="27"/>
      <c r="Q115" s="27"/>
      <c r="R115" s="27"/>
      <c r="S115" s="22"/>
      <c r="T115" s="22"/>
      <c r="U115" s="22"/>
      <c r="V115" s="22"/>
      <c r="W115" s="22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7"/>
      <c r="P116" s="27"/>
      <c r="Q116" s="27"/>
      <c r="R116" s="27"/>
      <c r="S116" s="22"/>
      <c r="T116" s="22"/>
      <c r="U116" s="22"/>
      <c r="V116" s="22"/>
      <c r="W116" s="22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7"/>
      <c r="L117" s="27"/>
      <c r="M117" s="27"/>
      <c r="N117" s="27"/>
      <c r="O117" s="27"/>
      <c r="P117" s="27"/>
      <c r="Q117" s="27"/>
      <c r="R117" s="27"/>
      <c r="S117" s="22"/>
      <c r="T117" s="22"/>
      <c r="U117" s="22"/>
      <c r="V117" s="22"/>
      <c r="W117" s="22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7"/>
      <c r="P118" s="27"/>
      <c r="Q118" s="27"/>
      <c r="R118" s="27"/>
      <c r="S118" s="22"/>
      <c r="T118" s="22"/>
      <c r="U118" s="22"/>
      <c r="V118" s="22"/>
      <c r="W118" s="22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7"/>
      <c r="P119" s="27"/>
      <c r="Q119" s="27"/>
      <c r="R119" s="27"/>
      <c r="S119" s="22"/>
      <c r="T119" s="22"/>
      <c r="U119" s="22"/>
      <c r="V119" s="22"/>
      <c r="W119" s="22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7"/>
      <c r="P120" s="27"/>
      <c r="Q120" s="27"/>
      <c r="R120" s="27"/>
      <c r="S120" s="22"/>
      <c r="T120" s="22"/>
      <c r="U120" s="22"/>
      <c r="V120" s="22"/>
      <c r="W120" s="22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7"/>
      <c r="P121" s="27"/>
      <c r="Q121" s="27"/>
      <c r="R121" s="27"/>
      <c r="S121" s="22"/>
      <c r="T121" s="22"/>
      <c r="U121" s="22"/>
      <c r="V121" s="22"/>
      <c r="W121" s="22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7"/>
      <c r="L122" s="27"/>
      <c r="M122" s="27"/>
      <c r="N122" s="27"/>
      <c r="O122" s="27"/>
      <c r="P122" s="27"/>
      <c r="Q122" s="27"/>
      <c r="R122" s="27"/>
      <c r="S122" s="22"/>
      <c r="T122" s="22"/>
      <c r="U122" s="22"/>
      <c r="V122" s="22"/>
      <c r="W122" s="22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7"/>
      <c r="L123" s="27"/>
      <c r="M123" s="27"/>
      <c r="N123" s="27"/>
      <c r="O123" s="27"/>
      <c r="P123" s="27"/>
      <c r="Q123" s="27"/>
      <c r="R123" s="27"/>
      <c r="S123" s="22"/>
      <c r="T123" s="22"/>
      <c r="U123" s="22"/>
      <c r="V123" s="22"/>
      <c r="W123" s="22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7"/>
      <c r="L124" s="27"/>
      <c r="M124" s="27"/>
      <c r="N124" s="27"/>
      <c r="O124" s="27"/>
      <c r="P124" s="27"/>
      <c r="Q124" s="27"/>
      <c r="R124" s="27"/>
      <c r="S124" s="22"/>
      <c r="T124" s="22"/>
      <c r="U124" s="22"/>
      <c r="V124" s="22"/>
      <c r="W124" s="22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7"/>
      <c r="L125" s="27"/>
      <c r="M125" s="27"/>
      <c r="N125" s="27"/>
      <c r="O125" s="27"/>
      <c r="P125" s="27"/>
      <c r="Q125" s="27"/>
      <c r="R125" s="27"/>
      <c r="S125" s="22"/>
      <c r="T125" s="22"/>
      <c r="U125" s="22"/>
      <c r="V125" s="22"/>
      <c r="W125" s="22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7"/>
      <c r="L126" s="27"/>
      <c r="M126" s="27"/>
      <c r="N126" s="27"/>
      <c r="O126" s="27"/>
      <c r="P126" s="27"/>
      <c r="Q126" s="27"/>
      <c r="R126" s="27"/>
      <c r="S126" s="22"/>
      <c r="T126" s="22"/>
      <c r="U126" s="22"/>
      <c r="V126" s="22"/>
      <c r="W126" s="22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7"/>
      <c r="P127" s="27"/>
      <c r="Q127" s="27"/>
      <c r="R127" s="27"/>
      <c r="S127" s="22"/>
      <c r="T127" s="22"/>
      <c r="U127" s="22"/>
      <c r="V127" s="22"/>
      <c r="W127" s="22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7"/>
      <c r="L128" s="27"/>
      <c r="M128" s="27"/>
      <c r="N128" s="27"/>
      <c r="O128" s="27"/>
      <c r="P128" s="27"/>
      <c r="Q128" s="27"/>
      <c r="R128" s="27"/>
      <c r="S128" s="22"/>
      <c r="T128" s="22"/>
      <c r="U128" s="22"/>
      <c r="V128" s="22"/>
      <c r="W128" s="22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7"/>
      <c r="L129" s="27"/>
      <c r="M129" s="27"/>
      <c r="N129" s="27"/>
      <c r="O129" s="27"/>
      <c r="P129" s="27"/>
      <c r="Q129" s="27"/>
      <c r="R129" s="27"/>
      <c r="S129" s="22"/>
      <c r="T129" s="22"/>
      <c r="U129" s="22"/>
      <c r="V129" s="22"/>
      <c r="W129" s="22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7"/>
      <c r="L130" s="27"/>
      <c r="M130" s="27"/>
      <c r="N130" s="27"/>
      <c r="O130" s="27"/>
      <c r="P130" s="27"/>
      <c r="Q130" s="27"/>
      <c r="R130" s="27"/>
      <c r="S130" s="22"/>
      <c r="T130" s="22"/>
      <c r="U130" s="22"/>
      <c r="V130" s="22"/>
      <c r="W130" s="22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7"/>
      <c r="P131" s="27"/>
      <c r="Q131" s="27"/>
      <c r="R131" s="27"/>
      <c r="S131" s="22"/>
      <c r="T131" s="22"/>
      <c r="U131" s="22"/>
      <c r="V131" s="22"/>
      <c r="W131" s="22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7"/>
      <c r="L132" s="27"/>
      <c r="M132" s="27"/>
      <c r="N132" s="27"/>
      <c r="O132" s="27"/>
      <c r="P132" s="27"/>
      <c r="Q132" s="27"/>
      <c r="R132" s="27"/>
      <c r="S132" s="22"/>
      <c r="T132" s="22"/>
      <c r="U132" s="22"/>
      <c r="V132" s="22"/>
      <c r="W132" s="22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7"/>
      <c r="P133" s="27"/>
      <c r="Q133" s="27"/>
      <c r="R133" s="27"/>
      <c r="S133" s="22"/>
      <c r="T133" s="22"/>
      <c r="U133" s="22"/>
      <c r="V133" s="22"/>
      <c r="W133" s="22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7"/>
      <c r="L134" s="27"/>
      <c r="M134" s="27"/>
      <c r="N134" s="27"/>
      <c r="O134" s="27"/>
      <c r="P134" s="27"/>
      <c r="Q134" s="27"/>
      <c r="R134" s="27"/>
      <c r="S134" s="22"/>
      <c r="T134" s="22"/>
      <c r="U134" s="22"/>
      <c r="V134" s="22"/>
      <c r="W134" s="22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7"/>
      <c r="L135" s="27"/>
      <c r="M135" s="27"/>
      <c r="N135" s="27"/>
      <c r="O135" s="27"/>
      <c r="P135" s="27"/>
      <c r="Q135" s="27"/>
      <c r="R135" s="27"/>
      <c r="S135" s="22"/>
      <c r="T135" s="22"/>
      <c r="U135" s="22"/>
      <c r="V135" s="22"/>
      <c r="W135" s="22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7"/>
      <c r="L136" s="27"/>
      <c r="M136" s="27"/>
      <c r="N136" s="27"/>
      <c r="O136" s="27"/>
      <c r="P136" s="27"/>
      <c r="Q136" s="27"/>
      <c r="R136" s="27"/>
      <c r="S136" s="22"/>
      <c r="T136" s="22"/>
      <c r="U136" s="22"/>
      <c r="V136" s="22"/>
      <c r="W136" s="22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7"/>
      <c r="P137" s="27"/>
      <c r="Q137" s="27"/>
      <c r="R137" s="27"/>
      <c r="S137" s="22"/>
      <c r="T137" s="22"/>
      <c r="U137" s="22"/>
      <c r="V137" s="22"/>
      <c r="W137" s="22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7"/>
      <c r="L138" s="27"/>
      <c r="M138" s="27"/>
      <c r="N138" s="27"/>
      <c r="O138" s="27"/>
      <c r="P138" s="27"/>
      <c r="Q138" s="27"/>
      <c r="R138" s="27"/>
      <c r="S138" s="22"/>
      <c r="T138" s="22"/>
      <c r="U138" s="22"/>
      <c r="V138" s="22"/>
      <c r="W138" s="22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7"/>
      <c r="P139" s="27"/>
      <c r="Q139" s="27"/>
      <c r="R139" s="27"/>
      <c r="S139" s="22"/>
      <c r="T139" s="22"/>
      <c r="U139" s="22"/>
      <c r="V139" s="22"/>
      <c r="W139" s="22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7"/>
      <c r="L140" s="27"/>
      <c r="M140" s="27"/>
      <c r="N140" s="27"/>
      <c r="O140" s="27"/>
      <c r="P140" s="27"/>
      <c r="Q140" s="27"/>
      <c r="R140" s="27"/>
      <c r="S140" s="22"/>
      <c r="T140" s="22"/>
      <c r="U140" s="22"/>
      <c r="V140" s="22"/>
      <c r="W140" s="22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7"/>
      <c r="L141" s="27"/>
      <c r="M141" s="27"/>
      <c r="N141" s="27"/>
      <c r="O141" s="27"/>
      <c r="P141" s="27"/>
      <c r="Q141" s="27"/>
      <c r="R141" s="27"/>
      <c r="S141" s="22"/>
      <c r="T141" s="22"/>
      <c r="U141" s="22"/>
      <c r="V141" s="22"/>
      <c r="W141" s="22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7"/>
      <c r="L142" s="27"/>
      <c r="M142" s="27"/>
      <c r="N142" s="27"/>
      <c r="O142" s="27"/>
      <c r="P142" s="27"/>
      <c r="Q142" s="27"/>
      <c r="R142" s="27"/>
      <c r="S142" s="22"/>
      <c r="T142" s="22"/>
      <c r="U142" s="22"/>
      <c r="V142" s="22"/>
      <c r="W142" s="22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7"/>
      <c r="P143" s="27"/>
      <c r="Q143" s="27"/>
      <c r="R143" s="27"/>
      <c r="S143" s="22"/>
      <c r="T143" s="22"/>
      <c r="U143" s="22"/>
      <c r="V143" s="22"/>
      <c r="W143" s="22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7"/>
      <c r="L144" s="27"/>
      <c r="M144" s="27"/>
      <c r="N144" s="27"/>
      <c r="O144" s="27"/>
      <c r="P144" s="27"/>
      <c r="Q144" s="27"/>
      <c r="R144" s="27"/>
      <c r="S144" s="22"/>
      <c r="T144" s="22"/>
      <c r="U144" s="22"/>
      <c r="V144" s="22"/>
      <c r="W144" s="22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7"/>
      <c r="P145" s="27"/>
      <c r="Q145" s="27"/>
      <c r="R145" s="27"/>
      <c r="S145" s="22"/>
      <c r="T145" s="22"/>
      <c r="U145" s="22"/>
      <c r="V145" s="22"/>
      <c r="W145" s="22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7"/>
      <c r="P146" s="27"/>
      <c r="Q146" s="27"/>
      <c r="R146" s="27"/>
      <c r="S146" s="22"/>
      <c r="T146" s="22"/>
      <c r="U146" s="22"/>
      <c r="V146" s="22"/>
      <c r="W146" s="22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7"/>
      <c r="L147" s="27"/>
      <c r="M147" s="27"/>
      <c r="N147" s="27"/>
      <c r="O147" s="27"/>
      <c r="P147" s="27"/>
      <c r="Q147" s="27"/>
      <c r="R147" s="27"/>
      <c r="S147" s="22"/>
      <c r="T147" s="22"/>
      <c r="U147" s="22"/>
      <c r="V147" s="22"/>
      <c r="W147" s="22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7"/>
      <c r="P148" s="27"/>
      <c r="Q148" s="27"/>
      <c r="R148" s="27"/>
      <c r="S148" s="22"/>
      <c r="T148" s="22"/>
      <c r="U148" s="22"/>
      <c r="V148" s="22"/>
      <c r="W148" s="22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7"/>
      <c r="L149" s="27"/>
      <c r="M149" s="27"/>
      <c r="N149" s="27"/>
      <c r="O149" s="27"/>
      <c r="P149" s="27"/>
      <c r="Q149" s="27"/>
      <c r="R149" s="27"/>
      <c r="S149" s="22"/>
      <c r="T149" s="22"/>
      <c r="U149" s="22"/>
      <c r="V149" s="22"/>
      <c r="W149" s="22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7"/>
      <c r="P150" s="27"/>
      <c r="Q150" s="27"/>
      <c r="R150" s="27"/>
      <c r="S150" s="22"/>
      <c r="T150" s="22"/>
      <c r="U150" s="22"/>
      <c r="V150" s="22"/>
      <c r="W150" s="22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7"/>
      <c r="L151" s="27"/>
      <c r="M151" s="27"/>
      <c r="N151" s="27"/>
      <c r="O151" s="27"/>
      <c r="P151" s="27"/>
      <c r="Q151" s="27"/>
      <c r="R151" s="27"/>
      <c r="S151" s="22"/>
      <c r="T151" s="22"/>
      <c r="U151" s="22"/>
      <c r="V151" s="22"/>
      <c r="W151" s="22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7"/>
      <c r="P152" s="27"/>
      <c r="Q152" s="27"/>
      <c r="R152" s="27"/>
      <c r="S152" s="22"/>
      <c r="T152" s="22"/>
      <c r="U152" s="22"/>
      <c r="V152" s="22"/>
      <c r="W152" s="22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7"/>
      <c r="L153" s="27"/>
      <c r="M153" s="27"/>
      <c r="N153" s="27"/>
      <c r="O153" s="27"/>
      <c r="P153" s="27"/>
      <c r="Q153" s="27"/>
      <c r="R153" s="27"/>
      <c r="S153" s="22"/>
      <c r="T153" s="22"/>
      <c r="U153" s="22"/>
      <c r="V153" s="22"/>
      <c r="W153" s="22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7"/>
      <c r="L154" s="27"/>
      <c r="M154" s="27"/>
      <c r="N154" s="27"/>
      <c r="O154" s="27"/>
      <c r="P154" s="27"/>
      <c r="Q154" s="27"/>
      <c r="R154" s="27"/>
      <c r="S154" s="22"/>
      <c r="T154" s="22"/>
      <c r="U154" s="22"/>
      <c r="V154" s="22"/>
      <c r="W154" s="22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7"/>
      <c r="P155" s="27"/>
      <c r="Q155" s="27"/>
      <c r="R155" s="27"/>
      <c r="S155" s="22"/>
      <c r="T155" s="22"/>
      <c r="U155" s="22"/>
      <c r="V155" s="22"/>
      <c r="W155" s="22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7"/>
      <c r="L156" s="27"/>
      <c r="M156" s="27"/>
      <c r="N156" s="27"/>
      <c r="O156" s="27"/>
      <c r="P156" s="27"/>
      <c r="Q156" s="27"/>
      <c r="R156" s="27"/>
      <c r="S156" s="22"/>
      <c r="T156" s="22"/>
      <c r="U156" s="22"/>
      <c r="V156" s="22"/>
      <c r="W156" s="22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7"/>
      <c r="L157" s="27"/>
      <c r="M157" s="27"/>
      <c r="N157" s="27"/>
      <c r="O157" s="27"/>
      <c r="P157" s="27"/>
      <c r="Q157" s="27"/>
      <c r="R157" s="27"/>
      <c r="S157" s="22"/>
      <c r="T157" s="22"/>
      <c r="U157" s="22"/>
      <c r="V157" s="22"/>
      <c r="W157" s="22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7"/>
      <c r="L158" s="27"/>
      <c r="M158" s="27"/>
      <c r="N158" s="27"/>
      <c r="O158" s="27"/>
      <c r="P158" s="27"/>
      <c r="Q158" s="27"/>
      <c r="R158" s="27"/>
      <c r="S158" s="22"/>
      <c r="T158" s="22"/>
      <c r="U158" s="22"/>
      <c r="V158" s="22"/>
      <c r="W158" s="22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7"/>
      <c r="L159" s="27"/>
      <c r="M159" s="27"/>
      <c r="N159" s="27"/>
      <c r="O159" s="27"/>
      <c r="P159" s="27"/>
      <c r="Q159" s="27"/>
      <c r="R159" s="27"/>
      <c r="S159" s="22"/>
      <c r="T159" s="22"/>
      <c r="U159" s="22"/>
      <c r="V159" s="22"/>
      <c r="W159" s="22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7"/>
      <c r="L160" s="27"/>
      <c r="M160" s="27"/>
      <c r="N160" s="27"/>
      <c r="O160" s="27"/>
      <c r="P160" s="27"/>
      <c r="Q160" s="27"/>
      <c r="R160" s="27"/>
      <c r="S160" s="22"/>
      <c r="T160" s="22"/>
      <c r="U160" s="22"/>
      <c r="V160" s="22"/>
      <c r="W160" s="22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7"/>
      <c r="P161" s="27"/>
      <c r="Q161" s="27"/>
      <c r="R161" s="27"/>
      <c r="S161" s="22"/>
      <c r="T161" s="22"/>
      <c r="U161" s="22"/>
      <c r="V161" s="22"/>
      <c r="W161" s="22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7"/>
      <c r="P162" s="27"/>
      <c r="Q162" s="27"/>
      <c r="R162" s="27"/>
      <c r="S162" s="22"/>
      <c r="T162" s="22"/>
      <c r="U162" s="22"/>
      <c r="V162" s="22"/>
      <c r="W162" s="22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7"/>
      <c r="P163" s="27"/>
      <c r="Q163" s="27"/>
      <c r="R163" s="27"/>
      <c r="S163" s="22"/>
      <c r="T163" s="22"/>
      <c r="U163" s="22"/>
      <c r="V163" s="22"/>
      <c r="W163" s="22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7"/>
      <c r="L164" s="27"/>
      <c r="M164" s="27"/>
      <c r="N164" s="27"/>
      <c r="O164" s="27"/>
      <c r="P164" s="27"/>
      <c r="Q164" s="27"/>
      <c r="R164" s="27"/>
      <c r="S164" s="22"/>
      <c r="T164" s="22"/>
      <c r="U164" s="22"/>
      <c r="V164" s="22"/>
      <c r="W164" s="22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7"/>
      <c r="P165" s="27"/>
      <c r="Q165" s="27"/>
      <c r="R165" s="27"/>
      <c r="S165" s="22"/>
      <c r="T165" s="22"/>
      <c r="U165" s="22"/>
      <c r="V165" s="22"/>
      <c r="W165" s="22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7"/>
      <c r="P166" s="27"/>
      <c r="Q166" s="27"/>
      <c r="R166" s="27"/>
      <c r="S166" s="22"/>
      <c r="T166" s="22"/>
      <c r="U166" s="22"/>
      <c r="V166" s="22"/>
      <c r="W166" s="22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7"/>
      <c r="P167" s="27"/>
      <c r="Q167" s="27"/>
      <c r="R167" s="27"/>
      <c r="S167" s="22"/>
      <c r="T167" s="22"/>
      <c r="U167" s="22"/>
      <c r="V167" s="22"/>
      <c r="W167" s="22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7"/>
      <c r="P168" s="27"/>
      <c r="Q168" s="27"/>
      <c r="R168" s="27"/>
      <c r="S168" s="22"/>
      <c r="T168" s="22"/>
      <c r="U168" s="22"/>
      <c r="V168" s="22"/>
      <c r="W168" s="22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7"/>
      <c r="P169" s="27"/>
      <c r="Q169" s="27"/>
      <c r="R169" s="27"/>
      <c r="S169" s="22"/>
      <c r="T169" s="22"/>
      <c r="U169" s="22"/>
      <c r="V169" s="22"/>
      <c r="W169" s="22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7"/>
      <c r="P170" s="27"/>
      <c r="Q170" s="27"/>
      <c r="R170" s="27"/>
      <c r="S170" s="22"/>
      <c r="T170" s="22"/>
      <c r="U170" s="22"/>
      <c r="V170" s="22"/>
      <c r="W170" s="22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7"/>
      <c r="L171" s="27"/>
      <c r="M171" s="27"/>
      <c r="N171" s="27"/>
      <c r="O171" s="27"/>
      <c r="P171" s="27"/>
      <c r="Q171" s="27"/>
      <c r="R171" s="27"/>
      <c r="S171" s="22"/>
      <c r="T171" s="22"/>
      <c r="U171" s="22"/>
      <c r="V171" s="22"/>
      <c r="W171" s="22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7"/>
      <c r="L172" s="27"/>
      <c r="M172" s="27"/>
      <c r="N172" s="27"/>
      <c r="O172" s="27"/>
      <c r="P172" s="27"/>
      <c r="Q172" s="27"/>
      <c r="R172" s="27"/>
      <c r="S172" s="22"/>
      <c r="T172" s="22"/>
      <c r="U172" s="22"/>
      <c r="V172" s="22"/>
      <c r="W172" s="22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7"/>
      <c r="P173" s="27"/>
      <c r="Q173" s="27"/>
      <c r="R173" s="27"/>
      <c r="S173" s="22"/>
      <c r="T173" s="22"/>
      <c r="U173" s="22"/>
      <c r="V173" s="22"/>
      <c r="W173" s="22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7"/>
      <c r="L174" s="27"/>
      <c r="M174" s="27"/>
      <c r="N174" s="27"/>
      <c r="O174" s="27"/>
      <c r="P174" s="27"/>
      <c r="Q174" s="27"/>
      <c r="R174" s="27"/>
      <c r="S174" s="22"/>
      <c r="T174" s="22"/>
      <c r="U174" s="22"/>
      <c r="V174" s="22"/>
      <c r="W174" s="22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7"/>
      <c r="L175" s="27"/>
      <c r="M175" s="27"/>
      <c r="N175" s="27"/>
      <c r="O175" s="27"/>
      <c r="P175" s="27"/>
      <c r="Q175" s="27"/>
      <c r="R175" s="27"/>
      <c r="S175" s="22"/>
      <c r="T175" s="22"/>
      <c r="U175" s="22"/>
      <c r="V175" s="22"/>
      <c r="W175" s="22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7"/>
      <c r="L176" s="27"/>
      <c r="M176" s="27"/>
      <c r="N176" s="27"/>
      <c r="O176" s="27"/>
      <c r="P176" s="27"/>
      <c r="Q176" s="27"/>
      <c r="R176" s="27"/>
      <c r="S176" s="22"/>
      <c r="T176" s="22"/>
      <c r="U176" s="22"/>
      <c r="V176" s="22"/>
      <c r="W176" s="22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7"/>
      <c r="P177" s="27"/>
      <c r="Q177" s="27"/>
      <c r="R177" s="27"/>
      <c r="S177" s="22"/>
      <c r="T177" s="22"/>
      <c r="U177" s="22"/>
      <c r="V177" s="22"/>
      <c r="W177" s="22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7"/>
      <c r="L178" s="27"/>
      <c r="M178" s="27"/>
      <c r="N178" s="27"/>
      <c r="O178" s="27"/>
      <c r="P178" s="27"/>
      <c r="Q178" s="27"/>
      <c r="R178" s="27"/>
      <c r="S178" s="22"/>
      <c r="T178" s="22"/>
      <c r="U178" s="22"/>
      <c r="V178" s="22"/>
      <c r="W178" s="22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7"/>
      <c r="P179" s="27"/>
      <c r="Q179" s="27"/>
      <c r="R179" s="27"/>
      <c r="S179" s="22"/>
      <c r="T179" s="22"/>
      <c r="U179" s="22"/>
      <c r="V179" s="22"/>
      <c r="W179" s="22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7"/>
      <c r="P180" s="27"/>
      <c r="Q180" s="27"/>
      <c r="R180" s="27"/>
      <c r="S180" s="22"/>
      <c r="T180" s="22"/>
      <c r="U180" s="22"/>
      <c r="V180" s="22"/>
      <c r="W180" s="22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7"/>
      <c r="L181" s="27"/>
      <c r="M181" s="27"/>
      <c r="N181" s="27"/>
      <c r="O181" s="27"/>
      <c r="P181" s="27"/>
      <c r="Q181" s="27"/>
      <c r="R181" s="27"/>
      <c r="S181" s="22"/>
      <c r="T181" s="22"/>
      <c r="U181" s="22"/>
      <c r="V181" s="22"/>
      <c r="W181" s="22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7"/>
      <c r="P182" s="27"/>
      <c r="Q182" s="27"/>
      <c r="R182" s="27"/>
      <c r="S182" s="22"/>
      <c r="T182" s="22"/>
      <c r="U182" s="22"/>
      <c r="V182" s="22"/>
      <c r="W182" s="22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7"/>
      <c r="L183" s="27"/>
      <c r="M183" s="27"/>
      <c r="N183" s="27"/>
      <c r="O183" s="27"/>
      <c r="P183" s="27"/>
      <c r="Q183" s="27"/>
      <c r="R183" s="27"/>
      <c r="S183" s="22"/>
      <c r="T183" s="22"/>
      <c r="U183" s="22"/>
      <c r="V183" s="22"/>
      <c r="W183" s="22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7"/>
      <c r="P184" s="27"/>
      <c r="Q184" s="27"/>
      <c r="R184" s="27"/>
      <c r="S184" s="22"/>
      <c r="T184" s="22"/>
      <c r="U184" s="22"/>
      <c r="V184" s="22"/>
      <c r="W184" s="22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7"/>
      <c r="L185" s="27"/>
      <c r="M185" s="27"/>
      <c r="N185" s="27"/>
      <c r="O185" s="27"/>
      <c r="P185" s="27"/>
      <c r="Q185" s="27"/>
      <c r="R185" s="27"/>
      <c r="S185" s="22"/>
      <c r="T185" s="22"/>
      <c r="U185" s="22"/>
      <c r="V185" s="22"/>
      <c r="W185" s="22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7"/>
      <c r="P186" s="27"/>
      <c r="Q186" s="27"/>
      <c r="R186" s="27"/>
      <c r="S186" s="22"/>
      <c r="T186" s="22"/>
      <c r="U186" s="22"/>
      <c r="V186" s="22"/>
      <c r="W186" s="22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7"/>
      <c r="P187" s="27"/>
      <c r="Q187" s="27"/>
      <c r="R187" s="27"/>
      <c r="S187" s="22"/>
      <c r="T187" s="22"/>
      <c r="U187" s="22"/>
      <c r="V187" s="22"/>
      <c r="W187" s="22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7"/>
      <c r="L188" s="27"/>
      <c r="M188" s="27"/>
      <c r="N188" s="27"/>
      <c r="O188" s="27"/>
      <c r="P188" s="27"/>
      <c r="Q188" s="27"/>
      <c r="R188" s="27"/>
      <c r="S188" s="22"/>
      <c r="T188" s="22"/>
      <c r="U188" s="22"/>
      <c r="V188" s="22"/>
      <c r="W188" s="22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7"/>
      <c r="P189" s="27"/>
      <c r="Q189" s="27"/>
      <c r="R189" s="27"/>
      <c r="S189" s="22"/>
      <c r="T189" s="22"/>
      <c r="U189" s="22"/>
      <c r="V189" s="22"/>
      <c r="W189" s="22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7"/>
      <c r="P190" s="27"/>
      <c r="Q190" s="27"/>
      <c r="R190" s="27"/>
      <c r="S190" s="22"/>
      <c r="T190" s="22"/>
      <c r="U190" s="22"/>
      <c r="V190" s="22"/>
      <c r="W190" s="22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7"/>
      <c r="P191" s="27"/>
      <c r="Q191" s="27"/>
      <c r="R191" s="27"/>
      <c r="S191" s="22"/>
      <c r="T191" s="22"/>
      <c r="U191" s="22"/>
      <c r="V191" s="22"/>
      <c r="W191" s="22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7"/>
      <c r="L192" s="27"/>
      <c r="M192" s="27"/>
      <c r="N192" s="27"/>
      <c r="O192" s="27"/>
      <c r="P192" s="27"/>
      <c r="Q192" s="27"/>
      <c r="R192" s="27"/>
      <c r="S192" s="22"/>
      <c r="T192" s="22"/>
      <c r="U192" s="22"/>
      <c r="V192" s="22"/>
      <c r="W192" s="22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7"/>
      <c r="L193" s="27"/>
      <c r="M193" s="27"/>
      <c r="N193" s="27"/>
      <c r="O193" s="27"/>
      <c r="P193" s="27"/>
      <c r="Q193" s="27"/>
      <c r="R193" s="27"/>
      <c r="S193" s="22"/>
      <c r="T193" s="22"/>
      <c r="U193" s="22"/>
      <c r="V193" s="22"/>
      <c r="W193" s="22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7"/>
      <c r="L194" s="27"/>
      <c r="M194" s="27"/>
      <c r="N194" s="27"/>
      <c r="O194" s="27"/>
      <c r="P194" s="27"/>
      <c r="Q194" s="27"/>
      <c r="R194" s="27"/>
      <c r="S194" s="22"/>
      <c r="T194" s="22"/>
      <c r="U194" s="22"/>
      <c r="V194" s="22"/>
      <c r="W194" s="22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7"/>
      <c r="P195" s="27"/>
      <c r="Q195" s="27"/>
      <c r="R195" s="27"/>
      <c r="S195" s="22"/>
      <c r="T195" s="22"/>
      <c r="U195" s="22"/>
      <c r="V195" s="22"/>
      <c r="W195" s="22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7"/>
      <c r="P196" s="27"/>
      <c r="Q196" s="27"/>
      <c r="R196" s="27"/>
      <c r="S196" s="22"/>
      <c r="T196" s="22"/>
      <c r="U196" s="22"/>
      <c r="V196" s="22"/>
      <c r="W196" s="22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7"/>
      <c r="P197" s="27"/>
      <c r="Q197" s="27"/>
      <c r="R197" s="27"/>
      <c r="S197" s="22"/>
      <c r="T197" s="22"/>
      <c r="U197" s="22"/>
      <c r="V197" s="22"/>
      <c r="W197" s="22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7"/>
      <c r="P198" s="27"/>
      <c r="Q198" s="27"/>
      <c r="R198" s="27"/>
      <c r="S198" s="22"/>
      <c r="T198" s="22"/>
      <c r="U198" s="22"/>
      <c r="V198" s="22"/>
      <c r="W198" s="22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7"/>
      <c r="L199" s="27"/>
      <c r="M199" s="27"/>
      <c r="N199" s="27"/>
      <c r="O199" s="27"/>
      <c r="P199" s="27"/>
      <c r="Q199" s="27"/>
      <c r="R199" s="27"/>
      <c r="S199" s="22"/>
      <c r="T199" s="22"/>
      <c r="U199" s="22"/>
      <c r="V199" s="22"/>
      <c r="W199" s="22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7"/>
      <c r="L200" s="27"/>
      <c r="M200" s="27"/>
      <c r="N200" s="27"/>
      <c r="O200" s="27"/>
      <c r="P200" s="27"/>
      <c r="Q200" s="27"/>
      <c r="R200" s="27"/>
      <c r="S200" s="22"/>
      <c r="T200" s="22"/>
      <c r="U200" s="22"/>
      <c r="V200" s="22"/>
      <c r="W200" s="22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7"/>
      <c r="P201" s="27"/>
      <c r="Q201" s="27"/>
      <c r="R201" s="27"/>
      <c r="S201" s="22"/>
      <c r="T201" s="22"/>
      <c r="U201" s="22"/>
      <c r="V201" s="22"/>
      <c r="W201" s="22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7"/>
      <c r="P202" s="27"/>
      <c r="Q202" s="27"/>
      <c r="R202" s="27"/>
      <c r="S202" s="22"/>
      <c r="T202" s="22"/>
      <c r="U202" s="22"/>
      <c r="V202" s="22"/>
      <c r="W202" s="22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7"/>
      <c r="L203" s="27"/>
      <c r="M203" s="27"/>
      <c r="N203" s="27"/>
      <c r="O203" s="27"/>
      <c r="P203" s="27"/>
      <c r="Q203" s="27"/>
      <c r="R203" s="27"/>
      <c r="S203" s="22"/>
      <c r="T203" s="22"/>
      <c r="U203" s="22"/>
      <c r="V203" s="22"/>
      <c r="W203" s="22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7"/>
      <c r="P204" s="27"/>
      <c r="Q204" s="27"/>
      <c r="R204" s="27"/>
      <c r="S204" s="22"/>
      <c r="T204" s="22"/>
      <c r="U204" s="22"/>
      <c r="V204" s="22"/>
      <c r="W204" s="22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7"/>
      <c r="L205" s="27"/>
      <c r="M205" s="27"/>
      <c r="N205" s="27"/>
      <c r="O205" s="27"/>
      <c r="P205" s="27"/>
      <c r="Q205" s="27"/>
      <c r="R205" s="27"/>
      <c r="S205" s="22"/>
      <c r="T205" s="22"/>
      <c r="U205" s="22"/>
      <c r="V205" s="22"/>
      <c r="W205" s="22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7"/>
      <c r="P206" s="27"/>
      <c r="Q206" s="27"/>
      <c r="R206" s="27"/>
      <c r="S206" s="22"/>
      <c r="T206" s="22"/>
      <c r="U206" s="22"/>
      <c r="V206" s="22"/>
      <c r="W206" s="22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7"/>
      <c r="L207" s="27"/>
      <c r="M207" s="27"/>
      <c r="N207" s="27"/>
      <c r="O207" s="27"/>
      <c r="P207" s="27"/>
      <c r="Q207" s="27"/>
      <c r="R207" s="27"/>
      <c r="S207" s="22"/>
      <c r="T207" s="22"/>
      <c r="U207" s="22"/>
      <c r="V207" s="22"/>
      <c r="W207" s="22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7"/>
      <c r="L208" s="27"/>
      <c r="M208" s="27"/>
      <c r="N208" s="27"/>
      <c r="O208" s="27"/>
      <c r="P208" s="27"/>
      <c r="Q208" s="27"/>
      <c r="R208" s="27"/>
      <c r="S208" s="22"/>
      <c r="T208" s="22"/>
      <c r="U208" s="22"/>
      <c r="V208" s="22"/>
      <c r="W208" s="22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7"/>
      <c r="P209" s="27"/>
      <c r="Q209" s="27"/>
      <c r="R209" s="27"/>
      <c r="S209" s="22"/>
      <c r="T209" s="22"/>
      <c r="U209" s="22"/>
      <c r="V209" s="22"/>
      <c r="W209" s="22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7"/>
      <c r="L210" s="27"/>
      <c r="M210" s="27"/>
      <c r="N210" s="27"/>
      <c r="O210" s="27"/>
      <c r="P210" s="27"/>
      <c r="Q210" s="27"/>
      <c r="R210" s="27"/>
      <c r="S210" s="22"/>
      <c r="T210" s="22"/>
      <c r="U210" s="22"/>
      <c r="V210" s="22"/>
      <c r="W210" s="22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7"/>
      <c r="L211" s="27"/>
      <c r="M211" s="27"/>
      <c r="N211" s="27"/>
      <c r="O211" s="27"/>
      <c r="P211" s="27"/>
      <c r="Q211" s="27"/>
      <c r="R211" s="27"/>
      <c r="S211" s="22"/>
      <c r="T211" s="22"/>
      <c r="U211" s="22"/>
      <c r="V211" s="22"/>
      <c r="W211" s="22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7"/>
      <c r="P212" s="27"/>
      <c r="Q212" s="27"/>
      <c r="R212" s="27"/>
      <c r="S212" s="22"/>
      <c r="T212" s="22"/>
      <c r="U212" s="22"/>
      <c r="V212" s="22"/>
      <c r="W212" s="22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  <c r="S213" s="22"/>
      <c r="T213" s="22"/>
      <c r="U213" s="22"/>
      <c r="V213" s="22"/>
      <c r="W213" s="22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  <c r="S214" s="22"/>
      <c r="T214" s="22"/>
      <c r="U214" s="22"/>
      <c r="V214" s="22"/>
      <c r="W214" s="22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  <c r="S215" s="22"/>
      <c r="T215" s="22"/>
      <c r="U215" s="22"/>
      <c r="V215" s="22"/>
      <c r="W215" s="22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  <c r="S216" s="22"/>
      <c r="T216" s="22"/>
      <c r="U216" s="22"/>
      <c r="V216" s="22"/>
      <c r="W216" s="22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  <c r="S217" s="22"/>
      <c r="T217" s="22"/>
      <c r="U217" s="22"/>
      <c r="V217" s="22"/>
      <c r="W217" s="22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  <c r="S218" s="22"/>
      <c r="T218" s="22"/>
      <c r="U218" s="22"/>
      <c r="V218" s="22"/>
      <c r="W218" s="22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  <c r="S219" s="22"/>
      <c r="T219" s="22"/>
      <c r="U219" s="22"/>
      <c r="V219" s="22"/>
      <c r="W219" s="22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  <c r="S220" s="22"/>
      <c r="T220" s="22"/>
      <c r="U220" s="22"/>
      <c r="V220" s="22"/>
      <c r="W220" s="22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  <c r="S221" s="22"/>
      <c r="T221" s="22"/>
      <c r="U221" s="22"/>
      <c r="V221" s="22"/>
      <c r="W221" s="22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  <c r="S222" s="22"/>
      <c r="T222" s="22"/>
      <c r="U222" s="22"/>
      <c r="V222" s="22"/>
      <c r="W222" s="22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  <c r="S223" s="22"/>
      <c r="T223" s="22"/>
      <c r="U223" s="22"/>
      <c r="V223" s="22"/>
      <c r="W223" s="22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  <c r="S224" s="22"/>
      <c r="T224" s="22"/>
      <c r="U224" s="22"/>
      <c r="V224" s="22"/>
      <c r="W224" s="22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  <c r="S225" s="22"/>
      <c r="T225" s="22"/>
      <c r="U225" s="22"/>
      <c r="V225" s="22"/>
      <c r="W225" s="22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  <c r="S226" s="22"/>
      <c r="T226" s="22"/>
      <c r="U226" s="22"/>
      <c r="V226" s="22"/>
      <c r="W226" s="22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  <c r="S227" s="22"/>
      <c r="T227" s="22"/>
      <c r="U227" s="22"/>
      <c r="V227" s="22"/>
      <c r="W227" s="22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  <c r="S228" s="22"/>
      <c r="T228" s="22"/>
      <c r="U228" s="22"/>
      <c r="V228" s="22"/>
      <c r="W228" s="22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  <c r="S229" s="22"/>
      <c r="T229" s="22"/>
      <c r="U229" s="22"/>
      <c r="V229" s="22"/>
      <c r="W229" s="22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  <c r="S230" s="22"/>
      <c r="T230" s="22"/>
      <c r="U230" s="22"/>
      <c r="V230" s="22"/>
      <c r="W230" s="22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  <c r="S231" s="22"/>
      <c r="T231" s="22"/>
      <c r="U231" s="22"/>
      <c r="V231" s="22"/>
      <c r="W231" s="22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  <c r="S232" s="22"/>
      <c r="T232" s="22"/>
      <c r="U232" s="22"/>
      <c r="V232" s="22"/>
      <c r="W232" s="22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  <c r="S233" s="22"/>
      <c r="T233" s="22"/>
      <c r="U233" s="22"/>
      <c r="V233" s="22"/>
      <c r="W233" s="22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  <c r="S234" s="22"/>
      <c r="T234" s="22"/>
      <c r="U234" s="22"/>
      <c r="V234" s="22"/>
      <c r="W234" s="22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  <c r="S235" s="22"/>
      <c r="T235" s="22"/>
      <c r="U235" s="22"/>
      <c r="V235" s="22"/>
      <c r="W235" s="22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  <c r="S236" s="22"/>
      <c r="T236" s="22"/>
      <c r="U236" s="22"/>
      <c r="V236" s="22"/>
      <c r="W236" s="22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  <c r="S237" s="22"/>
      <c r="T237" s="22"/>
      <c r="U237" s="22"/>
      <c r="V237" s="22"/>
      <c r="W237" s="22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  <c r="S238" s="22"/>
      <c r="T238" s="22"/>
      <c r="U238" s="22"/>
      <c r="V238" s="22"/>
      <c r="W238" s="22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  <c r="S239" s="22"/>
      <c r="T239" s="22"/>
      <c r="U239" s="22"/>
      <c r="V239" s="22"/>
      <c r="W239" s="22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  <c r="S240" s="22"/>
      <c r="T240" s="22"/>
      <c r="U240" s="22"/>
      <c r="V240" s="22"/>
      <c r="W240" s="22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  <c r="S241" s="22"/>
      <c r="T241" s="22"/>
      <c r="U241" s="22"/>
      <c r="V241" s="22"/>
      <c r="W241" s="22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7"/>
      <c r="M242" s="27"/>
      <c r="N242" s="27"/>
      <c r="O242" s="27"/>
      <c r="P242" s="27"/>
      <c r="Q242" s="27"/>
      <c r="R242" s="27"/>
      <c r="S242" s="22"/>
      <c r="T242" s="22"/>
      <c r="U242" s="22"/>
      <c r="V242" s="22"/>
      <c r="W242" s="22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7"/>
      <c r="M243" s="27"/>
      <c r="N243" s="27"/>
      <c r="O243" s="27"/>
      <c r="P243" s="27"/>
      <c r="Q243" s="27"/>
      <c r="R243" s="27"/>
      <c r="S243" s="22"/>
      <c r="T243" s="22"/>
      <c r="U243" s="22"/>
      <c r="V243" s="22"/>
      <c r="W243" s="22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7"/>
      <c r="M244" s="27"/>
      <c r="N244" s="27"/>
      <c r="O244" s="27"/>
      <c r="P244" s="27"/>
      <c r="Q244" s="27"/>
      <c r="R244" s="27"/>
      <c r="S244" s="22"/>
      <c r="T244" s="22"/>
      <c r="U244" s="22"/>
      <c r="V244" s="22"/>
      <c r="W244" s="22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7"/>
      <c r="M245" s="27"/>
      <c r="N245" s="27"/>
      <c r="O245" s="27"/>
      <c r="P245" s="27"/>
      <c r="Q245" s="27"/>
      <c r="R245" s="27"/>
      <c r="S245" s="22"/>
      <c r="T245" s="22"/>
      <c r="U245" s="22"/>
      <c r="V245" s="22"/>
      <c r="W245" s="22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7"/>
      <c r="M246" s="27"/>
      <c r="N246" s="27"/>
      <c r="O246" s="27"/>
      <c r="P246" s="27"/>
      <c r="Q246" s="27"/>
      <c r="R246" s="27"/>
      <c r="S246" s="22"/>
      <c r="T246" s="22"/>
      <c r="U246" s="22"/>
      <c r="V246" s="22"/>
      <c r="W246" s="22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7"/>
      <c r="M247" s="27"/>
      <c r="N247" s="27"/>
      <c r="O247" s="27"/>
      <c r="P247" s="27"/>
      <c r="Q247" s="27"/>
      <c r="R247" s="27"/>
      <c r="S247" s="22"/>
      <c r="T247" s="22"/>
      <c r="U247" s="22"/>
      <c r="V247" s="22"/>
      <c r="W247" s="22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7"/>
      <c r="M248" s="27"/>
      <c r="N248" s="27"/>
      <c r="O248" s="27"/>
      <c r="P248" s="27"/>
      <c r="Q248" s="27"/>
      <c r="R248" s="27"/>
      <c r="S248" s="22"/>
      <c r="T248" s="22"/>
      <c r="U248" s="22"/>
      <c r="V248" s="22"/>
      <c r="W248" s="22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7"/>
      <c r="M249" s="27"/>
      <c r="N249" s="27"/>
      <c r="O249" s="27"/>
      <c r="P249" s="27"/>
      <c r="Q249" s="27"/>
      <c r="R249" s="27"/>
      <c r="S249" s="22"/>
      <c r="T249" s="22"/>
      <c r="U249" s="22"/>
      <c r="V249" s="22"/>
      <c r="W249" s="22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7"/>
      <c r="M250" s="27"/>
      <c r="N250" s="27"/>
      <c r="O250" s="27"/>
      <c r="P250" s="27"/>
      <c r="Q250" s="27"/>
      <c r="R250" s="27"/>
      <c r="S250" s="22"/>
      <c r="T250" s="22"/>
      <c r="U250" s="22"/>
      <c r="V250" s="22"/>
      <c r="W250" s="22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7"/>
      <c r="M251" s="27"/>
      <c r="N251" s="27"/>
      <c r="O251" s="27"/>
      <c r="P251" s="27"/>
      <c r="Q251" s="27"/>
      <c r="R251" s="27"/>
      <c r="S251" s="22"/>
      <c r="T251" s="22"/>
      <c r="U251" s="22"/>
      <c r="V251" s="22"/>
      <c r="W251" s="22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7"/>
      <c r="M252" s="27"/>
      <c r="N252" s="27"/>
      <c r="O252" s="27"/>
      <c r="P252" s="27"/>
      <c r="Q252" s="27"/>
      <c r="R252" s="27"/>
      <c r="S252" s="22"/>
      <c r="T252" s="22"/>
      <c r="U252" s="22"/>
      <c r="V252" s="22"/>
      <c r="W252" s="22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7"/>
      <c r="M253" s="27"/>
      <c r="N253" s="27"/>
      <c r="O253" s="27"/>
      <c r="P253" s="27"/>
      <c r="Q253" s="27"/>
      <c r="R253" s="27"/>
      <c r="S253" s="22"/>
      <c r="T253" s="22"/>
      <c r="U253" s="22"/>
      <c r="V253" s="22"/>
      <c r="W253" s="22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7"/>
      <c r="M254" s="27"/>
      <c r="N254" s="27"/>
      <c r="O254" s="27"/>
      <c r="P254" s="27"/>
      <c r="Q254" s="27"/>
      <c r="R254" s="27"/>
      <c r="S254" s="22"/>
      <c r="T254" s="22"/>
      <c r="U254" s="22"/>
      <c r="V254" s="22"/>
      <c r="W254" s="22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7"/>
      <c r="M255" s="27"/>
      <c r="N255" s="27"/>
      <c r="O255" s="27"/>
      <c r="P255" s="27"/>
      <c r="Q255" s="27"/>
      <c r="R255" s="27"/>
      <c r="S255" s="22"/>
      <c r="T255" s="22"/>
      <c r="U255" s="22"/>
      <c r="V255" s="22"/>
      <c r="W255" s="22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7"/>
      <c r="M256" s="27"/>
      <c r="N256" s="27"/>
      <c r="O256" s="27"/>
      <c r="P256" s="27"/>
      <c r="Q256" s="27"/>
      <c r="R256" s="27"/>
      <c r="S256" s="22"/>
      <c r="T256" s="22"/>
      <c r="U256" s="22"/>
      <c r="V256" s="22"/>
      <c r="W256" s="22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7"/>
      <c r="M257" s="27"/>
      <c r="N257" s="27"/>
      <c r="O257" s="27"/>
      <c r="P257" s="27"/>
      <c r="Q257" s="27"/>
      <c r="R257" s="27"/>
      <c r="S257" s="22"/>
      <c r="T257" s="22"/>
      <c r="U257" s="22"/>
      <c r="V257" s="22"/>
      <c r="W257" s="22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7"/>
      <c r="M258" s="27"/>
      <c r="N258" s="27"/>
      <c r="O258" s="27"/>
      <c r="P258" s="27"/>
      <c r="Q258" s="27"/>
      <c r="R258" s="27"/>
      <c r="S258" s="22"/>
      <c r="T258" s="22"/>
      <c r="U258" s="22"/>
      <c r="V258" s="22"/>
      <c r="W258" s="22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7"/>
      <c r="M259" s="27"/>
      <c r="N259" s="27"/>
      <c r="O259" s="27"/>
      <c r="P259" s="27"/>
      <c r="Q259" s="27"/>
      <c r="R259" s="27"/>
      <c r="S259" s="22"/>
      <c r="T259" s="22"/>
      <c r="U259" s="22"/>
      <c r="V259" s="22"/>
      <c r="W259" s="22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7"/>
      <c r="M260" s="27"/>
      <c r="N260" s="27"/>
      <c r="O260" s="27"/>
      <c r="P260" s="27"/>
      <c r="Q260" s="27"/>
      <c r="R260" s="27"/>
      <c r="S260" s="22"/>
      <c r="T260" s="22"/>
      <c r="U260" s="22"/>
      <c r="V260" s="22"/>
      <c r="W260" s="22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7"/>
      <c r="M261" s="27"/>
      <c r="N261" s="27"/>
      <c r="O261" s="27"/>
      <c r="P261" s="27"/>
      <c r="Q261" s="27"/>
      <c r="R261" s="27"/>
      <c r="S261" s="22"/>
      <c r="T261" s="22"/>
      <c r="U261" s="22"/>
      <c r="V261" s="22"/>
      <c r="W261" s="22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7"/>
      <c r="M262" s="27"/>
      <c r="N262" s="27"/>
      <c r="O262" s="27"/>
      <c r="P262" s="27"/>
      <c r="Q262" s="27"/>
      <c r="R262" s="27"/>
      <c r="S262" s="22"/>
      <c r="T262" s="22"/>
      <c r="U262" s="22"/>
      <c r="V262" s="22"/>
      <c r="W262" s="22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7"/>
      <c r="M263" s="27"/>
      <c r="N263" s="27"/>
      <c r="O263" s="27"/>
      <c r="P263" s="27"/>
      <c r="Q263" s="27"/>
      <c r="R263" s="27"/>
      <c r="S263" s="22"/>
      <c r="T263" s="22"/>
      <c r="U263" s="22"/>
      <c r="V263" s="22"/>
      <c r="W263" s="22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7"/>
      <c r="M264" s="27"/>
      <c r="N264" s="27"/>
      <c r="O264" s="27"/>
      <c r="P264" s="27"/>
      <c r="Q264" s="27"/>
      <c r="R264" s="27"/>
      <c r="S264" s="22"/>
      <c r="T264" s="22"/>
      <c r="U264" s="22"/>
      <c r="V264" s="22"/>
      <c r="W264" s="22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7"/>
      <c r="M265" s="27"/>
      <c r="N265" s="27"/>
      <c r="O265" s="27"/>
      <c r="P265" s="27"/>
      <c r="Q265" s="27"/>
      <c r="R265" s="27"/>
      <c r="S265" s="22"/>
      <c r="T265" s="22"/>
      <c r="U265" s="22"/>
      <c r="V265" s="22"/>
      <c r="W265" s="22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7"/>
      <c r="M266" s="27"/>
      <c r="N266" s="27"/>
      <c r="O266" s="27"/>
      <c r="P266" s="27"/>
      <c r="Q266" s="27"/>
      <c r="R266" s="27"/>
      <c r="S266" s="22"/>
      <c r="T266" s="22"/>
      <c r="U266" s="22"/>
      <c r="V266" s="22"/>
      <c r="W266" s="22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7"/>
      <c r="M267" s="27"/>
      <c r="N267" s="27"/>
      <c r="O267" s="27"/>
      <c r="P267" s="27"/>
      <c r="Q267" s="27"/>
      <c r="R267" s="27"/>
      <c r="S267" s="22"/>
      <c r="T267" s="22"/>
      <c r="U267" s="22"/>
      <c r="V267" s="22"/>
      <c r="W267" s="22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7"/>
      <c r="M268" s="27"/>
      <c r="N268" s="27"/>
      <c r="O268" s="27"/>
      <c r="P268" s="27"/>
      <c r="Q268" s="27"/>
      <c r="R268" s="27"/>
      <c r="S268" s="22"/>
      <c r="T268" s="22"/>
      <c r="U268" s="22"/>
      <c r="V268" s="22"/>
      <c r="W268" s="22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7"/>
      <c r="M269" s="27"/>
      <c r="N269" s="27"/>
      <c r="O269" s="27"/>
      <c r="P269" s="27"/>
      <c r="Q269" s="27"/>
      <c r="R269" s="27"/>
      <c r="S269" s="22"/>
      <c r="T269" s="22"/>
      <c r="U269" s="22"/>
      <c r="V269" s="22"/>
      <c r="W269" s="22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7"/>
      <c r="M270" s="27"/>
      <c r="N270" s="27"/>
      <c r="O270" s="27"/>
      <c r="P270" s="27"/>
      <c r="Q270" s="27"/>
      <c r="R270" s="27"/>
      <c r="S270" s="22"/>
      <c r="T270" s="22"/>
      <c r="U270" s="22"/>
      <c r="V270" s="22"/>
      <c r="W270" s="22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7"/>
      <c r="M271" s="27"/>
      <c r="N271" s="27"/>
      <c r="O271" s="27"/>
      <c r="P271" s="27"/>
      <c r="Q271" s="27"/>
      <c r="R271" s="27"/>
      <c r="S271" s="22"/>
      <c r="T271" s="22"/>
      <c r="U271" s="22"/>
      <c r="V271" s="22"/>
      <c r="W271" s="22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7"/>
      <c r="M272" s="27"/>
      <c r="N272" s="27"/>
      <c r="O272" s="27"/>
      <c r="P272" s="27"/>
      <c r="Q272" s="27"/>
      <c r="R272" s="27"/>
      <c r="S272" s="22"/>
      <c r="T272" s="22"/>
      <c r="U272" s="22"/>
      <c r="V272" s="22"/>
      <c r="W272" s="22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7"/>
      <c r="M273" s="27"/>
      <c r="N273" s="27"/>
      <c r="O273" s="27"/>
      <c r="P273" s="27"/>
      <c r="Q273" s="27"/>
      <c r="R273" s="27"/>
      <c r="S273" s="22"/>
      <c r="T273" s="22"/>
      <c r="U273" s="22"/>
      <c r="V273" s="22"/>
      <c r="W273" s="22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7"/>
      <c r="M274" s="27"/>
      <c r="N274" s="27"/>
      <c r="O274" s="27"/>
      <c r="P274" s="27"/>
      <c r="Q274" s="27"/>
      <c r="R274" s="27"/>
      <c r="S274" s="22"/>
      <c r="T274" s="22"/>
      <c r="U274" s="22"/>
      <c r="V274" s="22"/>
      <c r="W274" s="22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7"/>
      <c r="M275" s="27"/>
      <c r="N275" s="27"/>
      <c r="O275" s="27"/>
      <c r="P275" s="27"/>
      <c r="Q275" s="27"/>
      <c r="R275" s="27"/>
      <c r="S275" s="22"/>
      <c r="T275" s="22"/>
      <c r="U275" s="22"/>
      <c r="V275" s="22"/>
      <c r="W275" s="22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7"/>
      <c r="M276" s="27"/>
      <c r="N276" s="27"/>
      <c r="O276" s="27"/>
      <c r="P276" s="27"/>
      <c r="Q276" s="27"/>
      <c r="R276" s="27"/>
      <c r="S276" s="22"/>
      <c r="T276" s="22"/>
      <c r="U276" s="22"/>
      <c r="V276" s="22"/>
      <c r="W276" s="22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7"/>
      <c r="M277" s="27"/>
      <c r="N277" s="27"/>
      <c r="O277" s="27"/>
      <c r="P277" s="27"/>
      <c r="Q277" s="27"/>
      <c r="R277" s="27"/>
      <c r="S277" s="22"/>
      <c r="T277" s="22"/>
      <c r="U277" s="22"/>
      <c r="V277" s="22"/>
      <c r="W277" s="22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7"/>
      <c r="M278" s="27"/>
      <c r="N278" s="27"/>
      <c r="O278" s="27"/>
      <c r="P278" s="27"/>
      <c r="Q278" s="27"/>
      <c r="R278" s="27"/>
      <c r="S278" s="22"/>
      <c r="T278" s="22"/>
      <c r="U278" s="22"/>
      <c r="V278" s="22"/>
      <c r="W278" s="22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7"/>
      <c r="M279" s="27"/>
      <c r="N279" s="27"/>
      <c r="O279" s="27"/>
      <c r="P279" s="27"/>
      <c r="Q279" s="27"/>
      <c r="R279" s="27"/>
      <c r="S279" s="22"/>
      <c r="T279" s="22"/>
      <c r="U279" s="22"/>
      <c r="V279" s="22"/>
      <c r="W279" s="22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7"/>
      <c r="M280" s="27"/>
      <c r="N280" s="27"/>
      <c r="O280" s="27"/>
      <c r="P280" s="27"/>
      <c r="Q280" s="27"/>
      <c r="R280" s="27"/>
      <c r="S280" s="22"/>
      <c r="T280" s="22"/>
      <c r="U280" s="22"/>
      <c r="V280" s="22"/>
      <c r="W280" s="22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7"/>
      <c r="M281" s="27"/>
      <c r="N281" s="27"/>
      <c r="O281" s="27"/>
      <c r="P281" s="27"/>
      <c r="Q281" s="27"/>
      <c r="R281" s="27"/>
      <c r="S281" s="22"/>
      <c r="T281" s="22"/>
      <c r="U281" s="22"/>
      <c r="V281" s="22"/>
      <c r="W281" s="22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7"/>
      <c r="M282" s="27"/>
      <c r="N282" s="27"/>
      <c r="O282" s="27"/>
      <c r="P282" s="27"/>
      <c r="Q282" s="27"/>
      <c r="R282" s="27"/>
      <c r="S282" s="22"/>
      <c r="T282" s="22"/>
      <c r="U282" s="22"/>
      <c r="V282" s="22"/>
      <c r="W282" s="22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7"/>
      <c r="M283" s="27"/>
      <c r="N283" s="27"/>
      <c r="O283" s="27"/>
      <c r="P283" s="27"/>
      <c r="Q283" s="27"/>
      <c r="R283" s="27"/>
      <c r="S283" s="22"/>
      <c r="T283" s="22"/>
      <c r="U283" s="22"/>
      <c r="V283" s="22"/>
      <c r="W283" s="22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7"/>
      <c r="M284" s="27"/>
      <c r="N284" s="27"/>
      <c r="O284" s="27"/>
      <c r="P284" s="27"/>
      <c r="Q284" s="27"/>
      <c r="R284" s="27"/>
      <c r="S284" s="22"/>
      <c r="T284" s="22"/>
      <c r="U284" s="22"/>
      <c r="V284" s="22"/>
      <c r="W284" s="22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7"/>
      <c r="M285" s="27"/>
      <c r="N285" s="27"/>
      <c r="O285" s="27"/>
      <c r="P285" s="27"/>
      <c r="Q285" s="27"/>
      <c r="R285" s="27"/>
      <c r="S285" s="22"/>
      <c r="T285" s="22"/>
      <c r="U285" s="22"/>
      <c r="V285" s="22"/>
      <c r="W285" s="22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7"/>
      <c r="M286" s="27"/>
      <c r="N286" s="27"/>
      <c r="O286" s="27"/>
      <c r="P286" s="27"/>
      <c r="Q286" s="27"/>
      <c r="R286" s="27"/>
      <c r="S286" s="22"/>
      <c r="T286" s="22"/>
      <c r="U286" s="22"/>
      <c r="V286" s="22"/>
      <c r="W286" s="22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7"/>
      <c r="M287" s="27"/>
      <c r="N287" s="27"/>
      <c r="O287" s="27"/>
      <c r="P287" s="27"/>
      <c r="Q287" s="27"/>
      <c r="R287" s="27"/>
      <c r="S287" s="22"/>
      <c r="T287" s="22"/>
      <c r="U287" s="22"/>
      <c r="V287" s="22"/>
      <c r="W287" s="22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7"/>
      <c r="M288" s="27"/>
      <c r="N288" s="27"/>
      <c r="O288" s="27"/>
      <c r="P288" s="27"/>
      <c r="Q288" s="27"/>
      <c r="R288" s="27"/>
      <c r="S288" s="22"/>
      <c r="T288" s="22"/>
      <c r="U288" s="22"/>
      <c r="V288" s="22"/>
      <c r="W288" s="22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7"/>
      <c r="M289" s="27"/>
      <c r="N289" s="27"/>
      <c r="O289" s="27"/>
      <c r="P289" s="27"/>
      <c r="Q289" s="27"/>
      <c r="R289" s="27"/>
      <c r="S289" s="22"/>
      <c r="T289" s="22"/>
      <c r="U289" s="22"/>
      <c r="V289" s="22"/>
      <c r="W289" s="22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7"/>
      <c r="M290" s="27"/>
      <c r="N290" s="27"/>
      <c r="O290" s="27"/>
      <c r="P290" s="27"/>
      <c r="Q290" s="27"/>
      <c r="R290" s="27"/>
      <c r="S290" s="22"/>
      <c r="T290" s="22"/>
      <c r="U290" s="22"/>
      <c r="V290" s="22"/>
      <c r="W290" s="22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7"/>
      <c r="M291" s="27"/>
      <c r="N291" s="27"/>
      <c r="O291" s="27"/>
      <c r="P291" s="27"/>
      <c r="Q291" s="27"/>
      <c r="R291" s="27"/>
      <c r="S291" s="22"/>
      <c r="T291" s="22"/>
      <c r="U291" s="22"/>
      <c r="V291" s="22"/>
      <c r="W291" s="22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7"/>
      <c r="M292" s="27"/>
      <c r="N292" s="27"/>
      <c r="O292" s="27"/>
      <c r="P292" s="27"/>
      <c r="Q292" s="27"/>
      <c r="R292" s="27"/>
      <c r="S292" s="22"/>
      <c r="T292" s="22"/>
      <c r="U292" s="22"/>
      <c r="V292" s="22"/>
      <c r="W292" s="22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7"/>
      <c r="M293" s="27"/>
      <c r="N293" s="27"/>
      <c r="O293" s="27"/>
      <c r="P293" s="27"/>
      <c r="Q293" s="27"/>
      <c r="R293" s="27"/>
      <c r="S293" s="22"/>
      <c r="T293" s="22"/>
      <c r="U293" s="22"/>
      <c r="V293" s="22"/>
      <c r="W293" s="22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7"/>
      <c r="M294" s="27"/>
      <c r="N294" s="27"/>
      <c r="O294" s="27"/>
      <c r="P294" s="27"/>
      <c r="Q294" s="27"/>
      <c r="R294" s="27"/>
      <c r="S294" s="22"/>
      <c r="T294" s="22"/>
      <c r="U294" s="22"/>
      <c r="V294" s="22"/>
      <c r="W294" s="22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7"/>
      <c r="M295" s="27"/>
      <c r="N295" s="27"/>
      <c r="O295" s="27"/>
      <c r="P295" s="27"/>
      <c r="Q295" s="27"/>
      <c r="R295" s="27"/>
      <c r="S295" s="22"/>
      <c r="T295" s="22"/>
      <c r="U295" s="22"/>
      <c r="V295" s="22"/>
      <c r="W295" s="22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7"/>
      <c r="M296" s="27"/>
      <c r="N296" s="27"/>
      <c r="O296" s="27"/>
      <c r="P296" s="27"/>
      <c r="Q296" s="27"/>
      <c r="R296" s="27"/>
      <c r="S296" s="22"/>
      <c r="T296" s="22"/>
      <c r="U296" s="22"/>
      <c r="V296" s="22"/>
      <c r="W296" s="22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7"/>
      <c r="M297" s="27"/>
      <c r="N297" s="27"/>
      <c r="O297" s="27"/>
      <c r="P297" s="27"/>
      <c r="Q297" s="27"/>
      <c r="R297" s="27"/>
      <c r="S297" s="22"/>
      <c r="T297" s="22"/>
      <c r="U297" s="22"/>
      <c r="V297" s="22"/>
      <c r="W297" s="22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7"/>
      <c r="M298" s="27"/>
      <c r="N298" s="27"/>
      <c r="O298" s="27"/>
      <c r="P298" s="27"/>
      <c r="Q298" s="27"/>
      <c r="R298" s="27"/>
      <c r="S298" s="22"/>
      <c r="T298" s="22"/>
      <c r="U298" s="22"/>
      <c r="V298" s="22"/>
      <c r="W298" s="22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7"/>
      <c r="M299" s="27"/>
      <c r="N299" s="27"/>
      <c r="O299" s="27"/>
      <c r="P299" s="27"/>
      <c r="Q299" s="27"/>
      <c r="R299" s="27"/>
      <c r="S299" s="22"/>
      <c r="T299" s="22"/>
      <c r="U299" s="22"/>
      <c r="V299" s="22"/>
      <c r="W299" s="22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7"/>
      <c r="M300" s="27"/>
      <c r="N300" s="27"/>
      <c r="O300" s="27"/>
      <c r="P300" s="27"/>
      <c r="Q300" s="27"/>
      <c r="R300" s="27"/>
      <c r="S300" s="22"/>
      <c r="T300" s="22"/>
      <c r="U300" s="22"/>
      <c r="V300" s="22"/>
      <c r="W300" s="22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7"/>
      <c r="M301" s="27"/>
      <c r="N301" s="27"/>
      <c r="O301" s="27"/>
      <c r="P301" s="27"/>
      <c r="Q301" s="27"/>
      <c r="R301" s="27"/>
      <c r="S301" s="22"/>
      <c r="T301" s="22"/>
      <c r="U301" s="22"/>
      <c r="V301" s="22"/>
      <c r="W301" s="22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7"/>
      <c r="M302" s="27"/>
      <c r="N302" s="27"/>
      <c r="O302" s="27"/>
      <c r="P302" s="27"/>
      <c r="Q302" s="27"/>
      <c r="R302" s="27"/>
      <c r="S302" s="22"/>
      <c r="T302" s="22"/>
      <c r="U302" s="22"/>
      <c r="V302" s="22"/>
      <c r="W302" s="22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7"/>
      <c r="M303" s="27"/>
      <c r="N303" s="27"/>
      <c r="O303" s="27"/>
      <c r="P303" s="27"/>
      <c r="Q303" s="27"/>
      <c r="R303" s="27"/>
      <c r="S303" s="22"/>
      <c r="T303" s="22"/>
      <c r="U303" s="22"/>
      <c r="V303" s="22"/>
      <c r="W303" s="22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7"/>
      <c r="M304" s="27"/>
      <c r="N304" s="27"/>
      <c r="O304" s="27"/>
      <c r="P304" s="27"/>
      <c r="Q304" s="27"/>
      <c r="R304" s="27"/>
      <c r="S304" s="22"/>
      <c r="T304" s="22"/>
      <c r="U304" s="22"/>
      <c r="V304" s="22"/>
      <c r="W304" s="22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7"/>
      <c r="M305" s="27"/>
      <c r="N305" s="27"/>
      <c r="O305" s="27"/>
      <c r="P305" s="27"/>
      <c r="Q305" s="27"/>
      <c r="R305" s="27"/>
      <c r="S305" s="22"/>
      <c r="T305" s="22"/>
      <c r="U305" s="22"/>
      <c r="V305" s="22"/>
      <c r="W305" s="22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7"/>
      <c r="M306" s="27"/>
      <c r="N306" s="27"/>
      <c r="O306" s="27"/>
      <c r="P306" s="27"/>
      <c r="Q306" s="27"/>
      <c r="R306" s="27"/>
      <c r="S306" s="22"/>
      <c r="T306" s="22"/>
      <c r="U306" s="22"/>
      <c r="V306" s="22"/>
      <c r="W306" s="22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7"/>
      <c r="M307" s="27"/>
      <c r="N307" s="27"/>
      <c r="O307" s="27"/>
      <c r="P307" s="27"/>
      <c r="Q307" s="27"/>
      <c r="R307" s="27"/>
      <c r="S307" s="22"/>
      <c r="T307" s="22"/>
      <c r="U307" s="22"/>
      <c r="V307" s="22"/>
      <c r="W307" s="22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7"/>
      <c r="M308" s="27"/>
      <c r="N308" s="27"/>
      <c r="O308" s="27"/>
      <c r="P308" s="27"/>
      <c r="Q308" s="27"/>
      <c r="R308" s="27"/>
      <c r="S308" s="22"/>
      <c r="T308" s="22"/>
      <c r="U308" s="22"/>
      <c r="V308" s="22"/>
      <c r="W308" s="22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7"/>
      <c r="M309" s="27"/>
      <c r="N309" s="27"/>
      <c r="O309" s="27"/>
      <c r="P309" s="27"/>
      <c r="Q309" s="27"/>
      <c r="R309" s="27"/>
      <c r="S309" s="22"/>
      <c r="T309" s="22"/>
      <c r="U309" s="22"/>
      <c r="V309" s="22"/>
      <c r="W309" s="22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7"/>
      <c r="M310" s="27"/>
      <c r="N310" s="27"/>
      <c r="O310" s="27"/>
      <c r="P310" s="27"/>
      <c r="Q310" s="27"/>
      <c r="R310" s="27"/>
      <c r="S310" s="22"/>
      <c r="T310" s="22"/>
      <c r="U310" s="22"/>
      <c r="V310" s="22"/>
      <c r="W310" s="22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7"/>
      <c r="M311" s="27"/>
      <c r="N311" s="27"/>
      <c r="O311" s="27"/>
      <c r="P311" s="27"/>
      <c r="Q311" s="27"/>
      <c r="R311" s="27"/>
      <c r="S311" s="22"/>
      <c r="T311" s="22"/>
      <c r="U311" s="22"/>
      <c r="V311" s="22"/>
      <c r="W311" s="22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7"/>
      <c r="M312" s="27"/>
      <c r="N312" s="27"/>
      <c r="O312" s="27"/>
      <c r="P312" s="27"/>
      <c r="Q312" s="27"/>
      <c r="R312" s="27"/>
      <c r="S312" s="22"/>
      <c r="T312" s="22"/>
      <c r="U312" s="22"/>
      <c r="V312" s="22"/>
      <c r="W312" s="22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7"/>
      <c r="M313" s="27"/>
      <c r="N313" s="27"/>
      <c r="O313" s="27"/>
      <c r="P313" s="27"/>
      <c r="Q313" s="27"/>
      <c r="R313" s="27"/>
      <c r="S313" s="22"/>
      <c r="T313" s="22"/>
      <c r="U313" s="22"/>
      <c r="V313" s="22"/>
      <c r="W313" s="22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7"/>
      <c r="M314" s="27"/>
      <c r="N314" s="27"/>
      <c r="O314" s="27"/>
      <c r="P314" s="27"/>
      <c r="Q314" s="27"/>
      <c r="R314" s="27"/>
      <c r="S314" s="22"/>
      <c r="T314" s="22"/>
      <c r="U314" s="22"/>
      <c r="V314" s="22"/>
      <c r="W314" s="22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7"/>
      <c r="M315" s="27"/>
      <c r="N315" s="27"/>
      <c r="O315" s="27"/>
      <c r="P315" s="27"/>
      <c r="Q315" s="27"/>
      <c r="R315" s="27"/>
      <c r="S315" s="22"/>
      <c r="T315" s="22"/>
      <c r="U315" s="22"/>
      <c r="V315" s="22"/>
      <c r="W315" s="22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7"/>
      <c r="M316" s="27"/>
      <c r="N316" s="27"/>
      <c r="O316" s="27"/>
      <c r="P316" s="27"/>
      <c r="Q316" s="27"/>
      <c r="R316" s="27"/>
      <c r="S316" s="22"/>
      <c r="T316" s="22"/>
      <c r="U316" s="22"/>
      <c r="V316" s="22"/>
      <c r="W316" s="22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7"/>
      <c r="M317" s="27"/>
      <c r="N317" s="27"/>
      <c r="O317" s="27"/>
      <c r="P317" s="27"/>
      <c r="Q317" s="27"/>
      <c r="R317" s="27"/>
      <c r="S317" s="22"/>
      <c r="T317" s="22"/>
      <c r="U317" s="22"/>
      <c r="V317" s="22"/>
      <c r="W317" s="22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7"/>
      <c r="M318" s="27"/>
      <c r="N318" s="27"/>
      <c r="O318" s="27"/>
      <c r="P318" s="27"/>
      <c r="Q318" s="27"/>
      <c r="R318" s="27"/>
      <c r="S318" s="22"/>
      <c r="T318" s="22"/>
      <c r="U318" s="22"/>
      <c r="V318" s="22"/>
      <c r="W318" s="22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7"/>
      <c r="M319" s="27"/>
      <c r="N319" s="27"/>
      <c r="O319" s="27"/>
      <c r="P319" s="27"/>
      <c r="Q319" s="27"/>
      <c r="R319" s="27"/>
      <c r="S319" s="22"/>
      <c r="T319" s="22"/>
      <c r="U319" s="22"/>
      <c r="V319" s="22"/>
      <c r="W319" s="22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7"/>
      <c r="M320" s="27"/>
      <c r="N320" s="27"/>
      <c r="O320" s="27"/>
      <c r="P320" s="27"/>
      <c r="Q320" s="27"/>
      <c r="R320" s="27"/>
      <c r="S320" s="22"/>
      <c r="T320" s="22"/>
      <c r="U320" s="22"/>
      <c r="V320" s="22"/>
      <c r="W320" s="22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7"/>
      <c r="M321" s="27"/>
      <c r="N321" s="27"/>
      <c r="O321" s="27"/>
      <c r="P321" s="27"/>
      <c r="Q321" s="27"/>
      <c r="R321" s="27"/>
      <c r="S321" s="22"/>
      <c r="T321" s="22"/>
      <c r="U321" s="22"/>
      <c r="V321" s="22"/>
      <c r="W321" s="22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7"/>
      <c r="M322" s="27"/>
      <c r="N322" s="27"/>
      <c r="O322" s="27"/>
      <c r="P322" s="27"/>
      <c r="Q322" s="27"/>
      <c r="R322" s="27"/>
      <c r="S322" s="22"/>
      <c r="T322" s="22"/>
      <c r="U322" s="22"/>
      <c r="V322" s="22"/>
      <c r="W322" s="22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7"/>
      <c r="M323" s="27"/>
      <c r="N323" s="27"/>
      <c r="O323" s="27"/>
      <c r="P323" s="27"/>
      <c r="Q323" s="27"/>
      <c r="R323" s="27"/>
      <c r="S323" s="22"/>
      <c r="T323" s="22"/>
      <c r="U323" s="22"/>
      <c r="V323" s="22"/>
      <c r="W323" s="22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7"/>
      <c r="M324" s="27"/>
      <c r="N324" s="27"/>
      <c r="O324" s="27"/>
      <c r="P324" s="27"/>
      <c r="Q324" s="27"/>
      <c r="R324" s="27"/>
      <c r="S324" s="22"/>
      <c r="T324" s="22"/>
      <c r="U324" s="22"/>
      <c r="V324" s="22"/>
      <c r="W324" s="22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7"/>
      <c r="M325" s="27"/>
      <c r="N325" s="27"/>
      <c r="O325" s="27"/>
      <c r="P325" s="27"/>
      <c r="Q325" s="27"/>
      <c r="R325" s="27"/>
      <c r="S325" s="22"/>
      <c r="T325" s="22"/>
      <c r="U325" s="22"/>
      <c r="V325" s="22"/>
      <c r="W325" s="22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7"/>
      <c r="M326" s="27"/>
      <c r="N326" s="27"/>
      <c r="O326" s="27"/>
      <c r="P326" s="27"/>
      <c r="Q326" s="27"/>
      <c r="R326" s="27"/>
      <c r="S326" s="22"/>
      <c r="T326" s="22"/>
      <c r="U326" s="22"/>
      <c r="V326" s="22"/>
      <c r="W326" s="22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7"/>
      <c r="M327" s="27"/>
      <c r="N327" s="27"/>
      <c r="O327" s="27"/>
      <c r="P327" s="27"/>
      <c r="Q327" s="27"/>
      <c r="R327" s="27"/>
      <c r="S327" s="22"/>
      <c r="T327" s="22"/>
      <c r="U327" s="22"/>
      <c r="V327" s="22"/>
      <c r="W327" s="22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7"/>
      <c r="M328" s="27"/>
      <c r="N328" s="27"/>
      <c r="O328" s="27"/>
      <c r="P328" s="27"/>
      <c r="Q328" s="27"/>
      <c r="R328" s="27"/>
      <c r="S328" s="22"/>
      <c r="T328" s="22"/>
      <c r="U328" s="22"/>
      <c r="V328" s="22"/>
      <c r="W328" s="22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7"/>
      <c r="M329" s="27"/>
      <c r="N329" s="27"/>
      <c r="O329" s="27"/>
      <c r="P329" s="27"/>
      <c r="Q329" s="27"/>
      <c r="R329" s="27"/>
      <c r="S329" s="22"/>
      <c r="T329" s="22"/>
      <c r="U329" s="22"/>
      <c r="V329" s="22"/>
      <c r="W329" s="22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7"/>
      <c r="M330" s="27"/>
      <c r="N330" s="27"/>
      <c r="O330" s="27"/>
      <c r="P330" s="27"/>
      <c r="Q330" s="27"/>
      <c r="R330" s="27"/>
      <c r="S330" s="22"/>
      <c r="T330" s="22"/>
      <c r="U330" s="22"/>
      <c r="V330" s="22"/>
      <c r="W330" s="22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7"/>
      <c r="M331" s="27"/>
      <c r="N331" s="27"/>
      <c r="O331" s="27"/>
      <c r="P331" s="27"/>
      <c r="Q331" s="27"/>
      <c r="R331" s="27"/>
      <c r="S331" s="22"/>
      <c r="T331" s="22"/>
      <c r="U331" s="22"/>
      <c r="V331" s="22"/>
      <c r="W331" s="22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7"/>
      <c r="M332" s="27"/>
      <c r="N332" s="27"/>
      <c r="O332" s="27"/>
      <c r="P332" s="27"/>
      <c r="Q332" s="27"/>
      <c r="R332" s="27"/>
      <c r="S332" s="22"/>
      <c r="T332" s="22"/>
      <c r="U332" s="22"/>
      <c r="V332" s="22"/>
      <c r="W332" s="22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7"/>
      <c r="M333" s="27"/>
      <c r="N333" s="27"/>
      <c r="O333" s="27"/>
      <c r="P333" s="27"/>
      <c r="Q333" s="27"/>
      <c r="R333" s="27"/>
      <c r="S333" s="22"/>
      <c r="T333" s="22"/>
      <c r="U333" s="22"/>
      <c r="V333" s="22"/>
      <c r="W333" s="22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7"/>
      <c r="M334" s="27"/>
      <c r="N334" s="27"/>
      <c r="O334" s="27"/>
      <c r="P334" s="27"/>
      <c r="Q334" s="27"/>
      <c r="R334" s="27"/>
      <c r="S334" s="22"/>
      <c r="T334" s="22"/>
      <c r="U334" s="22"/>
      <c r="V334" s="22"/>
      <c r="W334" s="22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7"/>
      <c r="M379" s="27"/>
      <c r="N379" s="27"/>
      <c r="O379" s="27"/>
      <c r="P379" s="27"/>
      <c r="Q379" s="27"/>
      <c r="R379" s="27"/>
      <c r="S379" s="22"/>
      <c r="T379" s="22"/>
      <c r="U379" s="22"/>
      <c r="V379" s="22"/>
      <c r="W379" s="22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7"/>
      <c r="M380" s="27"/>
      <c r="N380" s="27"/>
      <c r="O380" s="27"/>
      <c r="P380" s="27"/>
      <c r="Q380" s="27"/>
      <c r="R380" s="27"/>
      <c r="S380" s="22"/>
      <c r="T380" s="22"/>
      <c r="U380" s="22"/>
      <c r="V380" s="22"/>
      <c r="W380" s="22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7"/>
      <c r="M381" s="27"/>
      <c r="N381" s="27"/>
      <c r="O381" s="27"/>
      <c r="P381" s="27"/>
      <c r="Q381" s="27"/>
      <c r="R381" s="27"/>
      <c r="S381" s="22"/>
      <c r="T381" s="22"/>
      <c r="U381" s="22"/>
      <c r="V381" s="22"/>
      <c r="W381" s="22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7"/>
      <c r="M382" s="27"/>
      <c r="N382" s="27"/>
      <c r="O382" s="27"/>
      <c r="P382" s="27"/>
      <c r="Q382" s="27"/>
      <c r="R382" s="27"/>
      <c r="S382" s="22"/>
      <c r="T382" s="22"/>
      <c r="U382" s="22"/>
      <c r="V382" s="22"/>
      <c r="W382" s="22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7"/>
      <c r="M383" s="27"/>
      <c r="N383" s="27"/>
      <c r="O383" s="27"/>
      <c r="P383" s="27"/>
      <c r="Q383" s="27"/>
      <c r="R383" s="27"/>
      <c r="S383" s="22"/>
      <c r="T383" s="22"/>
      <c r="U383" s="22"/>
      <c r="V383" s="22"/>
      <c r="W383" s="22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7"/>
      <c r="M384" s="27"/>
      <c r="N384" s="27"/>
      <c r="O384" s="27"/>
      <c r="P384" s="27"/>
      <c r="Q384" s="27"/>
      <c r="R384" s="27"/>
      <c r="S384" s="22"/>
      <c r="T384" s="22"/>
      <c r="U384" s="22"/>
      <c r="V384" s="22"/>
      <c r="W384" s="22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7"/>
      <c r="M385" s="27"/>
      <c r="N385" s="27"/>
      <c r="O385" s="27"/>
      <c r="P385" s="27"/>
      <c r="Q385" s="27"/>
      <c r="R385" s="27"/>
      <c r="S385" s="22"/>
      <c r="T385" s="22"/>
      <c r="U385" s="22"/>
      <c r="V385" s="22"/>
      <c r="W385" s="22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7"/>
      <c r="M386" s="27"/>
      <c r="N386" s="27"/>
      <c r="O386" s="27"/>
      <c r="P386" s="27"/>
      <c r="Q386" s="27"/>
      <c r="R386" s="27"/>
      <c r="S386" s="22"/>
      <c r="T386" s="22"/>
      <c r="U386" s="22"/>
      <c r="V386" s="22"/>
      <c r="W386" s="22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7"/>
      <c r="M387" s="27"/>
      <c r="N387" s="27"/>
      <c r="O387" s="27"/>
      <c r="P387" s="27"/>
      <c r="Q387" s="27"/>
      <c r="R387" s="27"/>
      <c r="S387" s="22"/>
      <c r="T387" s="22"/>
      <c r="U387" s="22"/>
      <c r="V387" s="22"/>
      <c r="W387" s="22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7"/>
      <c r="M388" s="27"/>
      <c r="N388" s="27"/>
      <c r="O388" s="27"/>
      <c r="P388" s="27"/>
      <c r="Q388" s="27"/>
      <c r="R388" s="27"/>
      <c r="S388" s="22"/>
      <c r="T388" s="22"/>
      <c r="U388" s="22"/>
      <c r="V388" s="22"/>
      <c r="W388" s="22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7"/>
      <c r="M389" s="27"/>
      <c r="N389" s="27"/>
      <c r="O389" s="27"/>
      <c r="P389" s="27"/>
      <c r="Q389" s="27"/>
      <c r="R389" s="27"/>
      <c r="S389" s="22"/>
      <c r="T389" s="22"/>
      <c r="U389" s="22"/>
      <c r="V389" s="22"/>
      <c r="W389" s="22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7"/>
      <c r="M390" s="27"/>
      <c r="N390" s="27"/>
      <c r="O390" s="27"/>
      <c r="P390" s="27"/>
      <c r="Q390" s="27"/>
      <c r="R390" s="27"/>
      <c r="S390" s="22"/>
      <c r="T390" s="22"/>
      <c r="U390" s="22"/>
      <c r="V390" s="22"/>
      <c r="W390" s="22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7"/>
      <c r="M391" s="27"/>
      <c r="N391" s="27"/>
      <c r="O391" s="27"/>
      <c r="P391" s="27"/>
      <c r="Q391" s="27"/>
      <c r="R391" s="27"/>
      <c r="S391" s="22"/>
      <c r="T391" s="22"/>
      <c r="U391" s="22"/>
      <c r="V391" s="22"/>
      <c r="W391" s="22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7"/>
      <c r="M392" s="27"/>
      <c r="N392" s="27"/>
      <c r="O392" s="27"/>
      <c r="P392" s="27"/>
      <c r="Q392" s="27"/>
      <c r="R392" s="27"/>
      <c r="S392" s="22"/>
      <c r="T392" s="22"/>
      <c r="U392" s="22"/>
      <c r="V392" s="22"/>
      <c r="W392" s="22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7"/>
      <c r="M393" s="27"/>
      <c r="N393" s="27"/>
      <c r="O393" s="27"/>
      <c r="P393" s="27"/>
      <c r="Q393" s="27"/>
      <c r="R393" s="27"/>
      <c r="S393" s="22"/>
      <c r="T393" s="22"/>
      <c r="U393" s="22"/>
      <c r="V393" s="22"/>
      <c r="W393" s="22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7"/>
      <c r="M394" s="27"/>
      <c r="N394" s="27"/>
      <c r="O394" s="27"/>
      <c r="P394" s="27"/>
      <c r="Q394" s="27"/>
      <c r="R394" s="27"/>
      <c r="S394" s="22"/>
      <c r="T394" s="22"/>
      <c r="U394" s="22"/>
      <c r="V394" s="22"/>
      <c r="W394" s="22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7"/>
      <c r="M395" s="27"/>
      <c r="N395" s="27"/>
      <c r="O395" s="27"/>
      <c r="P395" s="27"/>
      <c r="Q395" s="27"/>
      <c r="R395" s="27"/>
      <c r="S395" s="22"/>
      <c r="T395" s="22"/>
      <c r="U395" s="22"/>
      <c r="V395" s="22"/>
      <c r="W395" s="22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7"/>
      <c r="M396" s="27"/>
      <c r="N396" s="27"/>
      <c r="O396" s="27"/>
      <c r="P396" s="27"/>
      <c r="Q396" s="27"/>
      <c r="R396" s="27"/>
      <c r="S396" s="22"/>
      <c r="T396" s="22"/>
      <c r="U396" s="22"/>
      <c r="V396" s="22"/>
      <c r="W396" s="22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7"/>
      <c r="M397" s="27"/>
      <c r="N397" s="27"/>
      <c r="O397" s="27"/>
      <c r="P397" s="27"/>
      <c r="Q397" s="27"/>
      <c r="R397" s="27"/>
      <c r="S397" s="22"/>
      <c r="T397" s="22"/>
      <c r="U397" s="22"/>
      <c r="V397" s="22"/>
      <c r="W397" s="22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7"/>
      <c r="M398" s="27"/>
      <c r="N398" s="27"/>
      <c r="O398" s="27"/>
      <c r="P398" s="27"/>
      <c r="Q398" s="27"/>
      <c r="R398" s="27"/>
      <c r="S398" s="22"/>
      <c r="T398" s="22"/>
      <c r="U398" s="22"/>
      <c r="V398" s="22"/>
      <c r="W398" s="22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7"/>
      <c r="M399" s="27"/>
      <c r="N399" s="27"/>
      <c r="O399" s="27"/>
      <c r="P399" s="27"/>
      <c r="Q399" s="27"/>
      <c r="R399" s="27"/>
      <c r="S399" s="22"/>
      <c r="T399" s="22"/>
      <c r="U399" s="22"/>
      <c r="V399" s="22"/>
      <c r="W399" s="22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7"/>
      <c r="M400" s="27"/>
      <c r="N400" s="27"/>
      <c r="O400" s="27"/>
      <c r="P400" s="27"/>
      <c r="Q400" s="27"/>
      <c r="R400" s="27"/>
      <c r="S400" s="22"/>
      <c r="T400" s="22"/>
      <c r="U400" s="22"/>
      <c r="V400" s="22"/>
      <c r="W400" s="22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7"/>
      <c r="M401" s="27"/>
      <c r="N401" s="27"/>
      <c r="O401" s="27"/>
      <c r="P401" s="27"/>
      <c r="Q401" s="27"/>
      <c r="R401" s="27"/>
      <c r="S401" s="22"/>
      <c r="T401" s="22"/>
      <c r="U401" s="22"/>
      <c r="V401" s="22"/>
      <c r="W401" s="22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7"/>
      <c r="M402" s="27"/>
      <c r="N402" s="27"/>
      <c r="O402" s="27"/>
      <c r="P402" s="27"/>
      <c r="Q402" s="27"/>
      <c r="R402" s="27"/>
      <c r="S402" s="22"/>
      <c r="T402" s="22"/>
      <c r="U402" s="22"/>
      <c r="V402" s="22"/>
      <c r="W402" s="22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7"/>
      <c r="M403" s="27"/>
      <c r="N403" s="27"/>
      <c r="O403" s="27"/>
      <c r="P403" s="27"/>
      <c r="Q403" s="27"/>
      <c r="R403" s="27"/>
      <c r="S403" s="22"/>
      <c r="T403" s="22"/>
      <c r="U403" s="22"/>
      <c r="V403" s="22"/>
      <c r="W403" s="22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7"/>
      <c r="M404" s="27"/>
      <c r="N404" s="27"/>
      <c r="O404" s="27"/>
      <c r="P404" s="27"/>
      <c r="Q404" s="27"/>
      <c r="R404" s="27"/>
      <c r="S404" s="22"/>
      <c r="T404" s="22"/>
      <c r="U404" s="22"/>
      <c r="V404" s="22"/>
      <c r="W404" s="22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7"/>
      <c r="M405" s="27"/>
      <c r="N405" s="27"/>
      <c r="O405" s="27"/>
      <c r="P405" s="27"/>
      <c r="Q405" s="27"/>
      <c r="R405" s="27"/>
      <c r="S405" s="22"/>
      <c r="T405" s="22"/>
      <c r="U405" s="22"/>
      <c r="V405" s="22"/>
      <c r="W405" s="22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7"/>
      <c r="M406" s="27"/>
      <c r="N406" s="27"/>
      <c r="O406" s="27"/>
      <c r="P406" s="27"/>
      <c r="Q406" s="27"/>
      <c r="R406" s="27"/>
      <c r="S406" s="22"/>
      <c r="T406" s="22"/>
      <c r="U406" s="22"/>
      <c r="V406" s="22"/>
      <c r="W406" s="22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7"/>
      <c r="M407" s="27"/>
      <c r="N407" s="27"/>
      <c r="O407" s="27"/>
      <c r="P407" s="27"/>
      <c r="Q407" s="27"/>
      <c r="R407" s="27"/>
      <c r="S407" s="22"/>
      <c r="T407" s="22"/>
      <c r="U407" s="22"/>
      <c r="V407" s="22"/>
      <c r="W407" s="22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7"/>
      <c r="M408" s="27"/>
      <c r="N408" s="27"/>
      <c r="O408" s="27"/>
      <c r="P408" s="27"/>
      <c r="Q408" s="27"/>
      <c r="R408" s="27"/>
      <c r="S408" s="22"/>
      <c r="T408" s="22"/>
      <c r="U408" s="22"/>
      <c r="V408" s="22"/>
      <c r="W408" s="22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7"/>
      <c r="M409" s="27"/>
      <c r="N409" s="27"/>
      <c r="O409" s="27"/>
      <c r="P409" s="27"/>
      <c r="Q409" s="27"/>
      <c r="R409" s="27"/>
      <c r="S409" s="22"/>
      <c r="T409" s="22"/>
      <c r="U409" s="22"/>
      <c r="V409" s="22"/>
      <c r="W409" s="22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7"/>
      <c r="M410" s="27"/>
      <c r="N410" s="27"/>
      <c r="O410" s="27"/>
      <c r="P410" s="27"/>
      <c r="Q410" s="27"/>
      <c r="R410" s="27"/>
      <c r="S410" s="22"/>
      <c r="T410" s="22"/>
      <c r="U410" s="22"/>
      <c r="V410" s="22"/>
      <c r="W410" s="22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  <c r="S440" s="22"/>
      <c r="T440" s="22"/>
      <c r="U440" s="22"/>
      <c r="V440" s="22"/>
      <c r="W440" s="22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  <c r="S441" s="22"/>
      <c r="T441" s="22"/>
      <c r="U441" s="22"/>
      <c r="V441" s="22"/>
      <c r="W441" s="22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  <c r="S442" s="22"/>
      <c r="T442" s="22"/>
      <c r="U442" s="22"/>
      <c r="V442" s="22"/>
      <c r="W442" s="22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  <c r="S443" s="22"/>
      <c r="T443" s="22"/>
      <c r="U443" s="22"/>
      <c r="V443" s="22"/>
      <c r="W443" s="22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  <c r="S444" s="22"/>
      <c r="T444" s="22"/>
      <c r="U444" s="22"/>
      <c r="V444" s="22"/>
      <c r="W444" s="22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  <c r="S445" s="22"/>
      <c r="T445" s="22"/>
      <c r="U445" s="22"/>
      <c r="V445" s="22"/>
      <c r="W445" s="22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  <c r="S446" s="22"/>
      <c r="T446" s="22"/>
      <c r="U446" s="22"/>
      <c r="V446" s="22"/>
      <c r="W446" s="22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  <c r="S447" s="22"/>
      <c r="T447" s="22"/>
      <c r="U447" s="22"/>
      <c r="V447" s="22"/>
      <c r="W447" s="22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  <c r="S448" s="22"/>
      <c r="T448" s="22"/>
      <c r="U448" s="22"/>
      <c r="V448" s="22"/>
      <c r="W448" s="22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  <c r="S449" s="22"/>
      <c r="T449" s="22"/>
      <c r="U449" s="22"/>
      <c r="V449" s="22"/>
      <c r="W449" s="22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  <c r="S450" s="22"/>
      <c r="T450" s="22"/>
      <c r="U450" s="22"/>
      <c r="V450" s="22"/>
      <c r="W450" s="22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  <c r="S451" s="22"/>
      <c r="T451" s="22"/>
      <c r="U451" s="22"/>
      <c r="V451" s="22"/>
      <c r="W451" s="22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  <c r="S452" s="22"/>
      <c r="T452" s="22"/>
      <c r="U452" s="22"/>
      <c r="V452" s="22"/>
      <c r="W452" s="22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  <c r="S453" s="22"/>
      <c r="T453" s="22"/>
      <c r="U453" s="22"/>
      <c r="V453" s="22"/>
      <c r="W453" s="22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  <c r="S454" s="22"/>
      <c r="T454" s="22"/>
      <c r="U454" s="22"/>
      <c r="V454" s="22"/>
      <c r="W454" s="22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  <c r="S455" s="22"/>
      <c r="T455" s="22"/>
      <c r="U455" s="22"/>
      <c r="V455" s="22"/>
      <c r="W455" s="22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  <c r="S456" s="22"/>
      <c r="T456" s="22"/>
      <c r="U456" s="22"/>
      <c r="V456" s="22"/>
      <c r="W456" s="22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  <c r="S457" s="22"/>
      <c r="T457" s="22"/>
      <c r="U457" s="22"/>
      <c r="V457" s="22"/>
      <c r="W457" s="22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  <c r="S458" s="22"/>
      <c r="T458" s="22"/>
      <c r="U458" s="22"/>
      <c r="V458" s="22"/>
      <c r="W458" s="22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  <c r="S459" s="22"/>
      <c r="T459" s="22"/>
      <c r="U459" s="22"/>
      <c r="V459" s="22"/>
      <c r="W459" s="22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  <c r="S460" s="22"/>
      <c r="T460" s="22"/>
      <c r="U460" s="22"/>
      <c r="V460" s="22"/>
      <c r="W460" s="22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  <c r="S461" s="22"/>
      <c r="T461" s="22"/>
      <c r="U461" s="22"/>
      <c r="V461" s="22"/>
      <c r="W461" s="22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  <c r="S462" s="22"/>
      <c r="T462" s="22"/>
      <c r="U462" s="22"/>
      <c r="V462" s="22"/>
      <c r="W462" s="22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  <c r="S463" s="22"/>
      <c r="T463" s="22"/>
      <c r="U463" s="22"/>
      <c r="V463" s="22"/>
      <c r="W463" s="22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  <c r="S464" s="22"/>
      <c r="T464" s="22"/>
      <c r="U464" s="22"/>
      <c r="V464" s="22"/>
      <c r="W464" s="22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2"/>
      <c r="T465" s="22"/>
      <c r="U465" s="22"/>
      <c r="V465" s="22"/>
      <c r="W465" s="22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2"/>
      <c r="T466" s="22"/>
      <c r="U466" s="22"/>
      <c r="V466" s="22"/>
      <c r="W466" s="22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2"/>
      <c r="T467" s="22"/>
      <c r="U467" s="22"/>
      <c r="V467" s="22"/>
      <c r="W467" s="22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2"/>
      <c r="T468" s="22"/>
      <c r="U468" s="22"/>
      <c r="V468" s="22"/>
      <c r="W468" s="22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2"/>
      <c r="T469" s="22"/>
      <c r="U469" s="22"/>
      <c r="V469" s="22"/>
      <c r="W469" s="22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2"/>
      <c r="T470" s="22"/>
      <c r="U470" s="22"/>
      <c r="V470" s="22"/>
      <c r="W470" s="22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2"/>
      <c r="T471" s="22"/>
      <c r="U471" s="22"/>
      <c r="V471" s="22"/>
      <c r="W471" s="22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2"/>
      <c r="T472" s="22"/>
      <c r="U472" s="22"/>
      <c r="V472" s="22"/>
      <c r="W472" s="22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2"/>
      <c r="T473" s="22"/>
      <c r="U473" s="22"/>
      <c r="V473" s="22"/>
      <c r="W473" s="22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2"/>
      <c r="T474" s="22"/>
      <c r="U474" s="22"/>
      <c r="V474" s="22"/>
      <c r="W474" s="22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2"/>
      <c r="T475" s="22"/>
      <c r="U475" s="22"/>
      <c r="V475" s="22"/>
      <c r="W475" s="22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2"/>
      <c r="T476" s="22"/>
      <c r="U476" s="22"/>
      <c r="V476" s="22"/>
      <c r="W476" s="22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2"/>
      <c r="T477" s="22"/>
      <c r="U477" s="22"/>
      <c r="V477" s="22"/>
      <c r="W477" s="22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2"/>
      <c r="T478" s="22"/>
      <c r="U478" s="22"/>
      <c r="V478" s="22"/>
      <c r="W478" s="22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2"/>
      <c r="T556" s="22"/>
      <c r="U556" s="22"/>
      <c r="V556" s="22"/>
      <c r="W556" s="22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2"/>
      <c r="T557" s="22"/>
      <c r="U557" s="22"/>
      <c r="V557" s="22"/>
      <c r="W557" s="22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2"/>
      <c r="T559" s="22"/>
      <c r="U559" s="22"/>
      <c r="V559" s="22"/>
      <c r="W559" s="22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2"/>
      <c r="T560" s="22"/>
      <c r="U560" s="22"/>
      <c r="V560" s="22"/>
      <c r="W560" s="22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2"/>
      <c r="T562" s="22"/>
      <c r="U562" s="22"/>
      <c r="V562" s="22"/>
      <c r="W562" s="22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10" t="s">
        <v>215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120</v>
      </c>
      <c r="B2" s="4" t="s">
        <v>121</v>
      </c>
      <c r="C2" s="4" t="s">
        <v>122</v>
      </c>
      <c r="D2" s="4" t="s">
        <v>123</v>
      </c>
      <c r="E2" s="4" t="s">
        <v>124</v>
      </c>
      <c r="F2" s="4" t="s">
        <v>125</v>
      </c>
      <c r="G2" s="4" t="s">
        <v>126</v>
      </c>
      <c r="H2" s="4" t="s">
        <v>127</v>
      </c>
      <c r="I2" s="4" t="s">
        <v>128</v>
      </c>
      <c r="J2" s="4" t="s">
        <v>129</v>
      </c>
      <c r="K2" s="12" t="s">
        <v>130</v>
      </c>
      <c r="L2" s="12" t="s">
        <v>131</v>
      </c>
      <c r="M2" s="12" t="s">
        <v>132</v>
      </c>
      <c r="N2" s="12" t="s">
        <v>133</v>
      </c>
      <c r="O2" s="12" t="s">
        <v>134</v>
      </c>
      <c r="P2" s="12" t="s">
        <v>135</v>
      </c>
      <c r="Q2" s="12" t="s">
        <v>136</v>
      </c>
      <c r="R2" s="12" t="s">
        <v>137</v>
      </c>
    </row>
    <row r="3" ht="20.25" spans="1:18">
      <c r="A3" s="5" t="s">
        <v>216</v>
      </c>
      <c r="B3" s="5" t="s">
        <v>217</v>
      </c>
      <c r="C3" s="5">
        <v>12504.7</v>
      </c>
      <c r="D3" s="5">
        <v>13343.746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0.162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1.872</v>
      </c>
      <c r="Q3" s="13">
        <v>0</v>
      </c>
      <c r="R3" s="13">
        <v>0</v>
      </c>
    </row>
    <row r="4" ht="20.25" spans="1:18">
      <c r="A4" s="5" t="s">
        <v>218</v>
      </c>
      <c r="B4" s="5" t="s">
        <v>219</v>
      </c>
      <c r="C4" s="5">
        <v>1263.446</v>
      </c>
      <c r="D4" s="5">
        <v>1351.775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0.751</v>
      </c>
      <c r="K4" s="13">
        <v>0</v>
      </c>
      <c r="L4" s="13">
        <v>0</v>
      </c>
      <c r="M4" s="13">
        <v>0</v>
      </c>
      <c r="N4" s="13">
        <v>-1</v>
      </c>
      <c r="O4" s="13">
        <v>0</v>
      </c>
      <c r="P4" s="13">
        <v>2.471</v>
      </c>
      <c r="Q4" s="13">
        <v>0</v>
      </c>
      <c r="R4" s="13">
        <v>0</v>
      </c>
    </row>
    <row r="5" ht="20.25" spans="1:18">
      <c r="A5" s="8" t="s">
        <v>220</v>
      </c>
      <c r="B5" s="8" t="s">
        <v>221</v>
      </c>
      <c r="C5" s="8">
        <v>9190.854</v>
      </c>
      <c r="D5" s="8">
        <v>12263.351</v>
      </c>
      <c r="E5" s="8">
        <v>0</v>
      </c>
      <c r="F5" s="8">
        <v>0</v>
      </c>
      <c r="G5" s="8">
        <v>0</v>
      </c>
      <c r="H5" s="8">
        <v>1</v>
      </c>
      <c r="I5" s="6">
        <v>13.192</v>
      </c>
      <c r="J5" s="6">
        <v>34.941</v>
      </c>
      <c r="K5" s="13">
        <v>4</v>
      </c>
      <c r="L5" s="13">
        <v>0</v>
      </c>
      <c r="M5" s="13">
        <v>-1</v>
      </c>
      <c r="N5" s="13">
        <v>1</v>
      </c>
      <c r="O5" s="13">
        <v>0</v>
      </c>
      <c r="P5" s="13">
        <v>-34.733</v>
      </c>
      <c r="Q5" s="13">
        <v>0</v>
      </c>
      <c r="R5" s="13">
        <v>0</v>
      </c>
    </row>
    <row r="6" ht="20.25" spans="1:18">
      <c r="A6" s="8" t="s">
        <v>222</v>
      </c>
      <c r="B6" s="8" t="s">
        <v>223</v>
      </c>
      <c r="C6" s="8">
        <v>20508.582</v>
      </c>
      <c r="D6" s="8">
        <v>21684.477</v>
      </c>
      <c r="E6" s="8">
        <v>0</v>
      </c>
      <c r="F6" s="8">
        <v>0</v>
      </c>
      <c r="G6" s="8">
        <v>0</v>
      </c>
      <c r="H6" s="8">
        <v>1</v>
      </c>
      <c r="I6" s="6">
        <v>0.78</v>
      </c>
      <c r="J6" s="6">
        <v>6.161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-38.548</v>
      </c>
      <c r="Q6" s="13">
        <v>0</v>
      </c>
      <c r="R6" s="13">
        <v>0</v>
      </c>
    </row>
    <row r="7" ht="20.25" spans="1:18">
      <c r="A7" s="8" t="s">
        <v>224</v>
      </c>
      <c r="B7" s="8" t="s">
        <v>225</v>
      </c>
      <c r="C7" s="8">
        <v>78437.203</v>
      </c>
      <c r="D7" s="8">
        <v>88067.563</v>
      </c>
      <c r="E7" s="8">
        <v>0</v>
      </c>
      <c r="F7" s="8">
        <v>0</v>
      </c>
      <c r="G7" s="8">
        <v>0</v>
      </c>
      <c r="H7" s="8">
        <v>1</v>
      </c>
      <c r="I7" s="6">
        <v>3.509</v>
      </c>
      <c r="J7" s="6">
        <v>14.06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-190.666</v>
      </c>
      <c r="Q7" s="13">
        <v>0</v>
      </c>
      <c r="R7" s="13">
        <v>0</v>
      </c>
    </row>
    <row r="8" ht="20.25" spans="1:18">
      <c r="A8" s="8" t="s">
        <v>226</v>
      </c>
      <c r="B8" s="8" t="s">
        <v>227</v>
      </c>
      <c r="C8" s="8">
        <v>266096.344</v>
      </c>
      <c r="D8" s="8">
        <v>295974.875</v>
      </c>
      <c r="E8" s="8">
        <v>0</v>
      </c>
      <c r="F8" s="8">
        <v>0</v>
      </c>
      <c r="G8" s="8">
        <v>0</v>
      </c>
      <c r="H8" s="8">
        <v>1</v>
      </c>
      <c r="I8" s="6">
        <v>5.656</v>
      </c>
      <c r="J8" s="6">
        <v>15.18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-1047.194</v>
      </c>
      <c r="Q8" s="13">
        <v>0</v>
      </c>
      <c r="R8" s="13">
        <v>0</v>
      </c>
    </row>
    <row r="9" ht="20.25" spans="1:18">
      <c r="A9" s="8" t="s">
        <v>228</v>
      </c>
      <c r="B9" s="8" t="s">
        <v>229</v>
      </c>
      <c r="C9" s="8">
        <v>21681.357</v>
      </c>
      <c r="D9" s="8">
        <v>22938.484</v>
      </c>
      <c r="E9" s="8">
        <v>0</v>
      </c>
      <c r="F9" s="8">
        <v>0</v>
      </c>
      <c r="G9" s="8">
        <v>0</v>
      </c>
      <c r="H9" s="8">
        <v>1</v>
      </c>
      <c r="I9" s="6">
        <v>0.289</v>
      </c>
      <c r="J9" s="6">
        <v>5.754</v>
      </c>
      <c r="K9" s="13">
        <v>4</v>
      </c>
      <c r="L9" s="13">
        <v>1</v>
      </c>
      <c r="M9" s="13">
        <v>-1</v>
      </c>
      <c r="N9" s="13">
        <v>0</v>
      </c>
      <c r="O9" s="13">
        <v>0</v>
      </c>
      <c r="P9" s="13">
        <v>-18.836</v>
      </c>
      <c r="Q9" s="13">
        <v>0</v>
      </c>
      <c r="R9" s="13">
        <v>0</v>
      </c>
    </row>
    <row r="10" ht="20.25" spans="1:18">
      <c r="A10" s="8" t="s">
        <v>230</v>
      </c>
      <c r="B10" s="8" t="s">
        <v>231</v>
      </c>
      <c r="C10" s="8">
        <v>8081.467</v>
      </c>
      <c r="D10" s="8">
        <v>9370.764</v>
      </c>
      <c r="E10" s="8">
        <v>0</v>
      </c>
      <c r="F10" s="8">
        <v>0</v>
      </c>
      <c r="G10" s="8">
        <v>0</v>
      </c>
      <c r="H10" s="8">
        <v>1</v>
      </c>
      <c r="I10" s="7">
        <v>0.996</v>
      </c>
      <c r="J10" s="7">
        <v>14.617</v>
      </c>
      <c r="K10" s="13">
        <v>3</v>
      </c>
      <c r="L10" s="13">
        <v>0</v>
      </c>
      <c r="M10" s="13">
        <v>0</v>
      </c>
      <c r="N10" s="13">
        <v>-1</v>
      </c>
      <c r="O10" s="13">
        <v>0</v>
      </c>
      <c r="P10" s="13">
        <v>-19.043</v>
      </c>
      <c r="Q10" s="13">
        <v>0</v>
      </c>
      <c r="R10" s="13">
        <v>-1</v>
      </c>
    </row>
    <row r="11" ht="20.25" spans="1:18">
      <c r="A11" s="8" t="s">
        <v>232</v>
      </c>
      <c r="B11" s="8" t="s">
        <v>233</v>
      </c>
      <c r="C11" s="8">
        <v>68337.625</v>
      </c>
      <c r="D11" s="8">
        <v>78278.359</v>
      </c>
      <c r="E11" s="8">
        <v>0</v>
      </c>
      <c r="F11" s="8">
        <v>0</v>
      </c>
      <c r="G11" s="8">
        <v>0</v>
      </c>
      <c r="H11" s="8">
        <v>1</v>
      </c>
      <c r="I11" s="7">
        <v>4.153</v>
      </c>
      <c r="J11" s="7">
        <v>16.325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-238.093</v>
      </c>
      <c r="Q11" s="13">
        <v>0</v>
      </c>
      <c r="R11" s="13">
        <v>-1</v>
      </c>
    </row>
    <row r="12" ht="20.25" spans="1:18">
      <c r="A12" s="9" t="s">
        <v>234</v>
      </c>
      <c r="B12" s="9" t="s">
        <v>235</v>
      </c>
      <c r="C12" s="9">
        <v>2753.509</v>
      </c>
      <c r="D12" s="9">
        <v>3334.269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-1.948</v>
      </c>
      <c r="Q12" s="13">
        <v>0</v>
      </c>
      <c r="R12" s="13">
        <v>0</v>
      </c>
    </row>
    <row r="13" ht="20.25" spans="1:18">
      <c r="A13" s="9" t="s">
        <v>236</v>
      </c>
      <c r="B13" s="9" t="s">
        <v>237</v>
      </c>
      <c r="C13" s="9">
        <v>3086.416</v>
      </c>
      <c r="D13" s="9">
        <v>3457.403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-0.236</v>
      </c>
      <c r="Q13" s="13">
        <v>0</v>
      </c>
      <c r="R13" s="13">
        <v>0</v>
      </c>
    </row>
    <row r="14" ht="20.25" spans="1:18">
      <c r="A14" s="9" t="s">
        <v>238</v>
      </c>
      <c r="B14" s="9" t="s">
        <v>239</v>
      </c>
      <c r="C14" s="9">
        <v>2572.597</v>
      </c>
      <c r="D14" s="9">
        <v>2984.012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-2.459</v>
      </c>
      <c r="Q14" s="13">
        <v>0</v>
      </c>
      <c r="R14" s="13">
        <v>0</v>
      </c>
    </row>
    <row r="15" ht="20.25" spans="1:18">
      <c r="A15" s="9" t="s">
        <v>240</v>
      </c>
      <c r="B15" s="9" t="s">
        <v>241</v>
      </c>
      <c r="C15" s="9">
        <v>117800.094</v>
      </c>
      <c r="D15" s="9">
        <v>125547.727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-117.315</v>
      </c>
      <c r="Q15" s="13">
        <v>0</v>
      </c>
      <c r="R15" s="13">
        <v>-1</v>
      </c>
    </row>
    <row r="16" ht="20.25" spans="1:18">
      <c r="A16" s="9" t="s">
        <v>242</v>
      </c>
      <c r="B16" s="9" t="s">
        <v>243</v>
      </c>
      <c r="C16" s="9">
        <v>4108.733</v>
      </c>
      <c r="D16" s="9">
        <v>4350.133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-3.29</v>
      </c>
      <c r="Q16" s="13">
        <v>0</v>
      </c>
      <c r="R16" s="13">
        <v>0</v>
      </c>
    </row>
    <row r="17" ht="20.25" spans="1:18">
      <c r="A17" s="9" t="s">
        <v>244</v>
      </c>
      <c r="B17" s="9" t="s">
        <v>245</v>
      </c>
      <c r="C17" s="9">
        <v>5493.109</v>
      </c>
      <c r="D17" s="9">
        <v>6283.891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-5.788</v>
      </c>
      <c r="Q17" s="13">
        <v>0</v>
      </c>
      <c r="R17" s="13">
        <v>0</v>
      </c>
    </row>
    <row r="18" ht="20.25" spans="1:18">
      <c r="A18" s="9" t="s">
        <v>246</v>
      </c>
      <c r="B18" s="9" t="s">
        <v>247</v>
      </c>
      <c r="C18" s="9">
        <v>6456.619</v>
      </c>
      <c r="D18" s="9">
        <v>7496.347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1</v>
      </c>
      <c r="L18" s="13">
        <v>1</v>
      </c>
      <c r="M18" s="13">
        <v>0</v>
      </c>
      <c r="N18" s="13">
        <v>0</v>
      </c>
      <c r="O18" s="13">
        <v>0</v>
      </c>
      <c r="P18" s="13">
        <v>-18.974</v>
      </c>
      <c r="Q18" s="13">
        <v>0</v>
      </c>
      <c r="R18" s="13">
        <v>0</v>
      </c>
    </row>
    <row r="19" ht="20.25" spans="1:18">
      <c r="A19" s="9" t="s">
        <v>248</v>
      </c>
      <c r="B19" s="9" t="s">
        <v>249</v>
      </c>
      <c r="C19" s="9">
        <v>3943.945</v>
      </c>
      <c r="D19" s="9">
        <v>4520.568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1</v>
      </c>
      <c r="N19" s="13">
        <v>0</v>
      </c>
      <c r="O19" s="13">
        <v>0</v>
      </c>
      <c r="P19" s="13">
        <v>-0.737</v>
      </c>
      <c r="Q19" s="13">
        <v>0</v>
      </c>
      <c r="R19" s="13">
        <v>0</v>
      </c>
    </row>
    <row r="20" ht="20.25" spans="1:18">
      <c r="A20" s="9" t="s">
        <v>250</v>
      </c>
      <c r="B20" s="9" t="s">
        <v>251</v>
      </c>
      <c r="C20" s="9">
        <v>1543.817</v>
      </c>
      <c r="D20" s="9">
        <v>1848.033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0</v>
      </c>
      <c r="M20" s="13">
        <v>0</v>
      </c>
      <c r="N20" s="13">
        <v>-1</v>
      </c>
      <c r="O20" s="13">
        <v>0</v>
      </c>
      <c r="P20" s="13">
        <v>-4.841</v>
      </c>
      <c r="Q20" s="13">
        <v>0</v>
      </c>
      <c r="R20" s="13">
        <v>0</v>
      </c>
    </row>
    <row r="21" ht="20.25" spans="1:18">
      <c r="A21" s="9" t="s">
        <v>252</v>
      </c>
      <c r="B21" s="9" t="s">
        <v>253</v>
      </c>
      <c r="C21" s="9">
        <v>3131.106</v>
      </c>
      <c r="D21" s="9">
        <v>3783.833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-1.934</v>
      </c>
      <c r="Q21" s="13">
        <v>0</v>
      </c>
      <c r="R21" s="13">
        <v>0</v>
      </c>
    </row>
    <row r="22" ht="20.25" spans="1:18">
      <c r="A22" s="9" t="s">
        <v>254</v>
      </c>
      <c r="B22" s="9" t="s">
        <v>255</v>
      </c>
      <c r="C22" s="9">
        <v>1122.343</v>
      </c>
      <c r="D22" s="9">
        <v>1460.747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-0.024</v>
      </c>
      <c r="Q22" s="13">
        <v>0</v>
      </c>
      <c r="R22" s="13">
        <v>0</v>
      </c>
    </row>
    <row r="23" ht="20.25" spans="1:18">
      <c r="A23" s="9" t="s">
        <v>256</v>
      </c>
      <c r="B23" s="9" t="s">
        <v>257</v>
      </c>
      <c r="C23" s="9">
        <v>6837.8</v>
      </c>
      <c r="D23" s="9">
        <v>7440.294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-8.898</v>
      </c>
      <c r="Q23" s="13">
        <v>0</v>
      </c>
      <c r="R23" s="13">
        <v>0</v>
      </c>
    </row>
    <row r="24" ht="20.25" spans="1:18">
      <c r="A24" s="9" t="s">
        <v>258</v>
      </c>
      <c r="B24" s="9" t="s">
        <v>259</v>
      </c>
      <c r="C24" s="9">
        <v>789.023</v>
      </c>
      <c r="D24" s="9">
        <v>881.641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-0.097</v>
      </c>
      <c r="Q24" s="13">
        <v>0</v>
      </c>
      <c r="R24" s="13">
        <v>1</v>
      </c>
    </row>
    <row r="25" ht="20.25" spans="1:18">
      <c r="A25" s="9" t="s">
        <v>260</v>
      </c>
      <c r="B25" s="9" t="s">
        <v>261</v>
      </c>
      <c r="C25" s="9">
        <v>11650.692</v>
      </c>
      <c r="D25" s="9">
        <v>14900.622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1</v>
      </c>
      <c r="L25" s="13">
        <v>2</v>
      </c>
      <c r="M25" s="13">
        <v>0</v>
      </c>
      <c r="N25" s="13">
        <v>1</v>
      </c>
      <c r="O25" s="13">
        <v>0</v>
      </c>
      <c r="P25" s="13">
        <v>26.651</v>
      </c>
      <c r="Q25" s="13">
        <v>0</v>
      </c>
      <c r="R25" s="13">
        <v>1</v>
      </c>
    </row>
    <row r="26" ht="20.25" spans="1:18">
      <c r="A26" s="9" t="s">
        <v>262</v>
      </c>
      <c r="B26" s="9" t="s">
        <v>263</v>
      </c>
      <c r="C26" s="9">
        <v>6504.964</v>
      </c>
      <c r="D26" s="9">
        <v>7147.788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1</v>
      </c>
      <c r="M26" s="13">
        <v>1</v>
      </c>
      <c r="N26" s="13">
        <v>-1</v>
      </c>
      <c r="O26" s="13">
        <v>0</v>
      </c>
      <c r="P26" s="13">
        <v>-8.039</v>
      </c>
      <c r="Q26" s="13">
        <v>0</v>
      </c>
      <c r="R26" s="13">
        <v>0</v>
      </c>
    </row>
    <row r="27" ht="20.25" spans="1:18">
      <c r="A27" s="9" t="s">
        <v>264</v>
      </c>
      <c r="B27" s="9" t="s">
        <v>265</v>
      </c>
      <c r="C27" s="9">
        <v>4599</v>
      </c>
      <c r="D27" s="9">
        <v>5251.617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-8.838</v>
      </c>
      <c r="Q27" s="13">
        <v>0</v>
      </c>
      <c r="R27" s="13">
        <v>0</v>
      </c>
    </row>
    <row r="28" ht="20.25" spans="1:18">
      <c r="A28" s="9" t="s">
        <v>266</v>
      </c>
      <c r="B28" s="9" t="s">
        <v>267</v>
      </c>
      <c r="C28" s="9">
        <v>9747.909</v>
      </c>
      <c r="D28" s="9">
        <v>11715.182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4">
        <v>0</v>
      </c>
      <c r="L28" s="13">
        <v>2</v>
      </c>
      <c r="M28" s="13">
        <v>0</v>
      </c>
      <c r="N28" s="13">
        <v>0</v>
      </c>
      <c r="O28" s="13">
        <v>0</v>
      </c>
      <c r="P28" s="13">
        <v>3.987</v>
      </c>
      <c r="Q28" s="13">
        <v>0</v>
      </c>
      <c r="R28" s="13">
        <v>-1</v>
      </c>
    </row>
    <row r="29" ht="20.25" spans="1:18">
      <c r="A29" s="9" t="s">
        <v>268</v>
      </c>
      <c r="B29" s="9" t="s">
        <v>269</v>
      </c>
      <c r="C29" s="9">
        <v>1051.982</v>
      </c>
      <c r="D29" s="9">
        <v>1388.447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4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-2.13</v>
      </c>
      <c r="Q29" s="13">
        <v>0</v>
      </c>
      <c r="R29" s="13">
        <v>0</v>
      </c>
    </row>
    <row r="30" ht="20.25" spans="1:18">
      <c r="A30" s="9" t="s">
        <v>270</v>
      </c>
      <c r="B30" s="9" t="s">
        <v>271</v>
      </c>
      <c r="C30" s="9">
        <v>2627.982</v>
      </c>
      <c r="D30" s="9">
        <v>3237.309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9" t="s">
        <v>272</v>
      </c>
      <c r="B31" s="9" t="s">
        <v>273</v>
      </c>
      <c r="C31" s="9">
        <v>2147.218</v>
      </c>
      <c r="D31" s="9">
        <v>2511.137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0</v>
      </c>
      <c r="L31" s="13">
        <v>1</v>
      </c>
      <c r="M31" s="13">
        <v>0</v>
      </c>
      <c r="N31" s="13">
        <v>-1</v>
      </c>
      <c r="O31" s="13">
        <v>0</v>
      </c>
      <c r="P31" s="13">
        <v>-5.674</v>
      </c>
      <c r="Q31" s="13">
        <v>0</v>
      </c>
      <c r="R31" s="13">
        <v>0</v>
      </c>
    </row>
    <row r="32" ht="20.25" spans="1:18">
      <c r="A32" s="9" t="s">
        <v>274</v>
      </c>
      <c r="B32" s="9" t="s">
        <v>275</v>
      </c>
      <c r="C32" s="9">
        <v>5993.816</v>
      </c>
      <c r="D32" s="9">
        <v>6653.786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4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-10.742</v>
      </c>
      <c r="Q32" s="13">
        <v>0</v>
      </c>
      <c r="R32" s="13">
        <v>0</v>
      </c>
    </row>
    <row r="33" ht="20.25" spans="1:18">
      <c r="A33" s="9" t="s">
        <v>276</v>
      </c>
      <c r="B33" s="9" t="s">
        <v>277</v>
      </c>
      <c r="C33" s="9">
        <v>2544.073</v>
      </c>
      <c r="D33" s="9">
        <v>3003.527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4">
        <v>4</v>
      </c>
      <c r="L33" s="13">
        <v>0</v>
      </c>
      <c r="M33" s="13">
        <v>0</v>
      </c>
      <c r="N33" s="13">
        <v>1</v>
      </c>
      <c r="O33" s="13">
        <v>0</v>
      </c>
      <c r="P33" s="13">
        <v>3.728</v>
      </c>
      <c r="Q33" s="13">
        <v>0</v>
      </c>
      <c r="R33" s="13">
        <v>0</v>
      </c>
    </row>
    <row r="34" ht="20.25" spans="1:18">
      <c r="A34" s="9" t="s">
        <v>278</v>
      </c>
      <c r="B34" s="9" t="s">
        <v>279</v>
      </c>
      <c r="C34" s="9">
        <v>1192.605</v>
      </c>
      <c r="D34" s="9">
        <v>1448.463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4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-2.142</v>
      </c>
      <c r="Q34" s="13">
        <v>0</v>
      </c>
      <c r="R34" s="13">
        <v>0</v>
      </c>
    </row>
    <row r="35" ht="20.25" spans="1:18">
      <c r="A35" s="9" t="s">
        <v>280</v>
      </c>
      <c r="B35" s="9" t="s">
        <v>281</v>
      </c>
      <c r="C35" s="9">
        <v>2305.693</v>
      </c>
      <c r="D35" s="9">
        <v>2768.301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4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-0.117</v>
      </c>
      <c r="Q35" s="13">
        <v>0</v>
      </c>
      <c r="R35" s="13">
        <v>0</v>
      </c>
    </row>
    <row r="36" ht="20.25" spans="1:18">
      <c r="A36" s="9" t="s">
        <v>282</v>
      </c>
      <c r="B36" s="9" t="s">
        <v>283</v>
      </c>
      <c r="C36" s="9">
        <v>5379.727</v>
      </c>
      <c r="D36" s="9">
        <v>5707.654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4">
        <v>0</v>
      </c>
      <c r="L36" s="13">
        <v>2</v>
      </c>
      <c r="M36" s="13">
        <v>0</v>
      </c>
      <c r="N36" s="13">
        <v>0</v>
      </c>
      <c r="O36" s="13">
        <v>0</v>
      </c>
      <c r="P36" s="13">
        <v>3.835</v>
      </c>
      <c r="Q36" s="13">
        <v>0</v>
      </c>
      <c r="R36" s="13">
        <v>1</v>
      </c>
    </row>
    <row r="37" ht="20.25" spans="1:18">
      <c r="A37" s="9" t="s">
        <v>284</v>
      </c>
      <c r="B37" s="9" t="s">
        <v>285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9" t="s">
        <v>286</v>
      </c>
      <c r="B38" s="9" t="s">
        <v>287</v>
      </c>
      <c r="C38" s="9">
        <v>113.189</v>
      </c>
      <c r="D38" s="9">
        <v>118.503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4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0.048</v>
      </c>
      <c r="Q38" s="13">
        <v>0</v>
      </c>
      <c r="R38" s="13">
        <v>0</v>
      </c>
    </row>
    <row r="39" ht="20.25" spans="1:18">
      <c r="A39" s="9" t="s">
        <v>288</v>
      </c>
      <c r="B39" s="9" t="s">
        <v>289</v>
      </c>
      <c r="C39" s="9">
        <v>3065.622</v>
      </c>
      <c r="D39" s="9">
        <v>3608.945</v>
      </c>
      <c r="E39" s="9">
        <v>0</v>
      </c>
      <c r="F39" s="9">
        <v>0</v>
      </c>
      <c r="G39" s="9">
        <v>1</v>
      </c>
      <c r="H39" s="7">
        <v>0</v>
      </c>
      <c r="I39" s="7">
        <v>0</v>
      </c>
      <c r="J39" s="7">
        <v>0</v>
      </c>
      <c r="K39" s="14">
        <v>1</v>
      </c>
      <c r="L39" s="13">
        <v>2</v>
      </c>
      <c r="M39" s="13">
        <v>0</v>
      </c>
      <c r="N39" s="13">
        <v>1</v>
      </c>
      <c r="O39" s="13">
        <v>0</v>
      </c>
      <c r="P39" s="13">
        <v>0.049</v>
      </c>
      <c r="Q39" s="13">
        <v>0</v>
      </c>
      <c r="R39" s="13">
        <v>0</v>
      </c>
    </row>
    <row r="40" ht="20.25" spans="1:18">
      <c r="A40" s="9" t="s">
        <v>290</v>
      </c>
      <c r="B40" s="9" t="s">
        <v>291</v>
      </c>
      <c r="C40" s="9">
        <v>8501.494</v>
      </c>
      <c r="D40" s="9">
        <v>9984.158</v>
      </c>
      <c r="E40" s="9">
        <v>0</v>
      </c>
      <c r="F40" s="9">
        <v>0</v>
      </c>
      <c r="G40" s="9">
        <v>1</v>
      </c>
      <c r="H40" s="7">
        <v>0</v>
      </c>
      <c r="I40" s="7">
        <v>0</v>
      </c>
      <c r="J40" s="7">
        <v>0</v>
      </c>
      <c r="K40" s="14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-42.049</v>
      </c>
      <c r="Q40" s="13">
        <v>0</v>
      </c>
      <c r="R40" s="13">
        <v>0</v>
      </c>
    </row>
    <row r="41" ht="20.25" spans="1:18">
      <c r="A41" s="6" t="s">
        <v>292</v>
      </c>
      <c r="B41" s="6" t="s">
        <v>293</v>
      </c>
      <c r="C41" s="6">
        <v>19737.869</v>
      </c>
      <c r="D41" s="6">
        <v>21125.336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5.493</v>
      </c>
      <c r="K41" s="14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-23.655</v>
      </c>
      <c r="Q41" s="13">
        <v>0</v>
      </c>
      <c r="R41" s="13">
        <v>0</v>
      </c>
    </row>
    <row r="42" ht="20.25" spans="1:18">
      <c r="A42" s="6" t="s">
        <v>294</v>
      </c>
      <c r="B42" s="6" t="s">
        <v>295</v>
      </c>
      <c r="C42" s="6">
        <v>785.174</v>
      </c>
      <c r="D42" s="6">
        <v>972.273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18.018</v>
      </c>
      <c r="K42" s="14">
        <v>3</v>
      </c>
      <c r="L42" s="13">
        <v>1</v>
      </c>
      <c r="M42" s="13">
        <v>0</v>
      </c>
      <c r="N42" s="13">
        <v>0</v>
      </c>
      <c r="O42" s="13">
        <v>0</v>
      </c>
      <c r="P42" s="13">
        <v>-0.657</v>
      </c>
      <c r="Q42" s="13">
        <v>0</v>
      </c>
      <c r="R42" s="13">
        <v>-1</v>
      </c>
    </row>
    <row r="43" ht="20.25" spans="1:18">
      <c r="A43" s="6" t="s">
        <v>296</v>
      </c>
      <c r="B43" s="6" t="s">
        <v>297</v>
      </c>
      <c r="C43" s="6">
        <v>10335.176</v>
      </c>
      <c r="D43" s="6">
        <v>12041.547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1.241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-0.632</v>
      </c>
      <c r="Q43" s="13">
        <v>0</v>
      </c>
      <c r="R43" s="13">
        <v>-1</v>
      </c>
    </row>
    <row r="44" ht="20.25" spans="1:18">
      <c r="A44" s="6" t="s">
        <v>298</v>
      </c>
      <c r="B44" s="6" t="s">
        <v>299</v>
      </c>
      <c r="C44" s="6">
        <v>3201.97</v>
      </c>
      <c r="D44" s="6">
        <v>3478.925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1.629</v>
      </c>
      <c r="K44" s="14">
        <v>0</v>
      </c>
      <c r="L44" s="13">
        <v>2</v>
      </c>
      <c r="M44" s="13">
        <v>0</v>
      </c>
      <c r="N44" s="13">
        <v>-1</v>
      </c>
      <c r="O44" s="13">
        <v>0</v>
      </c>
      <c r="P44" s="13">
        <v>-6.707</v>
      </c>
      <c r="Q44" s="13">
        <v>-1</v>
      </c>
      <c r="R44" s="13">
        <v>0</v>
      </c>
    </row>
    <row r="45" ht="20.25" spans="1:18">
      <c r="A45" s="6" t="s">
        <v>300</v>
      </c>
      <c r="B45" s="6" t="s">
        <v>301</v>
      </c>
      <c r="C45" s="6">
        <v>16538.953</v>
      </c>
      <c r="D45" s="6">
        <v>17596.777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2.855</v>
      </c>
      <c r="K45" s="14">
        <v>0</v>
      </c>
      <c r="L45" s="13">
        <v>1</v>
      </c>
      <c r="M45" s="13">
        <v>0</v>
      </c>
      <c r="N45" s="13">
        <v>1</v>
      </c>
      <c r="O45" s="13">
        <v>0</v>
      </c>
      <c r="P45" s="13">
        <v>-11.089</v>
      </c>
      <c r="Q45" s="13">
        <v>0</v>
      </c>
      <c r="R45" s="13">
        <v>0</v>
      </c>
    </row>
    <row r="46" ht="20.25" spans="1:18">
      <c r="A46" s="6" t="s">
        <v>302</v>
      </c>
      <c r="B46" s="6" t="s">
        <v>303</v>
      </c>
      <c r="C46" s="6">
        <v>3062.775</v>
      </c>
      <c r="D46" s="6">
        <v>3369.543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0.688</v>
      </c>
      <c r="K46" s="14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-6.939</v>
      </c>
      <c r="Q46" s="13">
        <v>0</v>
      </c>
      <c r="R46" s="13">
        <v>0</v>
      </c>
    </row>
    <row r="47" ht="20.25" spans="1:18">
      <c r="A47" s="6" t="s">
        <v>304</v>
      </c>
      <c r="B47" s="6" t="s">
        <v>305</v>
      </c>
      <c r="C47" s="6">
        <v>14714.129</v>
      </c>
      <c r="D47" s="6">
        <v>16407.24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2.845</v>
      </c>
      <c r="K47" s="14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13.242</v>
      </c>
      <c r="Q47" s="13">
        <v>0</v>
      </c>
      <c r="R47" s="13">
        <v>0</v>
      </c>
    </row>
    <row r="48" ht="20.25" spans="1:18">
      <c r="A48" s="6" t="s">
        <v>306</v>
      </c>
      <c r="B48" s="6" t="s">
        <v>307</v>
      </c>
      <c r="C48" s="6">
        <v>5137.257</v>
      </c>
      <c r="D48" s="6">
        <v>5790.523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5.321</v>
      </c>
      <c r="K48" s="14">
        <v>2</v>
      </c>
      <c r="L48" s="13">
        <v>0</v>
      </c>
      <c r="M48" s="13">
        <v>0</v>
      </c>
      <c r="N48" s="13">
        <v>0</v>
      </c>
      <c r="O48" s="13">
        <v>0</v>
      </c>
      <c r="P48" s="13">
        <v>-7.829</v>
      </c>
      <c r="Q48" s="13">
        <v>0</v>
      </c>
      <c r="R48" s="13">
        <v>0</v>
      </c>
    </row>
    <row r="49" ht="20.25" spans="1:18">
      <c r="A49" s="6" t="s">
        <v>308</v>
      </c>
      <c r="B49" s="6" t="s">
        <v>309</v>
      </c>
      <c r="C49" s="6">
        <v>2996.255</v>
      </c>
      <c r="D49" s="6">
        <v>3554.018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12.236</v>
      </c>
      <c r="K49" s="14">
        <v>4</v>
      </c>
      <c r="L49" s="13">
        <v>1</v>
      </c>
      <c r="M49" s="13">
        <v>0</v>
      </c>
      <c r="N49" s="13">
        <v>0</v>
      </c>
      <c r="O49" s="13">
        <v>0</v>
      </c>
      <c r="P49" s="13">
        <v>-0.047</v>
      </c>
      <c r="Q49" s="13">
        <v>0</v>
      </c>
      <c r="R49" s="13">
        <v>0</v>
      </c>
    </row>
    <row r="50" ht="20.25" spans="1:18">
      <c r="A50" s="6" t="s">
        <v>310</v>
      </c>
      <c r="B50" s="6" t="s">
        <v>311</v>
      </c>
      <c r="C50" s="6">
        <v>3868.671</v>
      </c>
      <c r="D50" s="6">
        <v>4207.603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5.458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v>1.695</v>
      </c>
      <c r="Q50" s="13">
        <v>0</v>
      </c>
      <c r="R50" s="13">
        <v>0</v>
      </c>
    </row>
    <row r="51" ht="20.25" spans="1:18">
      <c r="A51" s="7" t="s">
        <v>312</v>
      </c>
      <c r="B51" s="7" t="s">
        <v>313</v>
      </c>
      <c r="C51" s="7">
        <v>3574.327</v>
      </c>
      <c r="D51" s="7">
        <v>3917.865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3.631</v>
      </c>
      <c r="K51" s="14">
        <v>1</v>
      </c>
      <c r="L51" s="13">
        <v>2</v>
      </c>
      <c r="M51" s="13">
        <v>0</v>
      </c>
      <c r="N51" s="13">
        <v>-1</v>
      </c>
      <c r="O51" s="13">
        <v>0</v>
      </c>
      <c r="P51" s="13">
        <v>-4.957</v>
      </c>
      <c r="Q51" s="13">
        <v>0</v>
      </c>
      <c r="R51" s="13">
        <v>-1</v>
      </c>
    </row>
    <row r="52" ht="20.25" spans="1:18">
      <c r="A52" s="7" t="s">
        <v>314</v>
      </c>
      <c r="B52" s="7" t="s">
        <v>315</v>
      </c>
      <c r="C52" s="7">
        <v>137.784</v>
      </c>
      <c r="D52" s="7">
        <v>156.995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5.982</v>
      </c>
      <c r="K52" s="14">
        <v>3</v>
      </c>
      <c r="L52" s="13">
        <v>1</v>
      </c>
      <c r="M52" s="13">
        <v>0</v>
      </c>
      <c r="N52" s="13">
        <v>0</v>
      </c>
      <c r="O52" s="13">
        <v>0</v>
      </c>
      <c r="P52" s="13">
        <v>0.041</v>
      </c>
      <c r="Q52" s="13">
        <v>0</v>
      </c>
      <c r="R52" s="13">
        <v>0</v>
      </c>
    </row>
    <row r="53" ht="20.25" spans="1:18">
      <c r="A53" s="7" t="s">
        <v>316</v>
      </c>
      <c r="B53" s="7" t="s">
        <v>317</v>
      </c>
      <c r="C53" s="7">
        <v>2114.42</v>
      </c>
      <c r="D53" s="7">
        <v>2272.813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5.055</v>
      </c>
      <c r="K53" s="14">
        <v>3</v>
      </c>
      <c r="L53" s="13">
        <v>2</v>
      </c>
      <c r="M53" s="13">
        <v>0</v>
      </c>
      <c r="N53" s="13">
        <v>-1</v>
      </c>
      <c r="O53" s="13">
        <v>0</v>
      </c>
      <c r="P53" s="13">
        <v>-5.083</v>
      </c>
      <c r="Q53" s="13">
        <v>0</v>
      </c>
      <c r="R53" s="13">
        <v>0</v>
      </c>
    </row>
    <row r="54" ht="20.25" spans="1:18">
      <c r="A54" s="7" t="s">
        <v>318</v>
      </c>
      <c r="B54" s="7" t="s">
        <v>319</v>
      </c>
      <c r="C54" s="7">
        <v>2402.102</v>
      </c>
      <c r="D54" s="7">
        <v>2608.613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4.678</v>
      </c>
      <c r="K54" s="14">
        <v>1</v>
      </c>
      <c r="L54" s="13">
        <v>2</v>
      </c>
      <c r="M54" s="13">
        <v>0</v>
      </c>
      <c r="N54" s="13">
        <v>-1</v>
      </c>
      <c r="O54" s="13">
        <v>0</v>
      </c>
      <c r="P54" s="13">
        <v>-5.549</v>
      </c>
      <c r="Q54" s="13">
        <v>0</v>
      </c>
      <c r="R54" s="13">
        <v>0</v>
      </c>
    </row>
    <row r="55" ht="20.25" spans="1:18">
      <c r="A55" s="7" t="s">
        <v>320</v>
      </c>
      <c r="B55" s="7" t="s">
        <v>321</v>
      </c>
      <c r="C55" s="7">
        <v>736.144</v>
      </c>
      <c r="D55" s="7">
        <v>802.951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2.947</v>
      </c>
      <c r="K55" s="14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-1.023</v>
      </c>
      <c r="Q55" s="13">
        <v>0</v>
      </c>
      <c r="R55" s="13">
        <v>0</v>
      </c>
    </row>
    <row r="56" ht="20.25" spans="1:18">
      <c r="A56" s="7" t="s">
        <v>322</v>
      </c>
      <c r="B56" s="7" t="s">
        <v>323</v>
      </c>
      <c r="C56" s="7">
        <v>2684.253</v>
      </c>
      <c r="D56" s="7">
        <v>2954.266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2.462</v>
      </c>
      <c r="K56" s="14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-3.644</v>
      </c>
      <c r="Q56" s="13">
        <v>-1</v>
      </c>
      <c r="R56" s="13">
        <v>0</v>
      </c>
    </row>
    <row r="57" ht="20.25" spans="1:18">
      <c r="A57" s="7" t="s">
        <v>324</v>
      </c>
      <c r="B57" s="7" t="s">
        <v>325</v>
      </c>
      <c r="C57" s="7">
        <v>8586.511</v>
      </c>
      <c r="D57" s="7">
        <v>9693.127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1.44</v>
      </c>
      <c r="K57" s="14">
        <v>2</v>
      </c>
      <c r="L57" s="13">
        <v>1</v>
      </c>
      <c r="M57" s="13">
        <v>0</v>
      </c>
      <c r="N57" s="13">
        <v>0</v>
      </c>
      <c r="O57" s="13">
        <v>0</v>
      </c>
      <c r="P57" s="13">
        <v>-10.779</v>
      </c>
      <c r="Q57" s="13">
        <v>0</v>
      </c>
      <c r="R57" s="13">
        <v>0</v>
      </c>
    </row>
    <row r="58" ht="20.25" spans="1:18">
      <c r="A58" s="7" t="s">
        <v>326</v>
      </c>
      <c r="B58" s="7" t="s">
        <v>327</v>
      </c>
      <c r="C58" s="7">
        <v>3870.814</v>
      </c>
      <c r="D58" s="7">
        <v>4341.925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8.772</v>
      </c>
      <c r="K58" s="14">
        <v>2</v>
      </c>
      <c r="L58" s="13">
        <v>1</v>
      </c>
      <c r="M58" s="13">
        <v>0</v>
      </c>
      <c r="N58" s="13">
        <v>-1</v>
      </c>
      <c r="O58" s="13">
        <v>0</v>
      </c>
      <c r="P58" s="13">
        <v>-7.04</v>
      </c>
      <c r="Q58" s="13">
        <v>0</v>
      </c>
      <c r="R58" s="13">
        <v>0</v>
      </c>
    </row>
    <row r="59" ht="20.25" spans="1:18">
      <c r="A59" s="7" t="s">
        <v>328</v>
      </c>
      <c r="B59" s="7" t="s">
        <v>329</v>
      </c>
      <c r="C59" s="7">
        <v>3566.634</v>
      </c>
      <c r="D59" s="7">
        <v>3643.403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1.092</v>
      </c>
      <c r="K59" s="14">
        <v>4</v>
      </c>
      <c r="L59" s="13">
        <v>2</v>
      </c>
      <c r="M59" s="13">
        <v>-1</v>
      </c>
      <c r="N59" s="13">
        <v>1</v>
      </c>
      <c r="O59" s="13">
        <v>0</v>
      </c>
      <c r="P59" s="13">
        <v>0.429</v>
      </c>
      <c r="Q59" s="13">
        <v>0</v>
      </c>
      <c r="R59" s="13">
        <v>0</v>
      </c>
    </row>
    <row r="60" ht="20.25" spans="1:18">
      <c r="A60" s="7" t="s">
        <v>330</v>
      </c>
      <c r="B60" s="7" t="s">
        <v>331</v>
      </c>
      <c r="C60" s="7">
        <v>7800.731</v>
      </c>
      <c r="D60" s="7">
        <v>8393.843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2.466</v>
      </c>
      <c r="K60" s="14">
        <v>0</v>
      </c>
      <c r="L60" s="13">
        <v>2</v>
      </c>
      <c r="M60" s="13">
        <v>0</v>
      </c>
      <c r="N60" s="13">
        <v>0</v>
      </c>
      <c r="O60" s="13">
        <v>0</v>
      </c>
      <c r="P60" s="13">
        <v>-9.113</v>
      </c>
      <c r="Q60" s="13">
        <v>0</v>
      </c>
      <c r="R60" s="13">
        <v>-1</v>
      </c>
    </row>
    <row r="61" ht="20.25" spans="1:18">
      <c r="A61" s="7" t="s">
        <v>332</v>
      </c>
      <c r="B61" s="7" t="s">
        <v>333</v>
      </c>
      <c r="C61" s="7">
        <v>13219.014</v>
      </c>
      <c r="D61" s="7">
        <v>14348.635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3.862</v>
      </c>
      <c r="K61" s="14">
        <v>4</v>
      </c>
      <c r="L61" s="13">
        <v>1</v>
      </c>
      <c r="M61" s="13">
        <v>0</v>
      </c>
      <c r="N61" s="13">
        <v>0</v>
      </c>
      <c r="O61" s="13">
        <v>0</v>
      </c>
      <c r="P61" s="13">
        <v>-10.184</v>
      </c>
      <c r="Q61" s="13">
        <v>0</v>
      </c>
      <c r="R61" s="13">
        <v>0</v>
      </c>
    </row>
    <row r="62" ht="20.25" spans="1:18">
      <c r="A62" s="7" t="s">
        <v>334</v>
      </c>
      <c r="B62" s="7" t="s">
        <v>335</v>
      </c>
      <c r="C62" s="7">
        <v>19224.355</v>
      </c>
      <c r="D62" s="7">
        <v>20253.775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3.686</v>
      </c>
      <c r="K62" s="14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-11.163</v>
      </c>
      <c r="Q62" s="13">
        <v>0</v>
      </c>
      <c r="R62" s="13">
        <v>0</v>
      </c>
    </row>
    <row r="63" ht="20.25" spans="1:18">
      <c r="A63" s="7" t="s">
        <v>336</v>
      </c>
      <c r="B63" s="7" t="s">
        <v>337</v>
      </c>
      <c r="C63" s="7">
        <v>2395.6</v>
      </c>
      <c r="D63" s="7">
        <v>3103.491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13.14</v>
      </c>
      <c r="K63" s="14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7" t="s">
        <v>338</v>
      </c>
      <c r="B64" s="7" t="s">
        <v>339</v>
      </c>
      <c r="C64" s="7">
        <v>9334.733</v>
      </c>
      <c r="D64" s="7">
        <v>10302.545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0.376</v>
      </c>
      <c r="K64" s="14">
        <v>0</v>
      </c>
      <c r="L64" s="13">
        <v>0</v>
      </c>
      <c r="M64" s="13">
        <v>1</v>
      </c>
      <c r="N64" s="13">
        <v>-1</v>
      </c>
      <c r="O64" s="13">
        <v>0</v>
      </c>
      <c r="P64" s="13">
        <v>-13.847</v>
      </c>
      <c r="Q64" s="13">
        <v>0</v>
      </c>
      <c r="R64" s="13">
        <v>0</v>
      </c>
    </row>
    <row r="65" ht="20.25" spans="1:18">
      <c r="A65" s="7" t="s">
        <v>340</v>
      </c>
      <c r="B65" s="7" t="s">
        <v>341</v>
      </c>
      <c r="C65" s="7">
        <v>6123.633</v>
      </c>
      <c r="D65" s="7">
        <v>6642.625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0.429</v>
      </c>
      <c r="K65" s="14">
        <v>0</v>
      </c>
      <c r="L65" s="13">
        <v>1</v>
      </c>
      <c r="M65" s="13">
        <v>0</v>
      </c>
      <c r="N65" s="13">
        <v>0</v>
      </c>
      <c r="O65" s="13">
        <v>0</v>
      </c>
      <c r="P65" s="13">
        <v>-6.023</v>
      </c>
      <c r="Q65" s="13">
        <v>0</v>
      </c>
      <c r="R65" s="13">
        <v>0</v>
      </c>
    </row>
    <row r="66" ht="20.25" spans="1:18">
      <c r="A66" s="7" t="s">
        <v>342</v>
      </c>
      <c r="B66" s="7" t="s">
        <v>343</v>
      </c>
      <c r="C66" s="7">
        <v>7721.684</v>
      </c>
      <c r="D66" s="7">
        <v>8166.803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4.197</v>
      </c>
      <c r="K66" s="14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-9.407</v>
      </c>
      <c r="Q66" s="13">
        <v>0</v>
      </c>
      <c r="R66" s="13">
        <v>0</v>
      </c>
    </row>
    <row r="67" ht="20.25" spans="1:18">
      <c r="A67" s="7" t="s">
        <v>344</v>
      </c>
      <c r="B67" s="7" t="s">
        <v>345</v>
      </c>
      <c r="C67" s="7">
        <v>2242.509</v>
      </c>
      <c r="D67" s="7">
        <v>2821.127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19.91</v>
      </c>
      <c r="K67" s="14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7" t="s">
        <v>346</v>
      </c>
      <c r="B68" s="7" t="s">
        <v>347</v>
      </c>
      <c r="C68" s="7">
        <v>5630.874</v>
      </c>
      <c r="D68" s="7">
        <v>6135.011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0.655</v>
      </c>
      <c r="K68" s="14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-5.84</v>
      </c>
      <c r="Q68" s="13">
        <v>-1</v>
      </c>
      <c r="R68" s="13">
        <v>0</v>
      </c>
    </row>
    <row r="69" ht="20.25" spans="1:18">
      <c r="A69" s="7" t="s">
        <v>348</v>
      </c>
      <c r="B69" s="7" t="s">
        <v>349</v>
      </c>
      <c r="C69" s="7">
        <v>6343.29</v>
      </c>
      <c r="D69" s="7">
        <v>7107.647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6.053</v>
      </c>
      <c r="K69" s="14">
        <v>3</v>
      </c>
      <c r="L69" s="13">
        <v>2</v>
      </c>
      <c r="M69" s="13">
        <v>0</v>
      </c>
      <c r="N69" s="13">
        <v>0</v>
      </c>
      <c r="O69" s="13">
        <v>0</v>
      </c>
      <c r="P69" s="13">
        <v>-9.197</v>
      </c>
      <c r="Q69" s="13">
        <v>0</v>
      </c>
      <c r="R69" s="13">
        <v>-1</v>
      </c>
    </row>
    <row r="70" ht="20.25" spans="1:18">
      <c r="A70" s="7" t="s">
        <v>350</v>
      </c>
      <c r="B70" s="7" t="s">
        <v>351</v>
      </c>
      <c r="C70" s="7">
        <v>2295.126</v>
      </c>
      <c r="D70" s="7">
        <v>2639.167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0.644</v>
      </c>
      <c r="K70" s="14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-3.892</v>
      </c>
      <c r="Q70" s="13">
        <v>0</v>
      </c>
      <c r="R70" s="13">
        <v>0</v>
      </c>
    </row>
    <row r="71" ht="20.25" spans="1:18">
      <c r="A71" s="7" t="s">
        <v>352</v>
      </c>
      <c r="B71" s="7" t="s">
        <v>353</v>
      </c>
      <c r="C71" s="7">
        <v>4743.327</v>
      </c>
      <c r="D71" s="7">
        <v>5614.618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13.601</v>
      </c>
      <c r="K71" s="14">
        <v>0</v>
      </c>
      <c r="L71" s="13">
        <v>1</v>
      </c>
      <c r="M71" s="13">
        <v>0</v>
      </c>
      <c r="N71" s="13">
        <v>0</v>
      </c>
      <c r="O71" s="13">
        <v>0</v>
      </c>
      <c r="P71" s="13">
        <v>-20.084</v>
      </c>
      <c r="Q71" s="13">
        <v>0</v>
      </c>
      <c r="R71" s="13">
        <v>-1</v>
      </c>
    </row>
    <row r="72" ht="20.25" spans="1:18">
      <c r="A72" s="7" t="s">
        <v>354</v>
      </c>
      <c r="B72" s="7" t="s">
        <v>355</v>
      </c>
      <c r="C72" s="7">
        <v>5381.328</v>
      </c>
      <c r="D72" s="7">
        <v>6179.984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1.477</v>
      </c>
      <c r="K72" s="14">
        <v>3</v>
      </c>
      <c r="L72" s="13">
        <v>2</v>
      </c>
      <c r="M72" s="13">
        <v>0</v>
      </c>
      <c r="N72" s="13">
        <v>0</v>
      </c>
      <c r="O72" s="13">
        <v>0</v>
      </c>
      <c r="P72" s="13">
        <v>2.822</v>
      </c>
      <c r="Q72" s="13">
        <v>0</v>
      </c>
      <c r="R72" s="13">
        <v>0</v>
      </c>
    </row>
    <row r="73" ht="20.25" spans="1:18">
      <c r="A73" s="7" t="s">
        <v>356</v>
      </c>
      <c r="B73" s="7" t="s">
        <v>357</v>
      </c>
      <c r="C73" s="7">
        <v>5676.924</v>
      </c>
      <c r="D73" s="7">
        <v>6277.453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0.961</v>
      </c>
      <c r="K73" s="14">
        <v>3</v>
      </c>
      <c r="L73" s="13">
        <v>2</v>
      </c>
      <c r="M73" s="13">
        <v>-1</v>
      </c>
      <c r="N73" s="13">
        <v>1</v>
      </c>
      <c r="O73" s="13">
        <v>0</v>
      </c>
      <c r="P73" s="13">
        <v>-0.111</v>
      </c>
      <c r="Q73" s="13">
        <v>0</v>
      </c>
      <c r="R73" s="13">
        <v>0</v>
      </c>
    </row>
    <row r="74" ht="20.25" spans="1:18">
      <c r="A74" s="7" t="s">
        <v>358</v>
      </c>
      <c r="B74" s="7" t="s">
        <v>359</v>
      </c>
      <c r="C74" s="7">
        <v>4419.891</v>
      </c>
      <c r="D74" s="7">
        <v>4901.898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4.414</v>
      </c>
      <c r="K74" s="14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-5.232</v>
      </c>
      <c r="Q74" s="13">
        <v>0</v>
      </c>
      <c r="R74" s="13">
        <v>-1</v>
      </c>
    </row>
    <row r="75" ht="20.25" spans="1:18">
      <c r="A75" s="7" t="s">
        <v>360</v>
      </c>
      <c r="B75" s="7" t="s">
        <v>361</v>
      </c>
      <c r="C75" s="7">
        <v>1593.018</v>
      </c>
      <c r="D75" s="7">
        <v>1803.563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3.042</v>
      </c>
      <c r="K75" s="14">
        <v>0</v>
      </c>
      <c r="L75" s="13">
        <v>2</v>
      </c>
      <c r="M75" s="13">
        <v>0</v>
      </c>
      <c r="N75" s="13">
        <v>-1</v>
      </c>
      <c r="O75" s="13">
        <v>0</v>
      </c>
      <c r="P75" s="13">
        <v>-3.091</v>
      </c>
      <c r="Q75" s="13">
        <v>0</v>
      </c>
      <c r="R75" s="13">
        <v>0</v>
      </c>
    </row>
    <row r="76" ht="20.25" spans="1:18">
      <c r="A76" s="7" t="s">
        <v>362</v>
      </c>
      <c r="B76" s="7" t="s">
        <v>363</v>
      </c>
      <c r="C76" s="7">
        <v>2972.018</v>
      </c>
      <c r="D76" s="7">
        <v>3698.927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2.557</v>
      </c>
      <c r="K76" s="14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7" t="s">
        <v>364</v>
      </c>
      <c r="B77" s="7" t="s">
        <v>365</v>
      </c>
      <c r="C77" s="7">
        <v>6110.229</v>
      </c>
      <c r="D77" s="7">
        <v>7410.335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13.873</v>
      </c>
      <c r="K77" s="14">
        <v>3</v>
      </c>
      <c r="L77" s="13">
        <v>0</v>
      </c>
      <c r="M77" s="13">
        <v>0</v>
      </c>
      <c r="N77" s="13">
        <v>1</v>
      </c>
      <c r="O77" s="13">
        <v>0</v>
      </c>
      <c r="P77" s="13">
        <v>8.766</v>
      </c>
      <c r="Q77" s="13">
        <v>0</v>
      </c>
      <c r="R77" s="13">
        <v>0</v>
      </c>
    </row>
    <row r="78" ht="20.25" spans="1:18">
      <c r="A78" s="7" t="s">
        <v>366</v>
      </c>
      <c r="B78" s="7" t="s">
        <v>367</v>
      </c>
      <c r="C78" s="7">
        <v>4099.003</v>
      </c>
      <c r="D78" s="7">
        <v>4698.74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10.565</v>
      </c>
      <c r="K78" s="14">
        <v>4</v>
      </c>
      <c r="L78" s="13">
        <v>2</v>
      </c>
      <c r="M78" s="13">
        <v>0</v>
      </c>
      <c r="N78" s="13">
        <v>1</v>
      </c>
      <c r="O78" s="13">
        <v>0</v>
      </c>
      <c r="P78" s="13">
        <v>2.666</v>
      </c>
      <c r="Q78" s="13">
        <v>0</v>
      </c>
      <c r="R78" s="13">
        <v>0</v>
      </c>
    </row>
    <row r="79" ht="20.25" spans="1:18">
      <c r="A79" s="7" t="s">
        <v>368</v>
      </c>
      <c r="B79" s="7" t="s">
        <v>369</v>
      </c>
      <c r="C79" s="7">
        <v>2794.654</v>
      </c>
      <c r="D79" s="7">
        <v>3056.338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6.583</v>
      </c>
      <c r="K79" s="14">
        <v>4</v>
      </c>
      <c r="L79" s="13">
        <v>2</v>
      </c>
      <c r="M79" s="13">
        <v>0</v>
      </c>
      <c r="N79" s="13">
        <v>0</v>
      </c>
      <c r="O79" s="13">
        <v>0</v>
      </c>
      <c r="P79" s="13">
        <v>1.717</v>
      </c>
      <c r="Q79" s="13">
        <v>0</v>
      </c>
      <c r="R79" s="13">
        <v>0</v>
      </c>
    </row>
    <row r="80" ht="20.25" spans="1:18">
      <c r="A80" s="7" t="s">
        <v>370</v>
      </c>
      <c r="B80" s="7" t="s">
        <v>371</v>
      </c>
      <c r="C80" s="7">
        <v>6449.135</v>
      </c>
      <c r="D80" s="7">
        <v>7493.717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12.23</v>
      </c>
      <c r="K80" s="14">
        <v>3</v>
      </c>
      <c r="L80" s="13">
        <v>0</v>
      </c>
      <c r="M80" s="13">
        <v>0</v>
      </c>
      <c r="N80" s="13">
        <v>1</v>
      </c>
      <c r="O80" s="13">
        <v>0</v>
      </c>
      <c r="P80" s="13">
        <v>9.719</v>
      </c>
      <c r="Q80" s="13">
        <v>0</v>
      </c>
      <c r="R80" s="13">
        <v>0</v>
      </c>
    </row>
    <row r="81" ht="20.25" spans="1:18">
      <c r="A81" s="7" t="s">
        <v>372</v>
      </c>
      <c r="B81" s="7" t="s">
        <v>373</v>
      </c>
      <c r="C81" s="7">
        <v>107.184</v>
      </c>
      <c r="D81" s="7">
        <v>108.576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0.737</v>
      </c>
      <c r="K81" s="14">
        <v>0</v>
      </c>
      <c r="L81" s="13">
        <v>1</v>
      </c>
      <c r="M81" s="13">
        <v>0</v>
      </c>
      <c r="N81" s="13">
        <v>0</v>
      </c>
      <c r="O81" s="13">
        <v>0</v>
      </c>
      <c r="P81" s="13">
        <v>0.017</v>
      </c>
      <c r="Q81" s="13">
        <v>0</v>
      </c>
      <c r="R81" s="13">
        <v>0</v>
      </c>
    </row>
    <row r="82" ht="20.25" spans="1:18">
      <c r="A82" s="7" t="s">
        <v>374</v>
      </c>
      <c r="B82" s="7" t="s">
        <v>375</v>
      </c>
      <c r="C82" s="7">
        <v>105.42</v>
      </c>
      <c r="D82" s="7">
        <v>106.182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0.345</v>
      </c>
      <c r="K82" s="14">
        <v>1</v>
      </c>
      <c r="L82" s="13">
        <v>1</v>
      </c>
      <c r="M82" s="13">
        <v>0</v>
      </c>
      <c r="N82" s="13">
        <v>0</v>
      </c>
      <c r="O82" s="13">
        <v>0</v>
      </c>
      <c r="P82" s="13">
        <v>0.013</v>
      </c>
      <c r="Q82" s="13">
        <v>0</v>
      </c>
      <c r="R82" s="13">
        <v>0</v>
      </c>
    </row>
    <row r="83" ht="20.25" spans="1:18">
      <c r="A83" s="7" t="s">
        <v>376</v>
      </c>
      <c r="B83" s="7" t="s">
        <v>377</v>
      </c>
      <c r="C83" s="7">
        <v>102.212</v>
      </c>
      <c r="D83" s="7">
        <v>102.516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0.213</v>
      </c>
      <c r="K83" s="14">
        <v>2</v>
      </c>
      <c r="L83" s="13">
        <v>2</v>
      </c>
      <c r="M83" s="13">
        <v>0</v>
      </c>
      <c r="N83" s="13">
        <v>0</v>
      </c>
      <c r="O83" s="13">
        <v>0</v>
      </c>
      <c r="P83" s="13">
        <v>0.002</v>
      </c>
      <c r="Q83" s="13">
        <v>0</v>
      </c>
      <c r="R83" s="13">
        <v>0</v>
      </c>
    </row>
    <row r="84" ht="20.25" spans="1:18">
      <c r="A84" s="7" t="s">
        <v>378</v>
      </c>
      <c r="B84" s="7" t="s">
        <v>379</v>
      </c>
      <c r="C84" s="7">
        <v>1429.194</v>
      </c>
      <c r="D84" s="7">
        <v>2124.408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11.767</v>
      </c>
      <c r="K84" s="14">
        <v>1</v>
      </c>
      <c r="L84" s="13">
        <v>0</v>
      </c>
      <c r="M84" s="13">
        <v>-1</v>
      </c>
      <c r="N84" s="13">
        <v>1</v>
      </c>
      <c r="O84" s="13">
        <v>0</v>
      </c>
      <c r="P84" s="13">
        <v>9.123</v>
      </c>
      <c r="Q84" s="13">
        <v>0</v>
      </c>
      <c r="R84" s="13">
        <v>0</v>
      </c>
    </row>
    <row r="85" ht="20.25" spans="1:18">
      <c r="A85" s="7" t="s">
        <v>380</v>
      </c>
      <c r="B85" s="7" t="s">
        <v>381</v>
      </c>
      <c r="C85" s="7">
        <v>11893.487</v>
      </c>
      <c r="D85" s="7">
        <v>13240.101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2.472</v>
      </c>
      <c r="K85" s="14">
        <v>0</v>
      </c>
      <c r="L85" s="13">
        <v>2</v>
      </c>
      <c r="M85" s="13">
        <v>0</v>
      </c>
      <c r="N85" s="13">
        <v>0</v>
      </c>
      <c r="O85" s="13">
        <v>0</v>
      </c>
      <c r="P85" s="13">
        <v>10.052</v>
      </c>
      <c r="Q85" s="13">
        <v>0</v>
      </c>
      <c r="R85" s="13">
        <v>1</v>
      </c>
    </row>
    <row r="86" ht="20.25" spans="1:18">
      <c r="A86" s="7" t="s">
        <v>382</v>
      </c>
      <c r="B86" s="7" t="s">
        <v>383</v>
      </c>
      <c r="C86" s="7">
        <v>442.341</v>
      </c>
      <c r="D86" s="7">
        <v>522.033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0.261</v>
      </c>
      <c r="K86" s="14">
        <v>1</v>
      </c>
      <c r="L86" s="13">
        <v>2</v>
      </c>
      <c r="M86" s="13">
        <v>0</v>
      </c>
      <c r="N86" s="13">
        <v>0</v>
      </c>
      <c r="O86" s="13">
        <v>0</v>
      </c>
      <c r="P86" s="13">
        <v>-0.669</v>
      </c>
      <c r="Q86" s="13">
        <v>0</v>
      </c>
      <c r="R86" s="13">
        <v>0</v>
      </c>
    </row>
    <row r="87" ht="20.25" spans="1:18">
      <c r="A87" s="7" t="s">
        <v>384</v>
      </c>
      <c r="B87" s="7" t="s">
        <v>385</v>
      </c>
      <c r="C87" s="7">
        <v>68887.273</v>
      </c>
      <c r="D87" s="7">
        <v>95691.438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25.768</v>
      </c>
      <c r="K87" s="14">
        <v>4</v>
      </c>
      <c r="L87" s="13">
        <v>1</v>
      </c>
      <c r="M87" s="13">
        <v>0</v>
      </c>
      <c r="N87" s="13">
        <v>0</v>
      </c>
      <c r="O87" s="13">
        <v>0</v>
      </c>
      <c r="P87" s="13">
        <v>-197.255</v>
      </c>
      <c r="Q87" s="13">
        <v>0</v>
      </c>
      <c r="R87" s="13">
        <v>0</v>
      </c>
    </row>
    <row r="88" ht="20.25" spans="1:18">
      <c r="A88" s="7" t="s">
        <v>386</v>
      </c>
      <c r="B88" s="7" t="s">
        <v>387</v>
      </c>
      <c r="C88" s="7">
        <v>47517.211</v>
      </c>
      <c r="D88" s="7">
        <v>59368.73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14.553</v>
      </c>
      <c r="K88" s="14">
        <v>3</v>
      </c>
      <c r="L88" s="13">
        <v>0</v>
      </c>
      <c r="M88" s="13">
        <v>-1</v>
      </c>
      <c r="N88" s="13">
        <v>1</v>
      </c>
      <c r="O88" s="13">
        <v>0</v>
      </c>
      <c r="P88" s="13">
        <v>148.74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2025-12-09T16:14:43Z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DF3370057E2D46B0AEF652ABC6BACE64_13</vt:lpwstr>
  </property>
  <property fmtid="{D5CDD505-2E9C-101B-9397-08002B2CF9AE}" pid="3" name="KSOProductBuildVer">
    <vt:lpwstr>2052-12.1.0.15712</vt:lpwstr>
  </property>
</Properties>
</file>