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<sst xmlns="http://schemas.openxmlformats.org/spreadsheetml/2006/main" count="402" uniqueCount="362">
  <si>
    <t>强转弱</t>
  </si>
  <si>
    <t>弱转强</t>
  </si>
  <si>
    <t>代码</t>
  </si>
  <si>
    <t>简称</t>
  </si>
  <si>
    <t>总市值</t>
  </si>
  <si>
    <t>私募重仓</t>
  </si>
  <si>
    <t>66671.57亿</t>
  </si>
  <si>
    <t>全指金融</t>
  </si>
  <si>
    <t>183620.42亿</t>
  </si>
  <si>
    <t>酿酒</t>
  </si>
  <si>
    <t>32251.15亿</t>
  </si>
  <si>
    <t>全指可选</t>
  </si>
  <si>
    <t>51377.56亿</t>
  </si>
  <si>
    <t>贵州板块</t>
  </si>
  <si>
    <t>21223.39亿</t>
  </si>
  <si>
    <t>全指医药</t>
  </si>
  <si>
    <t>41676.40亿</t>
  </si>
  <si>
    <t>电信运营</t>
  </si>
  <si>
    <t>8974.72亿</t>
  </si>
  <si>
    <t>软件服务</t>
  </si>
  <si>
    <t>33206.07亿</t>
  </si>
  <si>
    <t>日用化工</t>
  </si>
  <si>
    <t>1611.61亿</t>
  </si>
  <si>
    <t>白酒概念</t>
  </si>
  <si>
    <t>32863.59亿</t>
  </si>
  <si>
    <t>Ｂ股指数</t>
  </si>
  <si>
    <t>652.46亿</t>
  </si>
  <si>
    <t>电力</t>
  </si>
  <si>
    <t>32524.77亿</t>
  </si>
  <si>
    <t>配股预案</t>
  </si>
  <si>
    <t>26.80亿</t>
  </si>
  <si>
    <t>并购重组股</t>
  </si>
  <si>
    <t>28917.54亿</t>
  </si>
  <si>
    <t>国证基建</t>
  </si>
  <si>
    <t>--</t>
  </si>
  <si>
    <t>被举牌</t>
  </si>
  <si>
    <t>18946.85亿</t>
  </si>
  <si>
    <t>食品饮料</t>
  </si>
  <si>
    <t>16825.50亿</t>
  </si>
  <si>
    <t>国资云</t>
  </si>
  <si>
    <t>16003.51亿</t>
  </si>
  <si>
    <t>中小银行</t>
  </si>
  <si>
    <t>15946.49亿</t>
  </si>
  <si>
    <t>重庆板块</t>
  </si>
  <si>
    <t>12029.75亿</t>
  </si>
  <si>
    <t>含B股</t>
  </si>
  <si>
    <t>11386.32亿</t>
  </si>
  <si>
    <t>房地产</t>
  </si>
  <si>
    <t>11283.53亿</t>
  </si>
  <si>
    <t>智谱AI</t>
  </si>
  <si>
    <t>10454.24亿</t>
  </si>
  <si>
    <t>商业连锁</t>
  </si>
  <si>
    <t>9861.44亿</t>
  </si>
  <si>
    <t>北证50</t>
  </si>
  <si>
    <t>8226.64亿</t>
  </si>
  <si>
    <t>仓储物流</t>
  </si>
  <si>
    <t>7351.66亿</t>
  </si>
  <si>
    <t>传媒娱乐</t>
  </si>
  <si>
    <t>7331.53亿</t>
  </si>
  <si>
    <t>运输设备</t>
  </si>
  <si>
    <t>5286.61亿</t>
  </si>
  <si>
    <t>近端次新</t>
  </si>
  <si>
    <t>5123.08亿</t>
  </si>
  <si>
    <t>次新超跌</t>
  </si>
  <si>
    <t>4793.22亿</t>
  </si>
  <si>
    <t>船舶</t>
  </si>
  <si>
    <t>4744.08亿</t>
  </si>
  <si>
    <t>鸡肉</t>
  </si>
  <si>
    <t>3152.79亿</t>
  </si>
  <si>
    <t>水务</t>
  </si>
  <si>
    <t>1471.22亿</t>
  </si>
  <si>
    <t>种业</t>
  </si>
  <si>
    <t>836.29亿</t>
  </si>
  <si>
    <t>深证Ｂ指</t>
  </si>
  <si>
    <t>588.05亿</t>
  </si>
  <si>
    <t>成份Ｂ指</t>
  </si>
  <si>
    <t>438.91亿</t>
  </si>
  <si>
    <t>公共交通</t>
  </si>
  <si>
    <t>377.65亿</t>
  </si>
  <si>
    <t>国证红利</t>
  </si>
  <si>
    <t>区块链50</t>
  </si>
  <si>
    <t>创医药</t>
  </si>
  <si>
    <t>中小100</t>
  </si>
  <si>
    <t>活跃可转债</t>
  </si>
  <si>
    <t>基金指数</t>
  </si>
  <si>
    <t>中证煤炭</t>
  </si>
  <si>
    <t>中证银行</t>
  </si>
  <si>
    <t>金融科技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</si>
  <si>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</si>
  <si>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</si>
  <si>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</si>
  <si>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</si>
  <si>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</si>
  <si>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</si>
  <si>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</si>
  <si>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</si>
  <si>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</si>
  <si>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</si>
  <si>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</si>
  <si>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</si>
  <si>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</si>
  <si>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</si>
  <si>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</si>
  <si>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</si>
  <si>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</si>
  <si>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</si>
  <si>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</si>
  <si>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</si>
  <si>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</si>
  <si>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</si>
  <si>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上证海外</t>
  </si>
  <si>
    <t>上证周期</t>
  </si>
  <si>
    <t>800有色</t>
  </si>
  <si>
    <t>300通信</t>
  </si>
  <si>
    <t>800材料</t>
  </si>
  <si>
    <t>800通信</t>
  </si>
  <si>
    <t>银河99</t>
  </si>
  <si>
    <t>综企指数</t>
  </si>
  <si>
    <t>创科技</t>
  </si>
  <si>
    <t>国证通信</t>
  </si>
  <si>
    <t>深证电信</t>
  </si>
  <si>
    <t>深证装备</t>
  </si>
  <si>
    <t>深成电信</t>
  </si>
  <si>
    <t>深证创投</t>
  </si>
  <si>
    <t>互联金融</t>
  </si>
  <si>
    <t>地产等权</t>
  </si>
  <si>
    <t>企债指数</t>
  </si>
  <si>
    <t>沪公司债</t>
  </si>
  <si>
    <t>180资源</t>
  </si>
  <si>
    <t>上证资源</t>
  </si>
  <si>
    <t>资源50</t>
  </si>
  <si>
    <t>上证上游</t>
  </si>
  <si>
    <t>5年信用</t>
  </si>
  <si>
    <t>A股资源</t>
  </si>
  <si>
    <t>细分有色</t>
  </si>
  <si>
    <t>有色金属</t>
  </si>
  <si>
    <t>300材料</t>
  </si>
  <si>
    <t>公司债指</t>
  </si>
  <si>
    <t>内地资源</t>
  </si>
  <si>
    <t>中证上游</t>
  </si>
  <si>
    <t>全指材料</t>
  </si>
  <si>
    <t>碳中和债</t>
  </si>
  <si>
    <t>深信中高</t>
  </si>
  <si>
    <t>深信中低</t>
  </si>
  <si>
    <t>深信用债</t>
  </si>
  <si>
    <t>资源优势</t>
  </si>
  <si>
    <t>环渤海</t>
  </si>
  <si>
    <t>国证粮食</t>
  </si>
  <si>
    <t>1000材料</t>
  </si>
  <si>
    <t>国证有色</t>
  </si>
  <si>
    <t>大盘低波</t>
  </si>
  <si>
    <t>专利领先</t>
  </si>
  <si>
    <t>国证油气</t>
  </si>
  <si>
    <t>深证能源</t>
  </si>
  <si>
    <t>深证材料</t>
  </si>
  <si>
    <t>深成能源</t>
  </si>
  <si>
    <t>深成材料</t>
  </si>
  <si>
    <t>深证上游</t>
  </si>
  <si>
    <t>一带一路</t>
  </si>
  <si>
    <t>卫星通信</t>
  </si>
  <si>
    <t>化肥农药</t>
  </si>
  <si>
    <t>自由现金流</t>
  </si>
  <si>
    <t>地产指数</t>
  </si>
  <si>
    <t>医药等权</t>
  </si>
  <si>
    <t>380医药</t>
  </si>
  <si>
    <t>医药主题</t>
  </si>
  <si>
    <t>优势消费</t>
  </si>
  <si>
    <t>科创生物</t>
  </si>
  <si>
    <t>医药生物</t>
  </si>
  <si>
    <t>细分食品</t>
  </si>
  <si>
    <t>300消费</t>
  </si>
  <si>
    <t>中证消费</t>
  </si>
  <si>
    <t>300地产</t>
  </si>
  <si>
    <t>医药100</t>
  </si>
  <si>
    <t>全指消费</t>
  </si>
  <si>
    <t>国证Ｂ指</t>
  </si>
  <si>
    <t>1000地产</t>
  </si>
  <si>
    <t>1000消费</t>
  </si>
  <si>
    <t>1000医药</t>
  </si>
  <si>
    <t>国证食品</t>
  </si>
  <si>
    <t>生物医药</t>
  </si>
  <si>
    <t>深证消费</t>
  </si>
  <si>
    <t>深成消费</t>
  </si>
  <si>
    <t>高铁产业</t>
  </si>
  <si>
    <t>中证酒</t>
  </si>
  <si>
    <t>中证医疗</t>
  </si>
  <si>
    <t>CSWD生科</t>
  </si>
  <si>
    <t>中证白酒</t>
  </si>
  <si>
    <t>疫苗生科</t>
  </si>
  <si>
    <t>【数据引擎：奇衡DK阿赖耶识系统】情绪值</t>
  </si>
  <si>
    <t>SS00</t>
  </si>
  <si>
    <t>不锈钢连续</t>
  </si>
  <si>
    <t>JD00</t>
  </si>
  <si>
    <t>鸡蛋连续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</si>
  <si>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</si>
  <si>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</si>
  <si>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</si>
  <si>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</si>
  <si>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</si>
  <si>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</si>
  <si>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</si>
  <si>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</si>
  <si>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ZN00</t>
  </si>
  <si>
    <t>沪锌连续</t>
  </si>
  <si>
    <t>AP00</t>
  </si>
  <si>
    <t>苹果连续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</si>
  <si>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</si>
  <si>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</si>
  <si>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</si>
  <si>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</si>
  <si>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</si>
  <si>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</si>
  <si>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</si>
  <si>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</si>
  <si>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</si>
  <si>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</si>
  <si>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OP00</t>
  </si>
  <si>
    <t>胶版印刷纸连续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</si>
  <si>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</si>
  <si>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</si>
  <si>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</si>
  <si>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</si>
  <si>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</si>
  <si>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</si>
  <si>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</si>
  <si>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</si>
  <si>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</si>
  <si>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</si>
  <si>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</si>
  <si>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</si>
  <si>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</si>
  <si>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</si>
  <si>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</si>
  <si>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</si>
  <si>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</si>
  <si>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</si>
  <si>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</si>
  <si>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</si>
  <si>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</si>
  <si>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</si>
  <si>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</si>
  <si>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</si>
  <si>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</si>
  <si>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</si>
  <si>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</si>
  <si>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</si>
  <si>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</si>
  <si>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</si>
  <si>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</si>
  <si>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</si>
  <si>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</si>
  <si>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</si>
  <si>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</si>
  <si>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</si>
  <si>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</si>
  <si>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</si>
  <si>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</si>
  <si>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</si>
  <si>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</si>
  <si>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</si>
  <si>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AD00</t>
  </si>
  <si>
    <t>铝合金连续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</si>
  <si>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</si>
  <si>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</si>
  <si>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</si>
  <si>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</si>
  <si>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</si>
  <si>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</si>
  <si>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</si>
  <si>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</si>
  <si>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</si>
  <si>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</si>
  <si>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</si>
  <si>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</si>
  <si>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</si>
  <si>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</si>
  <si>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</si>
  <si>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</si>
  <si>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</si>
  <si>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</si>
  <si>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</si>
  <si>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</si>
  <si>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</si>
  <si>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</si>
  <si>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</si>
  <si>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</si>
  <si>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</si>
  <si>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</si>
  <si>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</si>
  <si>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</si>
  <si>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</si>
  <si>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</si>
  <si>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I00</t>
  </si>
  <si>
    <t>矿石连续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</si>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</sst>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1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"880653"</f>
        <v>880653</v>
      </c>
      <c r="B3" s="35" t="s">
        <v>5</v>
      </c>
      <c r="C3" s="35" t="s">
        <v>6</v>
      </c>
      <c r="D3" s="35" t="str">
        <f>"000992"</f>
        <v>000992</v>
      </c>
      <c r="E3" s="35" t="s">
        <v>7</v>
      </c>
      <c r="F3" s="35" t="s">
        <v>8</v>
      </c>
    </row>
    <row r="4" ht="13.5" spans="1:6">
      <c r="A4" s="35" t="str">
        <f>"880380"</f>
        <v>880380</v>
      </c>
      <c r="B4" s="35" t="s">
        <v>9</v>
      </c>
      <c r="C4" s="35" t="s">
        <v>10</v>
      </c>
      <c r="D4" s="35" t="str">
        <f>"000989"</f>
        <v>000989</v>
      </c>
      <c r="E4" s="35" t="s">
        <v>11</v>
      </c>
      <c r="F4" s="35" t="s">
        <v>12</v>
      </c>
    </row>
    <row r="5" ht="13.5" spans="1:6">
      <c r="A5" s="35" t="str">
        <f>"880229"</f>
        <v>880229</v>
      </c>
      <c r="B5" s="35" t="s">
        <v>13</v>
      </c>
      <c r="C5" s="35" t="s">
        <v>14</v>
      </c>
      <c r="D5" s="35" t="str">
        <f>"000991"</f>
        <v>000991</v>
      </c>
      <c r="E5" s="35" t="s">
        <v>15</v>
      </c>
      <c r="F5" s="35" t="s">
        <v>16</v>
      </c>
    </row>
    <row r="6" ht="13.5" spans="1:6">
      <c r="A6" s="35" t="str">
        <f>"880452"</f>
        <v>880452</v>
      </c>
      <c r="B6" s="35" t="s">
        <v>17</v>
      </c>
      <c r="C6" s="35" t="s">
        <v>18</v>
      </c>
      <c r="D6" s="35" t="str">
        <f>"880493"</f>
        <v>880493</v>
      </c>
      <c r="E6" s="35" t="s">
        <v>19</v>
      </c>
      <c r="F6" s="35" t="s">
        <v>20</v>
      </c>
    </row>
    <row r="7" ht="13.5" spans="1:6">
      <c r="A7" s="35" t="str">
        <f>"880355"</f>
        <v>880355</v>
      </c>
      <c r="B7" s="35" t="s">
        <v>21</v>
      </c>
      <c r="C7" s="35" t="s">
        <v>22</v>
      </c>
      <c r="D7" s="35" t="str">
        <f>"880564"</f>
        <v>880564</v>
      </c>
      <c r="E7" s="35" t="s">
        <v>23</v>
      </c>
      <c r="F7" s="35" t="s">
        <v>24</v>
      </c>
    </row>
    <row r="8" ht="13.5" spans="1:6">
      <c r="A8" s="35" t="str">
        <f>"000003"</f>
        <v>000003</v>
      </c>
      <c r="B8" s="35" t="s">
        <v>25</v>
      </c>
      <c r="C8" s="35" t="s">
        <v>26</v>
      </c>
      <c r="D8" s="35" t="str">
        <f>"880305"</f>
        <v>880305</v>
      </c>
      <c r="E8" s="35" t="s">
        <v>27</v>
      </c>
      <c r="F8" s="35" t="s">
        <v>28</v>
      </c>
    </row>
    <row r="9" ht="13.5" spans="1:6">
      <c r="A9" s="35" t="str">
        <f>"880890"</f>
        <v>880890</v>
      </c>
      <c r="B9" s="35" t="s">
        <v>29</v>
      </c>
      <c r="C9" s="35" t="s">
        <v>30</v>
      </c>
      <c r="D9" s="35" t="str">
        <f>"880576"</f>
        <v>880576</v>
      </c>
      <c r="E9" s="35" t="s">
        <v>31</v>
      </c>
      <c r="F9" s="35" t="s">
        <v>32</v>
      </c>
    </row>
    <row r="10" ht="13.5" spans="1:6">
      <c r="A10" s="35" t="str">
        <f>"399359"</f>
        <v>399359</v>
      </c>
      <c r="B10" s="35" t="s">
        <v>33</v>
      </c>
      <c r="C10" s="35" t="s">
        <v>34</v>
      </c>
      <c r="D10" s="35" t="str">
        <f>"880848"</f>
        <v>880848</v>
      </c>
      <c r="E10" s="35" t="s">
        <v>35</v>
      </c>
      <c r="F10" s="35" t="s">
        <v>36</v>
      </c>
    </row>
    <row r="11" ht="13.5" spans="1:6">
      <c r="A11" s="35" t="str">
        <f>"999997"</f>
        <v>999997</v>
      </c>
      <c r="B11" s="35" t="s">
        <v>25</v>
      </c>
      <c r="C11" s="35" t="s">
        <v>34</v>
      </c>
      <c r="D11" s="35" t="str">
        <f>"880372"</f>
        <v>880372</v>
      </c>
      <c r="E11" s="35" t="s">
        <v>37</v>
      </c>
      <c r="F11" s="35" t="s">
        <v>38</v>
      </c>
    </row>
    <row r="12" ht="13.5" spans="1:6">
      <c r="A12" s="36"/>
      <c r="B12" s="36"/>
      <c r="C12" s="36"/>
      <c r="D12" s="35" t="str">
        <f>"880746"</f>
        <v>880746</v>
      </c>
      <c r="E12" s="35" t="s">
        <v>39</v>
      </c>
      <c r="F12" s="35" t="s">
        <v>40</v>
      </c>
    </row>
    <row r="13" ht="13.5" spans="1:6">
      <c r="A13" s="36"/>
      <c r="B13" s="36"/>
      <c r="C13" s="36"/>
      <c r="D13" s="35" t="str">
        <f>"880875"</f>
        <v>880875</v>
      </c>
      <c r="E13" s="35" t="s">
        <v>41</v>
      </c>
      <c r="F13" s="35" t="s">
        <v>42</v>
      </c>
    </row>
    <row r="14" ht="13.5" spans="1:6">
      <c r="A14" s="36"/>
      <c r="B14" s="36"/>
      <c r="C14" s="36"/>
      <c r="D14" s="35" t="str">
        <f>"880225"</f>
        <v>880225</v>
      </c>
      <c r="E14" s="35" t="s">
        <v>43</v>
      </c>
      <c r="F14" s="35" t="s">
        <v>44</v>
      </c>
    </row>
    <row r="15" ht="16.5" spans="1:6">
      <c r="A15" s="24"/>
      <c r="B15" s="24"/>
      <c r="C15" s="24"/>
      <c r="D15" s="35" t="str">
        <f>"880502"</f>
        <v>880502</v>
      </c>
      <c r="E15" s="35" t="s">
        <v>45</v>
      </c>
      <c r="F15" s="35" t="s">
        <v>46</v>
      </c>
    </row>
    <row r="16" ht="16.5" spans="1:6">
      <c r="A16" s="24"/>
      <c r="B16" s="24"/>
      <c r="C16" s="24"/>
      <c r="D16" s="35" t="str">
        <f>"880482"</f>
        <v>880482</v>
      </c>
      <c r="E16" s="35" t="s">
        <v>47</v>
      </c>
      <c r="F16" s="35" t="s">
        <v>48</v>
      </c>
    </row>
    <row r="17" ht="16.5" spans="1:6">
      <c r="A17" s="24"/>
      <c r="B17" s="24"/>
      <c r="C17" s="24"/>
      <c r="D17" s="35" t="str">
        <f>"880579"</f>
        <v>880579</v>
      </c>
      <c r="E17" s="35" t="s">
        <v>49</v>
      </c>
      <c r="F17" s="35" t="s">
        <v>50</v>
      </c>
    </row>
    <row r="18" ht="16.5" spans="1:6">
      <c r="A18" s="24"/>
      <c r="B18" s="24"/>
      <c r="C18" s="24"/>
      <c r="D18" s="35" t="str">
        <f>"880406"</f>
        <v>880406</v>
      </c>
      <c r="E18" s="35" t="s">
        <v>51</v>
      </c>
      <c r="F18" s="35" t="s">
        <v>52</v>
      </c>
    </row>
    <row r="19" ht="16.5" spans="1:6">
      <c r="A19" s="24"/>
      <c r="B19" s="24"/>
      <c r="C19" s="24"/>
      <c r="D19" s="35" t="str">
        <f>"899050"</f>
        <v>899050</v>
      </c>
      <c r="E19" s="35" t="s">
        <v>53</v>
      </c>
      <c r="F19" s="35" t="s">
        <v>54</v>
      </c>
    </row>
    <row r="20" ht="16.5" spans="1:6">
      <c r="A20" s="24"/>
      <c r="B20" s="24"/>
      <c r="C20" s="24"/>
      <c r="D20" s="35" t="str">
        <f>"880464"</f>
        <v>880464</v>
      </c>
      <c r="E20" s="35" t="s">
        <v>55</v>
      </c>
      <c r="F20" s="35" t="s">
        <v>56</v>
      </c>
    </row>
    <row r="21" ht="16.5" spans="1:6">
      <c r="A21" s="24"/>
      <c r="B21" s="24"/>
      <c r="C21" s="24"/>
      <c r="D21" s="35" t="str">
        <f>"880418"</f>
        <v>880418</v>
      </c>
      <c r="E21" s="35" t="s">
        <v>57</v>
      </c>
      <c r="F21" s="35" t="s">
        <v>58</v>
      </c>
    </row>
    <row r="22" ht="16.5" spans="1:6">
      <c r="A22" s="24"/>
      <c r="B22" s="24"/>
      <c r="C22" s="24"/>
      <c r="D22" s="35" t="str">
        <f>"880432"</f>
        <v>880432</v>
      </c>
      <c r="E22" s="35" t="s">
        <v>59</v>
      </c>
      <c r="F22" s="35" t="s">
        <v>60</v>
      </c>
    </row>
    <row r="23" ht="16.5" spans="1:6">
      <c r="A23" s="24"/>
      <c r="B23" s="24"/>
      <c r="C23" s="24"/>
      <c r="D23" s="35" t="str">
        <f>"880885"</f>
        <v>880885</v>
      </c>
      <c r="E23" s="35" t="s">
        <v>61</v>
      </c>
      <c r="F23" s="35" t="s">
        <v>62</v>
      </c>
    </row>
    <row r="24" ht="16.5" spans="1:6">
      <c r="A24" s="24"/>
      <c r="B24" s="24"/>
      <c r="C24" s="24"/>
      <c r="D24" s="35" t="str">
        <f>"880887"</f>
        <v>880887</v>
      </c>
      <c r="E24" s="35" t="s">
        <v>63</v>
      </c>
      <c r="F24" s="35" t="s">
        <v>64</v>
      </c>
    </row>
    <row r="25" ht="16.5" spans="1:6">
      <c r="A25" s="24"/>
      <c r="B25" s="24"/>
      <c r="C25" s="24"/>
      <c r="D25" s="35" t="str">
        <f>"880431"</f>
        <v>880431</v>
      </c>
      <c r="E25" s="35" t="s">
        <v>65</v>
      </c>
      <c r="F25" s="35" t="s">
        <v>66</v>
      </c>
    </row>
    <row r="26" ht="16.5" spans="1:6">
      <c r="A26" s="24"/>
      <c r="B26" s="24"/>
      <c r="C26" s="24"/>
      <c r="D26" s="35" t="str">
        <f>"880764"</f>
        <v>880764</v>
      </c>
      <c r="E26" s="35" t="s">
        <v>67</v>
      </c>
      <c r="F26" s="35" t="s">
        <v>68</v>
      </c>
    </row>
    <row r="27" ht="16.5" spans="1:6">
      <c r="A27" s="24"/>
      <c r="B27" s="24"/>
      <c r="C27" s="24"/>
      <c r="D27" s="35" t="str">
        <f>"880454"</f>
        <v>880454</v>
      </c>
      <c r="E27" s="35" t="s">
        <v>69</v>
      </c>
      <c r="F27" s="35" t="s">
        <v>70</v>
      </c>
    </row>
    <row r="28" ht="16.5" spans="1:6">
      <c r="A28" s="24"/>
      <c r="B28" s="24"/>
      <c r="C28" s="24"/>
      <c r="D28" s="35" t="str">
        <f>"880710"</f>
        <v>880710</v>
      </c>
      <c r="E28" s="35" t="s">
        <v>71</v>
      </c>
      <c r="F28" s="35" t="s">
        <v>72</v>
      </c>
    </row>
    <row r="29" ht="16.5" spans="1:6">
      <c r="A29" s="24"/>
      <c r="B29" s="24"/>
      <c r="C29" s="24"/>
      <c r="D29" s="35" t="str">
        <f>"399108"</f>
        <v>399108</v>
      </c>
      <c r="E29" s="35" t="s">
        <v>73</v>
      </c>
      <c r="F29" s="35" t="s">
        <v>74</v>
      </c>
    </row>
    <row r="30" ht="16.5" spans="1:6">
      <c r="A30" s="24"/>
      <c r="B30" s="24"/>
      <c r="C30" s="24"/>
      <c r="D30" s="35" t="str">
        <f>"399003"</f>
        <v>399003</v>
      </c>
      <c r="E30" s="35" t="s">
        <v>75</v>
      </c>
      <c r="F30" s="35" t="s">
        <v>76</v>
      </c>
    </row>
    <row r="31" ht="16.5" spans="1:6">
      <c r="A31" s="24"/>
      <c r="B31" s="24"/>
      <c r="C31" s="24"/>
      <c r="D31" s="35" t="str">
        <f>"880453"</f>
        <v>880453</v>
      </c>
      <c r="E31" s="35" t="s">
        <v>77</v>
      </c>
      <c r="F31" s="35" t="s">
        <v>78</v>
      </c>
    </row>
    <row r="32" ht="16.5" spans="1:6">
      <c r="A32" s="24"/>
      <c r="B32" s="24"/>
      <c r="C32" s="24"/>
      <c r="D32" s="35" t="str">
        <f>"399321"</f>
        <v>399321</v>
      </c>
      <c r="E32" s="35" t="s">
        <v>79</v>
      </c>
      <c r="F32" s="35" t="s">
        <v>34</v>
      </c>
    </row>
    <row r="33" ht="16.5" spans="1:6">
      <c r="A33" s="24"/>
      <c r="B33" s="24"/>
      <c r="C33" s="24"/>
      <c r="D33" s="35" t="str">
        <f>"399286"</f>
        <v>399286</v>
      </c>
      <c r="E33" s="35" t="s">
        <v>80</v>
      </c>
      <c r="F33" s="35" t="s">
        <v>34</v>
      </c>
    </row>
    <row r="34" ht="16.5" spans="1:6">
      <c r="A34" s="24"/>
      <c r="B34" s="24"/>
      <c r="C34" s="24"/>
      <c r="D34" s="35" t="str">
        <f>"399275"</f>
        <v>399275</v>
      </c>
      <c r="E34" s="35" t="s">
        <v>81</v>
      </c>
      <c r="F34" s="35" t="s">
        <v>34</v>
      </c>
    </row>
    <row r="35" ht="16.5" spans="1:6">
      <c r="A35" s="24"/>
      <c r="B35" s="24"/>
      <c r="C35" s="24"/>
      <c r="D35" s="35" t="str">
        <f>"399005"</f>
        <v>399005</v>
      </c>
      <c r="E35" s="35" t="s">
        <v>82</v>
      </c>
      <c r="F35" s="35" t="s">
        <v>34</v>
      </c>
    </row>
    <row r="36" ht="16.5" spans="1:6">
      <c r="A36" s="24"/>
      <c r="B36" s="24"/>
      <c r="C36" s="24"/>
      <c r="D36" s="35" t="str">
        <f>"880677"</f>
        <v>880677</v>
      </c>
      <c r="E36" s="35" t="s">
        <v>83</v>
      </c>
      <c r="F36" s="35" t="s">
        <v>34</v>
      </c>
    </row>
    <row r="37" ht="16.5" spans="1:6">
      <c r="A37" s="24"/>
      <c r="B37" s="24"/>
      <c r="C37" s="24"/>
      <c r="D37" s="35" t="str">
        <f>"000011"</f>
        <v>000011</v>
      </c>
      <c r="E37" s="35" t="s">
        <v>84</v>
      </c>
      <c r="F37" s="35" t="s">
        <v>34</v>
      </c>
    </row>
    <row r="38" ht="16.5" spans="1:6">
      <c r="A38" s="24"/>
      <c r="B38" s="24"/>
      <c r="C38" s="24"/>
      <c r="D38" s="35" t="str">
        <f>"399998"</f>
        <v>399998</v>
      </c>
      <c r="E38" s="35" t="s">
        <v>85</v>
      </c>
      <c r="F38" s="35" t="s">
        <v>34</v>
      </c>
    </row>
    <row r="39" ht="16.5" spans="1:6">
      <c r="A39" s="24"/>
      <c r="B39" s="24"/>
      <c r="C39" s="24"/>
      <c r="D39" s="35" t="str">
        <f>"399986"</f>
        <v>399986</v>
      </c>
      <c r="E39" s="35" t="s">
        <v>86</v>
      </c>
      <c r="F39" s="35" t="s">
        <v>34</v>
      </c>
    </row>
    <row r="40" ht="16.5" spans="1:6">
      <c r="A40" s="24"/>
      <c r="B40" s="24"/>
      <c r="C40" s="24"/>
      <c r="D40" s="35" t="str">
        <f>"399699"</f>
        <v>399699</v>
      </c>
      <c r="E40" s="35" t="s">
        <v>87</v>
      </c>
      <c r="F40" s="35" t="s">
        <v>34</v>
      </c>
    </row>
    <row r="41" ht="16.5" spans="1:6">
      <c r="A41" s="24"/>
      <c r="B41" s="24"/>
      <c r="C41" s="24"/>
      <c r="D41" s="35" t="str">
        <f>"399438"</f>
        <v>399438</v>
      </c>
      <c r="E41" s="35" t="s">
        <v>88</v>
      </c>
      <c r="F41" s="35" t="s">
        <v>34</v>
      </c>
    </row>
    <row r="42" ht="16.5" spans="1:6">
      <c r="A42" s="24"/>
      <c r="B42" s="24"/>
      <c r="C42" s="24"/>
      <c r="D42" s="35" t="str">
        <f>"399391"</f>
        <v>399391</v>
      </c>
      <c r="E42" s="35" t="s">
        <v>89</v>
      </c>
      <c r="F42" s="35" t="s">
        <v>34</v>
      </c>
    </row>
    <row r="43" ht="16.5" spans="1:6">
      <c r="A43" s="24"/>
      <c r="B43" s="24"/>
      <c r="C43" s="24"/>
      <c r="D43" s="36"/>
      <c r="E43" s="36"/>
      <c r="F43" s="36"/>
    </row>
    <row r="44" ht="16.5" spans="1:6">
      <c r="A44" s="24"/>
      <c r="B44" s="24"/>
      <c r="C44" s="24"/>
      <c r="D44" s="36"/>
      <c r="E44" s="36"/>
      <c r="F44" s="36"/>
    </row>
    <row r="45" ht="16.5" spans="1:6">
      <c r="A45" s="24"/>
      <c r="B45" s="24"/>
      <c r="C45" s="24"/>
      <c r="D45" s="36"/>
      <c r="E45" s="36"/>
      <c r="F45" s="36"/>
    </row>
    <row r="46" ht="16.5" spans="1:6">
      <c r="A46" s="24"/>
      <c r="B46" s="24"/>
      <c r="C46" s="24"/>
      <c r="D46" s="36"/>
      <c r="E46" s="36"/>
      <c r="F46" s="36"/>
    </row>
    <row r="47" ht="16.5" spans="1:6">
      <c r="A47" s="24"/>
      <c r="B47" s="24"/>
      <c r="C47" s="24"/>
      <c r="D47" s="36"/>
      <c r="E47" s="36"/>
      <c r="F47" s="36"/>
    </row>
    <row r="48" ht="16.5" spans="1:6">
      <c r="A48" s="24"/>
      <c r="B48" s="24"/>
      <c r="C48" s="24"/>
      <c r="D48" s="36"/>
      <c r="E48" s="36"/>
      <c r="F48" s="36"/>
    </row>
    <row r="49" ht="16.5" spans="1:6">
      <c r="A49" s="24"/>
      <c r="B49" s="24"/>
      <c r="C49" s="24"/>
      <c r="D49" s="36"/>
      <c r="E49" s="36"/>
      <c r="F49" s="36"/>
    </row>
    <row r="50" ht="16.5" spans="1:6">
      <c r="A50" s="24"/>
      <c r="B50" s="24"/>
      <c r="C50" s="24"/>
      <c r="D50" s="36"/>
      <c r="E50" s="36"/>
      <c r="F50" s="36"/>
    </row>
    <row r="51" ht="16.5" spans="1:6">
      <c r="A51" s="24"/>
      <c r="B51" s="24"/>
      <c r="C51" s="24"/>
      <c r="D51" s="36"/>
      <c r="E51" s="36"/>
      <c r="F51" s="36"/>
    </row>
    <row r="52" ht="16.5" spans="1:6">
      <c r="A52" s="24"/>
      <c r="B52" s="24"/>
      <c r="C52" s="24"/>
      <c r="D52" s="36"/>
      <c r="E52" s="36"/>
      <c r="F52" s="36"/>
    </row>
    <row r="53" ht="16.5" spans="1:6">
      <c r="A53" s="24"/>
      <c r="B53" s="24"/>
      <c r="C53" s="24"/>
      <c r="D53" s="36"/>
      <c r="E53" s="36"/>
      <c r="F53" s="36"/>
    </row>
    <row r="54" ht="16.5" spans="1:6">
      <c r="A54" s="24"/>
      <c r="B54" s="24"/>
      <c r="C54" s="24"/>
      <c r="D54" s="36"/>
      <c r="E54" s="36"/>
      <c r="F54" s="36"/>
    </row>
    <row r="55" ht="16.5" spans="1:6">
      <c r="A55" s="24"/>
      <c r="B55" s="24"/>
      <c r="C55" s="24"/>
      <c r="D55" s="36"/>
      <c r="E55" s="36"/>
      <c r="F55" s="36"/>
    </row>
    <row r="56" ht="16.5" spans="1:6">
      <c r="A56" s="24"/>
      <c r="B56" s="24"/>
      <c r="C56" s="24"/>
      <c r="D56" s="36"/>
      <c r="E56" s="36"/>
      <c r="F56" s="36"/>
    </row>
    <row r="57" ht="16.5" spans="1:6">
      <c r="A57" s="24"/>
      <c r="B57" s="24"/>
      <c r="C57" s="24"/>
      <c r="D57" s="36"/>
      <c r="E57" s="36"/>
      <c r="F57" s="36"/>
    </row>
    <row r="58" ht="16.5" spans="1:6">
      <c r="A58" s="24"/>
      <c r="B58" s="24"/>
      <c r="C58" s="24"/>
      <c r="D58" s="36"/>
      <c r="E58" s="36"/>
      <c r="F58" s="36"/>
    </row>
    <row r="59" ht="16.5" spans="1:6">
      <c r="A59" s="24"/>
      <c r="B59" s="24"/>
      <c r="C59" s="24"/>
      <c r="D59" s="36"/>
      <c r="E59" s="36"/>
      <c r="F59" s="36"/>
    </row>
    <row r="60" ht="16.5" spans="1:6">
      <c r="A60" s="24"/>
      <c r="B60" s="24"/>
      <c r="C60" s="24"/>
      <c r="D60" s="36"/>
      <c r="E60" s="36"/>
      <c r="F60" s="36"/>
    </row>
    <row r="61" ht="16.5" spans="1:6">
      <c r="A61" s="24"/>
      <c r="B61" s="24"/>
      <c r="C61" s="24"/>
      <c r="D61" s="36"/>
      <c r="E61" s="36"/>
      <c r="F61" s="36"/>
    </row>
    <row r="62" ht="16.5" spans="1:6">
      <c r="A62" s="24"/>
      <c r="B62" s="24"/>
      <c r="C62" s="24"/>
      <c r="D62" s="36"/>
      <c r="E62" s="36"/>
      <c r="F62" s="36"/>
    </row>
    <row r="63" ht="16.5" spans="1:6">
      <c r="A63" s="24"/>
      <c r="B63" s="24"/>
      <c r="C63" s="24"/>
      <c r="D63" s="36"/>
      <c r="E63" s="36"/>
      <c r="F63" s="36"/>
    </row>
    <row r="64" ht="16.5" spans="1:6">
      <c r="A64" s="24"/>
      <c r="B64" s="24"/>
      <c r="C64" s="24"/>
      <c r="D64" s="36"/>
      <c r="E64" s="36"/>
      <c r="F64" s="36"/>
    </row>
    <row r="65" ht="16.5" spans="1:6">
      <c r="A65" s="24"/>
      <c r="B65" s="24"/>
      <c r="C65" s="24"/>
      <c r="D65" s="36"/>
      <c r="E65" s="36"/>
      <c r="F65" s="36"/>
    </row>
    <row r="66" ht="16.5" spans="1:6">
      <c r="A66" s="24"/>
      <c r="B66" s="24"/>
      <c r="C66" s="24"/>
      <c r="D66" s="36"/>
      <c r="E66" s="36"/>
      <c r="F66" s="36"/>
    </row>
    <row r="67" ht="16.5" spans="1:6">
      <c r="A67" s="24"/>
      <c r="B67" s="24"/>
      <c r="C67" s="24"/>
      <c r="D67" s="36"/>
      <c r="E67" s="36"/>
      <c r="F67" s="36"/>
    </row>
    <row r="68" ht="16.5" spans="1:6">
      <c r="A68" s="24"/>
      <c r="B68" s="24"/>
      <c r="C68" s="24"/>
      <c r="D68" s="36"/>
      <c r="E68" s="36"/>
      <c r="F68" s="36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8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1" t="s">
        <v>91</v>
      </c>
      <c r="L1" s="1"/>
      <c r="M1" s="1"/>
      <c r="N1" s="1"/>
      <c r="O1" s="1"/>
      <c r="P1" s="1"/>
      <c r="Q1" s="1"/>
      <c r="R1" s="1"/>
    </row>
    <row r="2" ht="22.5" spans="1:18">
      <c r="A2" s="3" t="s">
        <v>92</v>
      </c>
      <c r="B2" s="4" t="s">
        <v>93</v>
      </c>
      <c r="C2" s="4" t="s">
        <v>94</v>
      </c>
      <c r="D2" s="4" t="s">
        <v>95</v>
      </c>
      <c r="E2" s="4" t="s">
        <v>96</v>
      </c>
      <c r="F2" s="4" t="s">
        <v>97</v>
      </c>
      <c r="G2" s="4" t="s">
        <v>98</v>
      </c>
      <c r="H2" s="4" t="s">
        <v>99</v>
      </c>
      <c r="I2" s="4" t="s">
        <v>100</v>
      </c>
      <c r="J2" s="4" t="s">
        <v>101</v>
      </c>
      <c r="K2" s="12" t="s">
        <v>102</v>
      </c>
      <c r="L2" s="12" t="s">
        <v>103</v>
      </c>
      <c r="M2" s="12" t="s">
        <v>104</v>
      </c>
      <c r="N2" s="12" t="s">
        <v>105</v>
      </c>
      <c r="O2" s="12" t="s">
        <v>106</v>
      </c>
      <c r="P2" s="12" t="s">
        <v>107</v>
      </c>
      <c r="Q2" s="12" t="s">
        <v>108</v>
      </c>
      <c r="R2" s="12" t="s">
        <v>109</v>
      </c>
    </row>
    <row r="3" ht="16.5" spans="1:23">
      <c r="A3" s="17">
        <v>54</v>
      </c>
      <c r="B3" s="17" t="s">
        <v>110</v>
      </c>
      <c r="C3" s="17">
        <v>1459.035</v>
      </c>
      <c r="D3" s="17">
        <v>1583.39</v>
      </c>
      <c r="E3" s="17">
        <v>1</v>
      </c>
      <c r="F3" s="18">
        <v>0</v>
      </c>
      <c r="G3" s="18">
        <v>0</v>
      </c>
      <c r="H3" s="18">
        <v>1</v>
      </c>
      <c r="I3" s="18">
        <v>0.282</v>
      </c>
      <c r="J3" s="18">
        <v>8.113</v>
      </c>
      <c r="K3" s="22">
        <v>3</v>
      </c>
      <c r="L3" s="22">
        <v>2</v>
      </c>
      <c r="M3" s="22">
        <v>0</v>
      </c>
      <c r="N3" s="22">
        <v>1</v>
      </c>
      <c r="O3" s="22">
        <v>0</v>
      </c>
      <c r="P3" s="22">
        <v>5.736</v>
      </c>
      <c r="Q3" s="22">
        <v>0</v>
      </c>
      <c r="R3" s="22">
        <v>1</v>
      </c>
      <c r="S3" s="23"/>
      <c r="T3" s="23"/>
      <c r="U3" s="23"/>
      <c r="V3" s="23"/>
      <c r="W3" s="23"/>
    </row>
    <row r="4" ht="16.5" spans="1:23">
      <c r="A4" s="17">
        <v>63</v>
      </c>
      <c r="B4" s="17" t="s">
        <v>111</v>
      </c>
      <c r="C4" s="17">
        <v>3651.753</v>
      </c>
      <c r="D4" s="17">
        <v>3967.46</v>
      </c>
      <c r="E4" s="17">
        <v>1</v>
      </c>
      <c r="F4" s="18">
        <v>0</v>
      </c>
      <c r="G4" s="18">
        <v>0</v>
      </c>
      <c r="H4" s="18">
        <v>1</v>
      </c>
      <c r="I4" s="18">
        <v>0.11</v>
      </c>
      <c r="J4" s="18">
        <v>8.059</v>
      </c>
      <c r="K4" s="22">
        <v>3</v>
      </c>
      <c r="L4" s="22">
        <v>2</v>
      </c>
      <c r="M4" s="22">
        <v>0</v>
      </c>
      <c r="N4" s="22">
        <v>1</v>
      </c>
      <c r="O4" s="22">
        <v>0</v>
      </c>
      <c r="P4" s="22">
        <v>6.032</v>
      </c>
      <c r="Q4" s="22">
        <v>0</v>
      </c>
      <c r="R4" s="22">
        <v>1</v>
      </c>
      <c r="S4" s="23"/>
      <c r="T4" s="23"/>
      <c r="U4" s="23"/>
      <c r="V4" s="23"/>
      <c r="W4" s="23"/>
    </row>
    <row r="5" ht="16.5" spans="1:23">
      <c r="A5" s="17">
        <v>823</v>
      </c>
      <c r="B5" s="17" t="s">
        <v>112</v>
      </c>
      <c r="C5" s="17">
        <v>7098.967</v>
      </c>
      <c r="D5" s="17">
        <v>10139.398</v>
      </c>
      <c r="E5" s="17">
        <v>1</v>
      </c>
      <c r="F5" s="18">
        <v>0</v>
      </c>
      <c r="G5" s="18">
        <v>0</v>
      </c>
      <c r="H5" s="18">
        <v>1</v>
      </c>
      <c r="I5" s="18">
        <v>0.098</v>
      </c>
      <c r="J5" s="18">
        <v>30.055</v>
      </c>
      <c r="K5" s="22">
        <v>1</v>
      </c>
      <c r="L5" s="22">
        <v>0</v>
      </c>
      <c r="M5" s="22">
        <v>0</v>
      </c>
      <c r="N5" s="22">
        <v>1</v>
      </c>
      <c r="O5" s="22">
        <v>0</v>
      </c>
      <c r="P5" s="22">
        <v>0.139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916</v>
      </c>
      <c r="B6" s="17" t="s">
        <v>113</v>
      </c>
      <c r="C6" s="17">
        <v>3821.632</v>
      </c>
      <c r="D6" s="17">
        <v>5611.259</v>
      </c>
      <c r="E6" s="17">
        <v>1</v>
      </c>
      <c r="F6" s="18">
        <v>0</v>
      </c>
      <c r="G6" s="18">
        <v>0</v>
      </c>
      <c r="H6" s="18">
        <v>1</v>
      </c>
      <c r="I6" s="18">
        <v>1.378</v>
      </c>
      <c r="J6" s="18">
        <v>32.832</v>
      </c>
      <c r="K6" s="22">
        <v>4</v>
      </c>
      <c r="L6" s="22">
        <v>2</v>
      </c>
      <c r="M6" s="22">
        <v>0</v>
      </c>
      <c r="N6" s="22">
        <v>1</v>
      </c>
      <c r="O6" s="22">
        <v>0</v>
      </c>
      <c r="P6" s="22">
        <v>6.715</v>
      </c>
      <c r="Q6" s="22">
        <v>1</v>
      </c>
      <c r="R6" s="22">
        <v>0</v>
      </c>
      <c r="S6" s="23"/>
      <c r="T6" s="23"/>
      <c r="U6" s="23"/>
      <c r="V6" s="23"/>
      <c r="W6" s="23"/>
    </row>
    <row r="7" ht="16.5" spans="1:23">
      <c r="A7" s="17">
        <v>929</v>
      </c>
      <c r="B7" s="17" t="s">
        <v>114</v>
      </c>
      <c r="C7" s="17">
        <v>3217.004</v>
      </c>
      <c r="D7" s="17">
        <v>4153.301</v>
      </c>
      <c r="E7" s="17">
        <v>1</v>
      </c>
      <c r="F7" s="18">
        <v>0</v>
      </c>
      <c r="G7" s="18">
        <v>0</v>
      </c>
      <c r="H7" s="18">
        <v>1</v>
      </c>
      <c r="I7" s="18">
        <v>0.178</v>
      </c>
      <c r="J7" s="18">
        <v>22.682</v>
      </c>
      <c r="K7" s="22">
        <v>3</v>
      </c>
      <c r="L7" s="22">
        <v>2</v>
      </c>
      <c r="M7" s="22">
        <v>0</v>
      </c>
      <c r="N7" s="22">
        <v>0</v>
      </c>
      <c r="O7" s="22">
        <v>0</v>
      </c>
      <c r="P7" s="22">
        <v>1.773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936</v>
      </c>
      <c r="B8" s="17" t="s">
        <v>115</v>
      </c>
      <c r="C8" s="17">
        <v>7053.247</v>
      </c>
      <c r="D8" s="17">
        <v>9577.953</v>
      </c>
      <c r="E8" s="17">
        <v>1</v>
      </c>
      <c r="F8" s="18">
        <v>0</v>
      </c>
      <c r="G8" s="18">
        <v>0</v>
      </c>
      <c r="H8" s="18">
        <v>1</v>
      </c>
      <c r="I8" s="18">
        <v>0.505</v>
      </c>
      <c r="J8" s="18">
        <v>26.732</v>
      </c>
      <c r="K8" s="22">
        <v>0</v>
      </c>
      <c r="L8" s="22">
        <v>2</v>
      </c>
      <c r="M8" s="22">
        <v>0</v>
      </c>
      <c r="N8" s="22">
        <v>0</v>
      </c>
      <c r="O8" s="22">
        <v>0</v>
      </c>
      <c r="P8" s="22">
        <v>3.35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7">
        <v>959</v>
      </c>
      <c r="B9" s="17" t="s">
        <v>116</v>
      </c>
      <c r="C9" s="17">
        <v>7511.131</v>
      </c>
      <c r="D9" s="17">
        <v>8203.561</v>
      </c>
      <c r="E9" s="17">
        <v>1</v>
      </c>
      <c r="F9" s="18">
        <v>0</v>
      </c>
      <c r="G9" s="18">
        <v>0</v>
      </c>
      <c r="H9" s="18">
        <v>1</v>
      </c>
      <c r="I9" s="18">
        <v>0.028</v>
      </c>
      <c r="J9" s="18">
        <v>8.466</v>
      </c>
      <c r="K9" s="22">
        <v>3</v>
      </c>
      <c r="L9" s="22">
        <v>2</v>
      </c>
      <c r="M9" s="22">
        <v>0</v>
      </c>
      <c r="N9" s="22">
        <v>1</v>
      </c>
      <c r="O9" s="22">
        <v>0</v>
      </c>
      <c r="P9" s="22">
        <v>2.244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7">
        <v>399249</v>
      </c>
      <c r="B10" s="17" t="s">
        <v>117</v>
      </c>
      <c r="C10" s="17">
        <v>2365.72</v>
      </c>
      <c r="D10" s="17">
        <v>3203.439</v>
      </c>
      <c r="E10" s="17">
        <v>1</v>
      </c>
      <c r="F10" s="18">
        <v>0</v>
      </c>
      <c r="G10" s="18">
        <v>0</v>
      </c>
      <c r="H10" s="18">
        <v>1</v>
      </c>
      <c r="I10" s="18">
        <v>0.588</v>
      </c>
      <c r="J10" s="18">
        <v>26.585</v>
      </c>
      <c r="K10" s="22">
        <v>3</v>
      </c>
      <c r="L10" s="22">
        <v>2</v>
      </c>
      <c r="M10" s="22">
        <v>0</v>
      </c>
      <c r="N10" s="22">
        <v>0</v>
      </c>
      <c r="O10" s="22">
        <v>0</v>
      </c>
      <c r="P10" s="22">
        <v>3.44</v>
      </c>
      <c r="Q10" s="22">
        <v>0</v>
      </c>
      <c r="R10" s="22">
        <v>1</v>
      </c>
      <c r="S10" s="23"/>
      <c r="T10" s="23"/>
      <c r="U10" s="23"/>
      <c r="V10" s="23"/>
      <c r="W10" s="23"/>
    </row>
    <row r="11" ht="16.5" spans="1:23">
      <c r="A11" s="17">
        <v>399276</v>
      </c>
      <c r="B11" s="17" t="s">
        <v>118</v>
      </c>
      <c r="C11" s="17">
        <v>5709.422</v>
      </c>
      <c r="D11" s="17">
        <v>8070.758</v>
      </c>
      <c r="E11" s="17">
        <v>1</v>
      </c>
      <c r="F11" s="18">
        <v>0</v>
      </c>
      <c r="G11" s="18">
        <v>0</v>
      </c>
      <c r="H11" s="18">
        <v>1</v>
      </c>
      <c r="I11" s="18">
        <v>0.912</v>
      </c>
      <c r="J11" s="18">
        <v>29.903</v>
      </c>
      <c r="K11" s="22">
        <v>3</v>
      </c>
      <c r="L11" s="22">
        <v>2</v>
      </c>
      <c r="M11" s="22">
        <v>0</v>
      </c>
      <c r="N11" s="22">
        <v>1</v>
      </c>
      <c r="O11" s="22">
        <v>0</v>
      </c>
      <c r="P11" s="22">
        <v>12.051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7">
        <v>399389</v>
      </c>
      <c r="B12" s="17" t="s">
        <v>119</v>
      </c>
      <c r="C12" s="17">
        <v>5597.83</v>
      </c>
      <c r="D12" s="17">
        <v>7773.989</v>
      </c>
      <c r="E12" s="17">
        <v>1</v>
      </c>
      <c r="F12" s="18">
        <v>0</v>
      </c>
      <c r="G12" s="18">
        <v>0</v>
      </c>
      <c r="H12" s="18">
        <v>1</v>
      </c>
      <c r="I12" s="18">
        <v>1.67</v>
      </c>
      <c r="J12" s="18">
        <v>29.196</v>
      </c>
      <c r="K12" s="22">
        <v>3</v>
      </c>
      <c r="L12" s="22">
        <v>2</v>
      </c>
      <c r="M12" s="22">
        <v>0</v>
      </c>
      <c r="N12" s="22">
        <v>1</v>
      </c>
      <c r="O12" s="22">
        <v>0</v>
      </c>
      <c r="P12" s="22">
        <v>17.007</v>
      </c>
      <c r="Q12" s="22">
        <v>0</v>
      </c>
      <c r="R12" s="22">
        <v>1</v>
      </c>
      <c r="S12" s="23"/>
      <c r="T12" s="23"/>
      <c r="U12" s="23"/>
      <c r="V12" s="23"/>
      <c r="W12" s="23"/>
    </row>
    <row r="13" ht="16.5" spans="1:23">
      <c r="A13" s="17">
        <v>399621</v>
      </c>
      <c r="B13" s="17" t="s">
        <v>120</v>
      </c>
      <c r="C13" s="17">
        <v>7202.468</v>
      </c>
      <c r="D13" s="17">
        <v>11633.441</v>
      </c>
      <c r="E13" s="17">
        <v>1</v>
      </c>
      <c r="F13" s="18">
        <v>0</v>
      </c>
      <c r="G13" s="18">
        <v>0</v>
      </c>
      <c r="H13" s="18">
        <v>1</v>
      </c>
      <c r="I13" s="18">
        <v>3.744</v>
      </c>
      <c r="J13" s="18">
        <v>40.406</v>
      </c>
      <c r="K13" s="22">
        <v>3</v>
      </c>
      <c r="L13" s="22">
        <v>2</v>
      </c>
      <c r="M13" s="22">
        <v>0</v>
      </c>
      <c r="N13" s="22">
        <v>1</v>
      </c>
      <c r="O13" s="22">
        <v>0</v>
      </c>
      <c r="P13" s="22">
        <v>2.261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7">
        <v>399636</v>
      </c>
      <c r="B14" s="17" t="s">
        <v>121</v>
      </c>
      <c r="C14" s="17">
        <v>5655.928</v>
      </c>
      <c r="D14" s="17">
        <v>8043.895</v>
      </c>
      <c r="E14" s="17">
        <v>1</v>
      </c>
      <c r="F14" s="18">
        <v>0</v>
      </c>
      <c r="G14" s="18">
        <v>0</v>
      </c>
      <c r="H14" s="18">
        <v>1</v>
      </c>
      <c r="I14" s="18">
        <v>0.812</v>
      </c>
      <c r="J14" s="18">
        <v>30.258</v>
      </c>
      <c r="K14" s="22">
        <v>0</v>
      </c>
      <c r="L14" s="22">
        <v>2</v>
      </c>
      <c r="M14" s="22">
        <v>1</v>
      </c>
      <c r="N14" s="22">
        <v>-1</v>
      </c>
      <c r="O14" s="22">
        <v>0</v>
      </c>
      <c r="P14" s="22">
        <v>-0.034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7">
        <v>399688</v>
      </c>
      <c r="B15" s="17" t="s">
        <v>122</v>
      </c>
      <c r="C15" s="17">
        <v>3633.205</v>
      </c>
      <c r="D15" s="17">
        <v>6170.906</v>
      </c>
      <c r="E15" s="17">
        <v>1</v>
      </c>
      <c r="F15" s="18">
        <v>0</v>
      </c>
      <c r="G15" s="18">
        <v>0</v>
      </c>
      <c r="H15" s="18">
        <v>1</v>
      </c>
      <c r="I15" s="18">
        <v>4.161</v>
      </c>
      <c r="J15" s="18">
        <v>43.573</v>
      </c>
      <c r="K15" s="22">
        <v>0</v>
      </c>
      <c r="L15" s="22">
        <v>0</v>
      </c>
      <c r="M15" s="22">
        <v>1</v>
      </c>
      <c r="N15" s="22">
        <v>-1</v>
      </c>
      <c r="O15" s="22">
        <v>0</v>
      </c>
      <c r="P15" s="22">
        <v>0.004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7">
        <v>399696</v>
      </c>
      <c r="B16" s="17" t="s">
        <v>123</v>
      </c>
      <c r="C16" s="17">
        <v>3170.399</v>
      </c>
      <c r="D16" s="17">
        <v>4161.06</v>
      </c>
      <c r="E16" s="17">
        <v>1</v>
      </c>
      <c r="F16" s="18">
        <v>0</v>
      </c>
      <c r="G16" s="18">
        <v>0</v>
      </c>
      <c r="H16" s="18">
        <v>1</v>
      </c>
      <c r="I16" s="18">
        <v>1.055</v>
      </c>
      <c r="J16" s="18">
        <v>24.612</v>
      </c>
      <c r="K16" s="22">
        <v>3</v>
      </c>
      <c r="L16" s="22">
        <v>1</v>
      </c>
      <c r="M16" s="22">
        <v>0</v>
      </c>
      <c r="N16" s="22">
        <v>0</v>
      </c>
      <c r="O16" s="22">
        <v>0</v>
      </c>
      <c r="P16" s="22">
        <v>-0.148</v>
      </c>
      <c r="Q16" s="22">
        <v>-1</v>
      </c>
      <c r="R16" s="22">
        <v>0</v>
      </c>
      <c r="S16" s="23"/>
      <c r="T16" s="23"/>
      <c r="U16" s="23"/>
      <c r="V16" s="23"/>
      <c r="W16" s="23"/>
    </row>
    <row r="17" ht="16.5" spans="1:23">
      <c r="A17" s="19">
        <v>399805</v>
      </c>
      <c r="B17" s="19" t="s">
        <v>124</v>
      </c>
      <c r="C17" s="19">
        <v>3725.794</v>
      </c>
      <c r="D17" s="19">
        <v>4507.406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0.816</v>
      </c>
      <c r="K17" s="22">
        <v>3</v>
      </c>
      <c r="L17" s="22">
        <v>2</v>
      </c>
      <c r="M17" s="22">
        <v>0</v>
      </c>
      <c r="N17" s="22">
        <v>1</v>
      </c>
      <c r="O17" s="22">
        <v>0</v>
      </c>
      <c r="P17" s="22">
        <v>5.827</v>
      </c>
      <c r="Q17" s="22">
        <v>0</v>
      </c>
      <c r="R17" s="22">
        <v>1</v>
      </c>
      <c r="S17" s="23"/>
      <c r="T17" s="23"/>
      <c r="U17" s="23"/>
      <c r="V17" s="23"/>
      <c r="W17" s="23"/>
    </row>
    <row r="18" ht="16.5" spans="1:23">
      <c r="A18" s="19">
        <v>399983</v>
      </c>
      <c r="B18" s="19" t="s">
        <v>125</v>
      </c>
      <c r="C18" s="19">
        <v>2091.245</v>
      </c>
      <c r="D18" s="19">
        <v>2347.807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0.369</v>
      </c>
      <c r="K18" s="22">
        <v>3</v>
      </c>
      <c r="L18" s="22">
        <v>2</v>
      </c>
      <c r="M18" s="22">
        <v>0</v>
      </c>
      <c r="N18" s="22">
        <v>1</v>
      </c>
      <c r="O18" s="22">
        <v>0</v>
      </c>
      <c r="P18" s="22">
        <v>4.852</v>
      </c>
      <c r="Q18" s="22">
        <v>0</v>
      </c>
      <c r="R18" s="22">
        <v>1</v>
      </c>
      <c r="S18" s="23"/>
      <c r="T18" s="23"/>
      <c r="U18" s="23"/>
      <c r="V18" s="23"/>
      <c r="W18" s="23"/>
    </row>
    <row r="19" ht="16.5" spans="1:23">
      <c r="A19" s="20">
        <v>13</v>
      </c>
      <c r="B19" s="20" t="s">
        <v>126</v>
      </c>
      <c r="C19" s="20">
        <v>300.125</v>
      </c>
      <c r="D19" s="20">
        <v>301.662</v>
      </c>
      <c r="E19" s="20">
        <v>0</v>
      </c>
      <c r="F19" s="20">
        <v>0</v>
      </c>
      <c r="G19" s="20">
        <v>0</v>
      </c>
      <c r="H19" s="20">
        <v>1</v>
      </c>
      <c r="I19" s="18">
        <v>0.241</v>
      </c>
      <c r="J19" s="18">
        <v>0.749</v>
      </c>
      <c r="K19" s="22">
        <v>4</v>
      </c>
      <c r="L19" s="22">
        <v>2</v>
      </c>
      <c r="M19" s="22">
        <v>0</v>
      </c>
      <c r="N19" s="22">
        <v>1</v>
      </c>
      <c r="O19" s="22">
        <v>0</v>
      </c>
      <c r="P19" s="22">
        <v>10.602</v>
      </c>
      <c r="Q19" s="22">
        <v>0</v>
      </c>
      <c r="R19" s="22">
        <v>1</v>
      </c>
      <c r="S19" s="23"/>
      <c r="T19" s="23"/>
      <c r="U19" s="23"/>
      <c r="V19" s="23"/>
      <c r="W19" s="23"/>
    </row>
    <row r="20" ht="16.5" spans="1:23">
      <c r="A20" s="20">
        <v>22</v>
      </c>
      <c r="B20" s="20" t="s">
        <v>127</v>
      </c>
      <c r="C20" s="20">
        <v>251.584</v>
      </c>
      <c r="D20" s="20">
        <v>252.857</v>
      </c>
      <c r="E20" s="20">
        <v>0</v>
      </c>
      <c r="F20" s="20">
        <v>0</v>
      </c>
      <c r="G20" s="20">
        <v>0</v>
      </c>
      <c r="H20" s="20">
        <v>1</v>
      </c>
      <c r="I20" s="18">
        <v>0.237</v>
      </c>
      <c r="J20" s="18">
        <v>0.739</v>
      </c>
      <c r="K20" s="22">
        <v>4</v>
      </c>
      <c r="L20" s="22">
        <v>2</v>
      </c>
      <c r="M20" s="22">
        <v>0</v>
      </c>
      <c r="N20" s="22">
        <v>1</v>
      </c>
      <c r="O20" s="22">
        <v>0</v>
      </c>
      <c r="P20" s="22">
        <v>1.295</v>
      </c>
      <c r="Q20" s="22">
        <v>1</v>
      </c>
      <c r="R20" s="22">
        <v>1</v>
      </c>
      <c r="S20" s="23"/>
      <c r="T20" s="23"/>
      <c r="U20" s="23"/>
      <c r="V20" s="23"/>
      <c r="W20" s="23"/>
    </row>
    <row r="21" ht="16.5" spans="1:23">
      <c r="A21" s="20">
        <v>26</v>
      </c>
      <c r="B21" s="20" t="s">
        <v>128</v>
      </c>
      <c r="C21" s="20">
        <v>4087.066</v>
      </c>
      <c r="D21" s="20">
        <v>5217.318</v>
      </c>
      <c r="E21" s="20">
        <v>0</v>
      </c>
      <c r="F21" s="20">
        <v>0</v>
      </c>
      <c r="G21" s="20">
        <v>0</v>
      </c>
      <c r="H21" s="20">
        <v>1</v>
      </c>
      <c r="I21" s="18">
        <v>1.838</v>
      </c>
      <c r="J21" s="18">
        <v>23.103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5.551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68</v>
      </c>
      <c r="B22" s="20" t="s">
        <v>129</v>
      </c>
      <c r="C22" s="20">
        <v>3072.838</v>
      </c>
      <c r="D22" s="20">
        <v>3856.778</v>
      </c>
      <c r="E22" s="20">
        <v>0</v>
      </c>
      <c r="F22" s="20">
        <v>0</v>
      </c>
      <c r="G22" s="20">
        <v>0</v>
      </c>
      <c r="H22" s="20">
        <v>1</v>
      </c>
      <c r="I22" s="18">
        <v>0.508</v>
      </c>
      <c r="J22" s="18">
        <v>20.731</v>
      </c>
      <c r="K22" s="22">
        <v>4</v>
      </c>
      <c r="L22" s="22">
        <v>2</v>
      </c>
      <c r="M22" s="22">
        <v>0</v>
      </c>
      <c r="N22" s="22">
        <v>1</v>
      </c>
      <c r="O22" s="22">
        <v>0</v>
      </c>
      <c r="P22" s="22">
        <v>1.005</v>
      </c>
      <c r="Q22" s="22">
        <v>0</v>
      </c>
      <c r="R22" s="22">
        <v>1</v>
      </c>
      <c r="S22" s="23"/>
      <c r="T22" s="23"/>
      <c r="U22" s="23"/>
      <c r="V22" s="23"/>
      <c r="W22" s="23"/>
    </row>
    <row r="23" ht="16.5" spans="1:23">
      <c r="A23" s="20">
        <v>92</v>
      </c>
      <c r="B23" s="20" t="s">
        <v>130</v>
      </c>
      <c r="C23" s="20">
        <v>3725.845</v>
      </c>
      <c r="D23" s="20">
        <v>4603.627</v>
      </c>
      <c r="E23" s="20">
        <v>0</v>
      </c>
      <c r="F23" s="20">
        <v>0</v>
      </c>
      <c r="G23" s="20">
        <v>0</v>
      </c>
      <c r="H23" s="20">
        <v>1</v>
      </c>
      <c r="I23" s="18">
        <v>0.869</v>
      </c>
      <c r="J23" s="18">
        <v>19.77</v>
      </c>
      <c r="K23" s="22">
        <v>1</v>
      </c>
      <c r="L23" s="22">
        <v>0</v>
      </c>
      <c r="M23" s="22">
        <v>1</v>
      </c>
      <c r="N23" s="22">
        <v>-1</v>
      </c>
      <c r="O23" s="22">
        <v>0</v>
      </c>
      <c r="P23" s="22">
        <v>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94</v>
      </c>
      <c r="B24" s="20" t="s">
        <v>131</v>
      </c>
      <c r="C24" s="20">
        <v>3364.047</v>
      </c>
      <c r="D24" s="20">
        <v>4292.515</v>
      </c>
      <c r="E24" s="20">
        <v>0</v>
      </c>
      <c r="F24" s="20">
        <v>0</v>
      </c>
      <c r="G24" s="20">
        <v>0</v>
      </c>
      <c r="H24" s="20">
        <v>1</v>
      </c>
      <c r="I24" s="18">
        <v>1.052</v>
      </c>
      <c r="J24" s="18">
        <v>22.455</v>
      </c>
      <c r="K24" s="22">
        <v>3</v>
      </c>
      <c r="L24" s="22">
        <v>2</v>
      </c>
      <c r="M24" s="22">
        <v>0</v>
      </c>
      <c r="N24" s="22">
        <v>0</v>
      </c>
      <c r="O24" s="22">
        <v>0</v>
      </c>
      <c r="P24" s="22">
        <v>-0.811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101</v>
      </c>
      <c r="B25" s="20" t="s">
        <v>132</v>
      </c>
      <c r="C25" s="20">
        <v>249.348</v>
      </c>
      <c r="D25" s="20">
        <v>250.632</v>
      </c>
      <c r="E25" s="20">
        <v>0</v>
      </c>
      <c r="F25" s="20">
        <v>0</v>
      </c>
      <c r="G25" s="20">
        <v>0</v>
      </c>
      <c r="H25" s="20">
        <v>1</v>
      </c>
      <c r="I25" s="18">
        <v>0.266</v>
      </c>
      <c r="J25" s="18">
        <v>0.777</v>
      </c>
      <c r="K25" s="22">
        <v>4</v>
      </c>
      <c r="L25" s="22">
        <v>2</v>
      </c>
      <c r="M25" s="22">
        <v>0</v>
      </c>
      <c r="N25" s="22">
        <v>1</v>
      </c>
      <c r="O25" s="22">
        <v>0</v>
      </c>
      <c r="P25" s="22">
        <v>6.511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0">
        <v>805</v>
      </c>
      <c r="B26" s="20" t="s">
        <v>133</v>
      </c>
      <c r="C26" s="20">
        <v>5267.644</v>
      </c>
      <c r="D26" s="20">
        <v>6706.203</v>
      </c>
      <c r="E26" s="20">
        <v>0</v>
      </c>
      <c r="F26" s="20">
        <v>0</v>
      </c>
      <c r="G26" s="20">
        <v>0</v>
      </c>
      <c r="H26" s="20">
        <v>1</v>
      </c>
      <c r="I26" s="18">
        <v>1.597</v>
      </c>
      <c r="J26" s="18">
        <v>22.706</v>
      </c>
      <c r="K26" s="22">
        <v>1</v>
      </c>
      <c r="L26" s="22">
        <v>2</v>
      </c>
      <c r="M26" s="22">
        <v>0</v>
      </c>
      <c r="N26" s="22">
        <v>0</v>
      </c>
      <c r="O26" s="22">
        <v>0</v>
      </c>
      <c r="P26" s="22">
        <v>-0.194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0">
        <v>811</v>
      </c>
      <c r="B27" s="20" t="s">
        <v>134</v>
      </c>
      <c r="C27" s="20">
        <v>7456.449</v>
      </c>
      <c r="D27" s="20">
        <v>10537.025</v>
      </c>
      <c r="E27" s="20">
        <v>0</v>
      </c>
      <c r="F27" s="20">
        <v>0</v>
      </c>
      <c r="G27" s="20">
        <v>0</v>
      </c>
      <c r="H27" s="20">
        <v>1</v>
      </c>
      <c r="I27" s="18">
        <v>1.102</v>
      </c>
      <c r="J27" s="18">
        <v>30.015</v>
      </c>
      <c r="K27" s="22">
        <v>4</v>
      </c>
      <c r="L27" s="22">
        <v>2</v>
      </c>
      <c r="M27" s="22">
        <v>0</v>
      </c>
      <c r="N27" s="22">
        <v>1</v>
      </c>
      <c r="O27" s="22">
        <v>0</v>
      </c>
      <c r="P27" s="22">
        <v>6.932</v>
      </c>
      <c r="Q27" s="22">
        <v>0</v>
      </c>
      <c r="R27" s="22">
        <v>1</v>
      </c>
      <c r="S27" s="23"/>
      <c r="T27" s="23"/>
      <c r="U27" s="23"/>
      <c r="V27" s="23"/>
      <c r="W27" s="23"/>
    </row>
    <row r="28" ht="16.5" spans="1:23">
      <c r="A28" s="20">
        <v>819</v>
      </c>
      <c r="B28" s="20" t="s">
        <v>135</v>
      </c>
      <c r="C28" s="20">
        <v>6166.12</v>
      </c>
      <c r="D28" s="20">
        <v>8676.518</v>
      </c>
      <c r="E28" s="20">
        <v>0</v>
      </c>
      <c r="F28" s="20">
        <v>0</v>
      </c>
      <c r="G28" s="20">
        <v>0</v>
      </c>
      <c r="H28" s="20">
        <v>1</v>
      </c>
      <c r="I28" s="18">
        <v>0.845</v>
      </c>
      <c r="J28" s="18">
        <v>29.534</v>
      </c>
      <c r="K28" s="22">
        <v>3</v>
      </c>
      <c r="L28" s="22">
        <v>2</v>
      </c>
      <c r="M28" s="22">
        <v>0</v>
      </c>
      <c r="N28" s="22">
        <v>1</v>
      </c>
      <c r="O28" s="22">
        <v>0</v>
      </c>
      <c r="P28" s="22">
        <v>5.372</v>
      </c>
      <c r="Q28" s="22">
        <v>0</v>
      </c>
      <c r="R28" s="22">
        <v>1</v>
      </c>
      <c r="S28" s="23"/>
      <c r="T28" s="23"/>
      <c r="U28" s="23"/>
      <c r="V28" s="23"/>
      <c r="W28" s="23"/>
    </row>
    <row r="29" ht="16.5" spans="1:23">
      <c r="A29" s="20">
        <v>909</v>
      </c>
      <c r="B29" s="20" t="s">
        <v>136</v>
      </c>
      <c r="C29" s="20">
        <v>2833.518</v>
      </c>
      <c r="D29" s="20">
        <v>3783.199</v>
      </c>
      <c r="E29" s="20">
        <v>0</v>
      </c>
      <c r="F29" s="20">
        <v>0</v>
      </c>
      <c r="G29" s="20">
        <v>0</v>
      </c>
      <c r="H29" s="20">
        <v>1</v>
      </c>
      <c r="I29" s="18">
        <v>0.552</v>
      </c>
      <c r="J29" s="18">
        <v>25.516</v>
      </c>
      <c r="K29" s="22">
        <v>4</v>
      </c>
      <c r="L29" s="22">
        <v>2</v>
      </c>
      <c r="M29" s="22">
        <v>0</v>
      </c>
      <c r="N29" s="22">
        <v>1</v>
      </c>
      <c r="O29" s="22">
        <v>0</v>
      </c>
      <c r="P29" s="22">
        <v>4.983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0">
        <v>923</v>
      </c>
      <c r="B30" s="20" t="s">
        <v>137</v>
      </c>
      <c r="C30" s="20">
        <v>252.226</v>
      </c>
      <c r="D30" s="20">
        <v>253.314</v>
      </c>
      <c r="E30" s="20">
        <v>0</v>
      </c>
      <c r="F30" s="20">
        <v>0</v>
      </c>
      <c r="G30" s="20">
        <v>0</v>
      </c>
      <c r="H30" s="20">
        <v>1</v>
      </c>
      <c r="I30" s="18">
        <v>0.193</v>
      </c>
      <c r="J30" s="18">
        <v>0.622</v>
      </c>
      <c r="K30" s="22">
        <v>3</v>
      </c>
      <c r="L30" s="22">
        <v>2</v>
      </c>
      <c r="M30" s="22">
        <v>0</v>
      </c>
      <c r="N30" s="22">
        <v>1</v>
      </c>
      <c r="O30" s="22">
        <v>0</v>
      </c>
      <c r="P30" s="22">
        <v>4.205</v>
      </c>
      <c r="Q30" s="22">
        <v>0</v>
      </c>
      <c r="R30" s="22">
        <v>1</v>
      </c>
      <c r="S30" s="23"/>
      <c r="T30" s="23"/>
      <c r="U30" s="23"/>
      <c r="V30" s="23"/>
      <c r="W30" s="23"/>
    </row>
    <row r="31" ht="16.5" spans="1:23">
      <c r="A31" s="20">
        <v>944</v>
      </c>
      <c r="B31" s="20" t="s">
        <v>138</v>
      </c>
      <c r="C31" s="20">
        <v>3765.261</v>
      </c>
      <c r="D31" s="20">
        <v>4929.278</v>
      </c>
      <c r="E31" s="20">
        <v>0</v>
      </c>
      <c r="F31" s="20">
        <v>0</v>
      </c>
      <c r="G31" s="20">
        <v>0</v>
      </c>
      <c r="H31" s="20">
        <v>1</v>
      </c>
      <c r="I31" s="18">
        <v>1.935</v>
      </c>
      <c r="J31" s="18">
        <v>25.092</v>
      </c>
      <c r="K31" s="22">
        <v>3</v>
      </c>
      <c r="L31" s="22">
        <v>0</v>
      </c>
      <c r="M31" s="22">
        <v>0</v>
      </c>
      <c r="N31" s="22">
        <v>0</v>
      </c>
      <c r="O31" s="22">
        <v>0</v>
      </c>
      <c r="P31" s="22">
        <v>-0.643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0">
        <v>961</v>
      </c>
      <c r="B32" s="20" t="s">
        <v>139</v>
      </c>
      <c r="C32" s="20">
        <v>3593.115</v>
      </c>
      <c r="D32" s="20">
        <v>4678.424</v>
      </c>
      <c r="E32" s="20">
        <v>0</v>
      </c>
      <c r="F32" s="20">
        <v>0</v>
      </c>
      <c r="G32" s="20">
        <v>0</v>
      </c>
      <c r="H32" s="20">
        <v>1</v>
      </c>
      <c r="I32" s="18">
        <v>2.429</v>
      </c>
      <c r="J32" s="18">
        <v>25.063</v>
      </c>
      <c r="K32" s="22">
        <v>4</v>
      </c>
      <c r="L32" s="22">
        <v>2</v>
      </c>
      <c r="M32" s="22">
        <v>0</v>
      </c>
      <c r="N32" s="22">
        <v>1</v>
      </c>
      <c r="O32" s="22">
        <v>0</v>
      </c>
      <c r="P32" s="22">
        <v>6.514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0">
        <v>987</v>
      </c>
      <c r="B33" s="20" t="s">
        <v>140</v>
      </c>
      <c r="C33" s="20">
        <v>3660.939</v>
      </c>
      <c r="D33" s="20">
        <v>4671.791</v>
      </c>
      <c r="E33" s="20">
        <v>0</v>
      </c>
      <c r="F33" s="20">
        <v>0</v>
      </c>
      <c r="G33" s="20">
        <v>0</v>
      </c>
      <c r="H33" s="20">
        <v>1</v>
      </c>
      <c r="I33" s="18">
        <v>0.535</v>
      </c>
      <c r="J33" s="18">
        <v>22.057</v>
      </c>
      <c r="K33" s="22">
        <v>3</v>
      </c>
      <c r="L33" s="22">
        <v>2</v>
      </c>
      <c r="M33" s="22">
        <v>0</v>
      </c>
      <c r="N33" s="22">
        <v>1</v>
      </c>
      <c r="O33" s="22">
        <v>0</v>
      </c>
      <c r="P33" s="22">
        <v>2.92</v>
      </c>
      <c r="Q33" s="22">
        <v>0</v>
      </c>
      <c r="R33" s="22">
        <v>1</v>
      </c>
      <c r="S33" s="23"/>
      <c r="T33" s="23"/>
      <c r="U33" s="23"/>
      <c r="V33" s="23"/>
      <c r="W33" s="23"/>
    </row>
    <row r="34" ht="16.5" spans="1:23">
      <c r="A34" s="20">
        <v>399289</v>
      </c>
      <c r="B34" s="20" t="s">
        <v>141</v>
      </c>
      <c r="C34" s="20">
        <v>119.593</v>
      </c>
      <c r="D34" s="20">
        <v>120.435</v>
      </c>
      <c r="E34" s="20">
        <v>0</v>
      </c>
      <c r="F34" s="20">
        <v>0</v>
      </c>
      <c r="G34" s="20">
        <v>0</v>
      </c>
      <c r="H34" s="20">
        <v>1</v>
      </c>
      <c r="I34" s="18">
        <v>0.429</v>
      </c>
      <c r="J34" s="18">
        <v>1.125</v>
      </c>
      <c r="K34" s="22">
        <v>3</v>
      </c>
      <c r="L34" s="22">
        <v>0</v>
      </c>
      <c r="M34" s="22">
        <v>0</v>
      </c>
      <c r="N34" s="22">
        <v>1</v>
      </c>
      <c r="O34" s="22">
        <v>0</v>
      </c>
      <c r="P34" s="22">
        <v>-0.491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0">
        <v>399298</v>
      </c>
      <c r="B35" s="20" t="s">
        <v>142</v>
      </c>
      <c r="C35" s="20">
        <v>212.386</v>
      </c>
      <c r="D35" s="20">
        <v>213.302</v>
      </c>
      <c r="E35" s="20">
        <v>0</v>
      </c>
      <c r="F35" s="20">
        <v>0</v>
      </c>
      <c r="G35" s="20">
        <v>0</v>
      </c>
      <c r="H35" s="20">
        <v>1</v>
      </c>
      <c r="I35" s="18">
        <v>0.117</v>
      </c>
      <c r="J35" s="18">
        <v>0.546</v>
      </c>
      <c r="K35" s="22">
        <v>2</v>
      </c>
      <c r="L35" s="22">
        <v>0</v>
      </c>
      <c r="M35" s="22">
        <v>1</v>
      </c>
      <c r="N35" s="22">
        <v>0</v>
      </c>
      <c r="O35" s="22">
        <v>0</v>
      </c>
      <c r="P35" s="22">
        <v>-7.376</v>
      </c>
      <c r="Q35" s="22">
        <v>-1</v>
      </c>
      <c r="R35" s="22">
        <v>0</v>
      </c>
      <c r="S35" s="23"/>
      <c r="T35" s="23"/>
      <c r="U35" s="23"/>
      <c r="V35" s="23"/>
      <c r="W35" s="23"/>
    </row>
    <row r="36" ht="16.5" spans="1:23">
      <c r="A36" s="20">
        <v>399299</v>
      </c>
      <c r="B36" s="20" t="s">
        <v>143</v>
      </c>
      <c r="C36" s="20">
        <v>244.358</v>
      </c>
      <c r="D36" s="20">
        <v>245.424</v>
      </c>
      <c r="E36" s="20">
        <v>0</v>
      </c>
      <c r="F36" s="20">
        <v>0</v>
      </c>
      <c r="G36" s="20">
        <v>0</v>
      </c>
      <c r="H36" s="20">
        <v>1</v>
      </c>
      <c r="I36" s="18">
        <v>0.333</v>
      </c>
      <c r="J36" s="18">
        <v>0.766</v>
      </c>
      <c r="K36" s="22">
        <v>1</v>
      </c>
      <c r="L36" s="22">
        <v>0</v>
      </c>
      <c r="M36" s="22">
        <v>0</v>
      </c>
      <c r="N36" s="22">
        <v>0</v>
      </c>
      <c r="O36" s="22">
        <v>0</v>
      </c>
      <c r="P36" s="22">
        <v>5.299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0">
        <v>399301</v>
      </c>
      <c r="B37" s="20" t="s">
        <v>144</v>
      </c>
      <c r="C37" s="20">
        <v>216.218</v>
      </c>
      <c r="D37" s="20">
        <v>217.151</v>
      </c>
      <c r="E37" s="20">
        <v>0</v>
      </c>
      <c r="F37" s="20">
        <v>0</v>
      </c>
      <c r="G37" s="20">
        <v>0</v>
      </c>
      <c r="H37" s="20">
        <v>1</v>
      </c>
      <c r="I37" s="18">
        <v>0.117</v>
      </c>
      <c r="J37" s="18">
        <v>0.546</v>
      </c>
      <c r="K37" s="22">
        <v>4</v>
      </c>
      <c r="L37" s="22">
        <v>2</v>
      </c>
      <c r="M37" s="22">
        <v>0</v>
      </c>
      <c r="N37" s="22">
        <v>1</v>
      </c>
      <c r="O37" s="22">
        <v>0</v>
      </c>
      <c r="P37" s="22">
        <v>10.977</v>
      </c>
      <c r="Q37" s="22">
        <v>0</v>
      </c>
      <c r="R37" s="22">
        <v>1</v>
      </c>
      <c r="S37" s="23"/>
      <c r="T37" s="23"/>
      <c r="U37" s="23"/>
      <c r="V37" s="23"/>
      <c r="W37" s="23"/>
    </row>
    <row r="38" ht="16.5" spans="1:23">
      <c r="A38" s="20">
        <v>399319</v>
      </c>
      <c r="B38" s="20" t="s">
        <v>145</v>
      </c>
      <c r="C38" s="20">
        <v>2536.224</v>
      </c>
      <c r="D38" s="20">
        <v>3157.869</v>
      </c>
      <c r="E38" s="20">
        <v>0</v>
      </c>
      <c r="F38" s="20">
        <v>0</v>
      </c>
      <c r="G38" s="20">
        <v>0</v>
      </c>
      <c r="H38" s="20">
        <v>1</v>
      </c>
      <c r="I38" s="18">
        <v>1.286</v>
      </c>
      <c r="J38" s="18">
        <v>20.718</v>
      </c>
      <c r="K38" s="22">
        <v>4</v>
      </c>
      <c r="L38" s="22">
        <v>0</v>
      </c>
      <c r="M38" s="22">
        <v>0</v>
      </c>
      <c r="N38" s="22">
        <v>1</v>
      </c>
      <c r="O38" s="22">
        <v>0</v>
      </c>
      <c r="P38" s="22">
        <v>25.113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0">
        <v>399357</v>
      </c>
      <c r="B39" s="20" t="s">
        <v>146</v>
      </c>
      <c r="C39" s="20">
        <v>3146.261</v>
      </c>
      <c r="D39" s="20">
        <v>3573.36</v>
      </c>
      <c r="E39" s="20">
        <v>0</v>
      </c>
      <c r="F39" s="20">
        <v>0</v>
      </c>
      <c r="G39" s="20">
        <v>0</v>
      </c>
      <c r="H39" s="20">
        <v>1</v>
      </c>
      <c r="I39" s="18">
        <v>1.212</v>
      </c>
      <c r="J39" s="18">
        <v>13.019</v>
      </c>
      <c r="K39" s="22">
        <v>2</v>
      </c>
      <c r="L39" s="22">
        <v>2</v>
      </c>
      <c r="M39" s="22">
        <v>0</v>
      </c>
      <c r="N39" s="22">
        <v>0</v>
      </c>
      <c r="O39" s="22">
        <v>0</v>
      </c>
      <c r="P39" s="22">
        <v>3.993</v>
      </c>
      <c r="Q39" s="22">
        <v>0</v>
      </c>
      <c r="R39" s="22">
        <v>1</v>
      </c>
      <c r="S39" s="23"/>
      <c r="T39" s="23"/>
      <c r="U39" s="23"/>
      <c r="V39" s="23"/>
      <c r="W39" s="23"/>
    </row>
    <row r="40" ht="16.5" spans="1:23">
      <c r="A40" s="20">
        <v>399365</v>
      </c>
      <c r="B40" s="20" t="s">
        <v>147</v>
      </c>
      <c r="C40" s="20">
        <v>11928.416</v>
      </c>
      <c r="D40" s="20">
        <v>13208.771</v>
      </c>
      <c r="E40" s="20">
        <v>0</v>
      </c>
      <c r="F40" s="20">
        <v>0</v>
      </c>
      <c r="G40" s="20">
        <v>0</v>
      </c>
      <c r="H40" s="20">
        <v>1</v>
      </c>
      <c r="I40" s="18">
        <v>0.937</v>
      </c>
      <c r="J40" s="18">
        <v>10.54</v>
      </c>
      <c r="K40" s="22">
        <v>3</v>
      </c>
      <c r="L40" s="22">
        <v>0</v>
      </c>
      <c r="M40" s="22">
        <v>0</v>
      </c>
      <c r="N40" s="22">
        <v>0</v>
      </c>
      <c r="O40" s="22">
        <v>0</v>
      </c>
      <c r="P40" s="22">
        <v>-0.092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0">
        <v>399382</v>
      </c>
      <c r="B41" s="20" t="s">
        <v>148</v>
      </c>
      <c r="C41" s="20">
        <v>2774.568</v>
      </c>
      <c r="D41" s="20">
        <v>3543.85</v>
      </c>
      <c r="E41" s="20">
        <v>0</v>
      </c>
      <c r="F41" s="20">
        <v>0</v>
      </c>
      <c r="G41" s="20">
        <v>0</v>
      </c>
      <c r="H41" s="20">
        <v>1</v>
      </c>
      <c r="I41" s="18">
        <v>0.633</v>
      </c>
      <c r="J41" s="18">
        <v>22.203</v>
      </c>
      <c r="K41" s="22">
        <v>3</v>
      </c>
      <c r="L41" s="22">
        <v>2</v>
      </c>
      <c r="M41" s="22">
        <v>0</v>
      </c>
      <c r="N41" s="22">
        <v>1</v>
      </c>
      <c r="O41" s="22">
        <v>0</v>
      </c>
      <c r="P41" s="22">
        <v>0.939</v>
      </c>
      <c r="Q41" s="22">
        <v>0</v>
      </c>
      <c r="R41" s="22">
        <v>1</v>
      </c>
      <c r="S41" s="23"/>
      <c r="T41" s="23"/>
      <c r="U41" s="23"/>
      <c r="V41" s="23"/>
      <c r="W41" s="23"/>
    </row>
    <row r="42" ht="16.5" spans="1:23">
      <c r="A42" s="20">
        <v>399395</v>
      </c>
      <c r="B42" s="20" t="s">
        <v>149</v>
      </c>
      <c r="C42" s="20">
        <v>6410.327</v>
      </c>
      <c r="D42" s="20">
        <v>9028.157</v>
      </c>
      <c r="E42" s="20">
        <v>0</v>
      </c>
      <c r="F42" s="20">
        <v>0</v>
      </c>
      <c r="G42" s="20">
        <v>0</v>
      </c>
      <c r="H42" s="20">
        <v>1</v>
      </c>
      <c r="I42" s="18">
        <v>0.868</v>
      </c>
      <c r="J42" s="18">
        <v>29.613</v>
      </c>
      <c r="K42" s="22">
        <v>4</v>
      </c>
      <c r="L42" s="22">
        <v>2</v>
      </c>
      <c r="M42" s="22">
        <v>0</v>
      </c>
      <c r="N42" s="22">
        <v>1</v>
      </c>
      <c r="O42" s="22">
        <v>0</v>
      </c>
      <c r="P42" s="22">
        <v>5.929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0">
        <v>399404</v>
      </c>
      <c r="B43" s="20" t="s">
        <v>150</v>
      </c>
      <c r="C43" s="20">
        <v>6073.034</v>
      </c>
      <c r="D43" s="20">
        <v>6681.427</v>
      </c>
      <c r="E43" s="20">
        <v>0</v>
      </c>
      <c r="F43" s="20">
        <v>0</v>
      </c>
      <c r="G43" s="20">
        <v>0</v>
      </c>
      <c r="H43" s="20">
        <v>1</v>
      </c>
      <c r="I43" s="18">
        <v>1.799</v>
      </c>
      <c r="J43" s="18">
        <v>10.741</v>
      </c>
      <c r="K43" s="22">
        <v>4</v>
      </c>
      <c r="L43" s="22">
        <v>2</v>
      </c>
      <c r="M43" s="22">
        <v>0</v>
      </c>
      <c r="N43" s="22">
        <v>1</v>
      </c>
      <c r="O43" s="22">
        <v>0</v>
      </c>
      <c r="P43" s="22">
        <v>4.694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0">
        <v>399427</v>
      </c>
      <c r="B44" s="20" t="s">
        <v>151</v>
      </c>
      <c r="C44" s="20">
        <v>2139.628</v>
      </c>
      <c r="D44" s="20">
        <v>2475.492</v>
      </c>
      <c r="E44" s="20">
        <v>0</v>
      </c>
      <c r="F44" s="20">
        <v>0</v>
      </c>
      <c r="G44" s="20">
        <v>0</v>
      </c>
      <c r="H44" s="20">
        <v>1</v>
      </c>
      <c r="I44" s="18">
        <v>1.685</v>
      </c>
      <c r="J44" s="18">
        <v>15.024</v>
      </c>
      <c r="K44" s="22">
        <v>4</v>
      </c>
      <c r="L44" s="22">
        <v>2</v>
      </c>
      <c r="M44" s="22">
        <v>0</v>
      </c>
      <c r="N44" s="22">
        <v>1</v>
      </c>
      <c r="O44" s="22">
        <v>0</v>
      </c>
      <c r="P44" s="22">
        <v>12.655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0">
        <v>399439</v>
      </c>
      <c r="B45" s="20" t="s">
        <v>152</v>
      </c>
      <c r="C45" s="20">
        <v>1651.635</v>
      </c>
      <c r="D45" s="20">
        <v>1825.538</v>
      </c>
      <c r="E45" s="20">
        <v>0</v>
      </c>
      <c r="F45" s="20">
        <v>0</v>
      </c>
      <c r="G45" s="20">
        <v>0</v>
      </c>
      <c r="H45" s="20">
        <v>1</v>
      </c>
      <c r="I45" s="18">
        <v>2.677</v>
      </c>
      <c r="J45" s="18">
        <v>11.948</v>
      </c>
      <c r="K45" s="22">
        <v>4</v>
      </c>
      <c r="L45" s="22">
        <v>2</v>
      </c>
      <c r="M45" s="22">
        <v>0</v>
      </c>
      <c r="N45" s="22">
        <v>1</v>
      </c>
      <c r="O45" s="22">
        <v>0</v>
      </c>
      <c r="P45" s="22">
        <v>8.1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0">
        <v>399613</v>
      </c>
      <c r="B46" s="20" t="s">
        <v>153</v>
      </c>
      <c r="C46" s="20">
        <v>2960.404</v>
      </c>
      <c r="D46" s="20">
        <v>3337.837</v>
      </c>
      <c r="E46" s="20">
        <v>0</v>
      </c>
      <c r="F46" s="20">
        <v>0</v>
      </c>
      <c r="G46" s="20">
        <v>0</v>
      </c>
      <c r="H46" s="20">
        <v>1</v>
      </c>
      <c r="I46" s="18">
        <v>0.627</v>
      </c>
      <c r="J46" s="18">
        <v>11.864</v>
      </c>
      <c r="K46" s="22">
        <v>3</v>
      </c>
      <c r="L46" s="22">
        <v>2</v>
      </c>
      <c r="M46" s="22">
        <v>0</v>
      </c>
      <c r="N46" s="22">
        <v>1</v>
      </c>
      <c r="O46" s="22">
        <v>0</v>
      </c>
      <c r="P46" s="22">
        <v>6.831</v>
      </c>
      <c r="Q46" s="22">
        <v>0</v>
      </c>
      <c r="R46" s="22">
        <v>1</v>
      </c>
      <c r="S46" s="23"/>
      <c r="T46" s="23"/>
      <c r="U46" s="23"/>
      <c r="V46" s="23"/>
      <c r="W46" s="23"/>
    </row>
    <row r="47" ht="16.5" spans="1:23">
      <c r="A47" s="20">
        <v>399614</v>
      </c>
      <c r="B47" s="20" t="s">
        <v>154</v>
      </c>
      <c r="C47" s="20">
        <v>2768.224</v>
      </c>
      <c r="D47" s="20">
        <v>3445.064</v>
      </c>
      <c r="E47" s="20">
        <v>0</v>
      </c>
      <c r="F47" s="20">
        <v>0</v>
      </c>
      <c r="G47" s="20">
        <v>0</v>
      </c>
      <c r="H47" s="20">
        <v>1</v>
      </c>
      <c r="I47" s="18">
        <v>1.268</v>
      </c>
      <c r="J47" s="18">
        <v>20.665</v>
      </c>
      <c r="K47" s="22">
        <v>4</v>
      </c>
      <c r="L47" s="22">
        <v>2</v>
      </c>
      <c r="M47" s="22">
        <v>0</v>
      </c>
      <c r="N47" s="22">
        <v>1</v>
      </c>
      <c r="O47" s="22">
        <v>0</v>
      </c>
      <c r="P47" s="22">
        <v>1.54</v>
      </c>
      <c r="Q47" s="22">
        <v>1</v>
      </c>
      <c r="R47" s="22">
        <v>1</v>
      </c>
      <c r="S47" s="23"/>
      <c r="T47" s="23"/>
      <c r="U47" s="23"/>
      <c r="V47" s="23"/>
      <c r="W47" s="23"/>
    </row>
    <row r="48" ht="16.5" spans="1:23">
      <c r="A48" s="20">
        <v>399680</v>
      </c>
      <c r="B48" s="20" t="s">
        <v>155</v>
      </c>
      <c r="C48" s="20">
        <v>628.828</v>
      </c>
      <c r="D48" s="20">
        <v>731.506</v>
      </c>
      <c r="E48" s="20">
        <v>0</v>
      </c>
      <c r="F48" s="20">
        <v>0</v>
      </c>
      <c r="G48" s="20">
        <v>0</v>
      </c>
      <c r="H48" s="20">
        <v>1</v>
      </c>
      <c r="I48" s="18">
        <v>5.11</v>
      </c>
      <c r="J48" s="18">
        <v>18.429</v>
      </c>
      <c r="K48" s="22">
        <v>4</v>
      </c>
      <c r="L48" s="22">
        <v>0</v>
      </c>
      <c r="M48" s="22">
        <v>0</v>
      </c>
      <c r="N48" s="22">
        <v>1</v>
      </c>
      <c r="O48" s="22">
        <v>0</v>
      </c>
      <c r="P48" s="22">
        <v>4.564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0">
        <v>399681</v>
      </c>
      <c r="B49" s="20" t="s">
        <v>156</v>
      </c>
      <c r="C49" s="20">
        <v>955.102</v>
      </c>
      <c r="D49" s="20">
        <v>1202.106</v>
      </c>
      <c r="E49" s="20">
        <v>0</v>
      </c>
      <c r="F49" s="20">
        <v>0</v>
      </c>
      <c r="G49" s="20">
        <v>0</v>
      </c>
      <c r="H49" s="20">
        <v>1</v>
      </c>
      <c r="I49" s="18">
        <v>1.756</v>
      </c>
      <c r="J49" s="18">
        <v>21.942</v>
      </c>
      <c r="K49" s="22">
        <v>3</v>
      </c>
      <c r="L49" s="22">
        <v>2</v>
      </c>
      <c r="M49" s="22">
        <v>0</v>
      </c>
      <c r="N49" s="22">
        <v>1</v>
      </c>
      <c r="O49" s="22">
        <v>0</v>
      </c>
      <c r="P49" s="22">
        <v>4.762</v>
      </c>
      <c r="Q49" s="22">
        <v>0</v>
      </c>
      <c r="R49" s="22">
        <v>1</v>
      </c>
      <c r="S49" s="23"/>
      <c r="T49" s="23"/>
      <c r="U49" s="23"/>
      <c r="V49" s="23"/>
      <c r="W49" s="23"/>
    </row>
    <row r="50" ht="16.5" spans="1:23">
      <c r="A50" s="20">
        <v>399704</v>
      </c>
      <c r="B50" s="20" t="s">
        <v>157</v>
      </c>
      <c r="C50" s="20">
        <v>4698.669</v>
      </c>
      <c r="D50" s="20">
        <v>6214.902</v>
      </c>
      <c r="E50" s="20">
        <v>0</v>
      </c>
      <c r="F50" s="20">
        <v>0</v>
      </c>
      <c r="G50" s="20">
        <v>0</v>
      </c>
      <c r="H50" s="20">
        <v>1</v>
      </c>
      <c r="I50" s="18">
        <v>2.594</v>
      </c>
      <c r="J50" s="18">
        <v>26.358</v>
      </c>
      <c r="K50" s="22">
        <v>4</v>
      </c>
      <c r="L50" s="22">
        <v>2</v>
      </c>
      <c r="M50" s="22">
        <v>0</v>
      </c>
      <c r="N50" s="22">
        <v>1</v>
      </c>
      <c r="O50" s="22">
        <v>0</v>
      </c>
      <c r="P50" s="22">
        <v>11.908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0">
        <v>399991</v>
      </c>
      <c r="B51" s="20" t="s">
        <v>158</v>
      </c>
      <c r="C51" s="20">
        <v>2283.253</v>
      </c>
      <c r="D51" s="20">
        <v>2834.344</v>
      </c>
      <c r="E51" s="20">
        <v>0</v>
      </c>
      <c r="F51" s="20">
        <v>0</v>
      </c>
      <c r="G51" s="20">
        <v>0</v>
      </c>
      <c r="H51" s="20">
        <v>1</v>
      </c>
      <c r="I51" s="18">
        <v>1.804</v>
      </c>
      <c r="J51" s="18">
        <v>20.896</v>
      </c>
      <c r="K51" s="22">
        <v>4</v>
      </c>
      <c r="L51" s="22">
        <v>2</v>
      </c>
      <c r="M51" s="22">
        <v>0</v>
      </c>
      <c r="N51" s="22">
        <v>1</v>
      </c>
      <c r="O51" s="22">
        <v>0</v>
      </c>
      <c r="P51" s="22">
        <v>4.133</v>
      </c>
      <c r="Q51" s="22">
        <v>0</v>
      </c>
      <c r="R51" s="22">
        <v>1</v>
      </c>
      <c r="S51" s="23"/>
      <c r="T51" s="23"/>
      <c r="U51" s="23"/>
      <c r="V51" s="23"/>
      <c r="W51" s="23"/>
    </row>
    <row r="52" ht="16.5" spans="1:23">
      <c r="A52" s="20">
        <v>980018</v>
      </c>
      <c r="B52" s="20" t="s">
        <v>159</v>
      </c>
      <c r="C52" s="20">
        <v>3286.172</v>
      </c>
      <c r="D52" s="20">
        <v>3955.682</v>
      </c>
      <c r="E52" s="20">
        <v>0</v>
      </c>
      <c r="F52" s="20">
        <v>0</v>
      </c>
      <c r="G52" s="20">
        <v>0</v>
      </c>
      <c r="H52" s="20">
        <v>1</v>
      </c>
      <c r="I52" s="18">
        <v>4.405</v>
      </c>
      <c r="J52" s="18">
        <v>20.585</v>
      </c>
      <c r="K52" s="22">
        <v>3</v>
      </c>
      <c r="L52" s="22">
        <v>2</v>
      </c>
      <c r="M52" s="22">
        <v>0</v>
      </c>
      <c r="N52" s="22">
        <v>1</v>
      </c>
      <c r="O52" s="22">
        <v>0</v>
      </c>
      <c r="P52" s="22">
        <v>14.066</v>
      </c>
      <c r="Q52" s="22">
        <v>0</v>
      </c>
      <c r="R52" s="22">
        <v>1</v>
      </c>
      <c r="S52" s="23"/>
      <c r="T52" s="23"/>
      <c r="U52" s="23"/>
      <c r="V52" s="23"/>
      <c r="W52" s="23"/>
    </row>
    <row r="53" ht="16.5" spans="1:23">
      <c r="A53" s="20">
        <v>980035</v>
      </c>
      <c r="B53" s="20" t="s">
        <v>160</v>
      </c>
      <c r="C53" s="20">
        <v>1811.081</v>
      </c>
      <c r="D53" s="20">
        <v>2163.502</v>
      </c>
      <c r="E53" s="20">
        <v>0</v>
      </c>
      <c r="F53" s="20">
        <v>0</v>
      </c>
      <c r="G53" s="20">
        <v>0</v>
      </c>
      <c r="H53" s="20">
        <v>1</v>
      </c>
      <c r="I53" s="18">
        <v>1.03</v>
      </c>
      <c r="J53" s="18">
        <v>17.152</v>
      </c>
      <c r="K53" s="22">
        <v>4</v>
      </c>
      <c r="L53" s="22">
        <v>2</v>
      </c>
      <c r="M53" s="22">
        <v>0</v>
      </c>
      <c r="N53" s="22">
        <v>1</v>
      </c>
      <c r="O53" s="22">
        <v>0</v>
      </c>
      <c r="P53" s="22">
        <v>3.068</v>
      </c>
      <c r="Q53" s="22">
        <v>0</v>
      </c>
      <c r="R53" s="22">
        <v>1</v>
      </c>
      <c r="S53" s="23"/>
      <c r="T53" s="23"/>
      <c r="U53" s="23"/>
      <c r="V53" s="23"/>
      <c r="W53" s="23"/>
    </row>
    <row r="54" ht="16.5" spans="1:23">
      <c r="A54" s="20">
        <v>980092</v>
      </c>
      <c r="B54" s="20" t="s">
        <v>161</v>
      </c>
      <c r="C54" s="20">
        <v>4757.679</v>
      </c>
      <c r="D54" s="20">
        <v>5314.45</v>
      </c>
      <c r="E54" s="20">
        <v>0</v>
      </c>
      <c r="F54" s="20">
        <v>0</v>
      </c>
      <c r="G54" s="20">
        <v>0</v>
      </c>
      <c r="H54" s="20">
        <v>1</v>
      </c>
      <c r="I54" s="18">
        <v>0.667</v>
      </c>
      <c r="J54" s="18">
        <v>11.074</v>
      </c>
      <c r="K54" s="22">
        <v>3</v>
      </c>
      <c r="L54" s="22">
        <v>2</v>
      </c>
      <c r="M54" s="22">
        <v>0</v>
      </c>
      <c r="N54" s="22">
        <v>1</v>
      </c>
      <c r="O54" s="22">
        <v>0</v>
      </c>
      <c r="P54" s="22">
        <v>2.103</v>
      </c>
      <c r="Q54" s="22">
        <v>0</v>
      </c>
      <c r="R54" s="22">
        <v>1</v>
      </c>
      <c r="S54" s="23"/>
      <c r="T54" s="23"/>
      <c r="U54" s="23"/>
      <c r="V54" s="23"/>
      <c r="W54" s="23"/>
    </row>
    <row r="55" ht="16.5" spans="1:23">
      <c r="A55" s="21">
        <v>3</v>
      </c>
      <c r="B55" s="21" t="s">
        <v>25</v>
      </c>
      <c r="C55" s="21">
        <v>254.809</v>
      </c>
      <c r="D55" s="21">
        <v>269.377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3</v>
      </c>
      <c r="L55" s="22">
        <v>2</v>
      </c>
      <c r="M55" s="22">
        <v>0</v>
      </c>
      <c r="N55" s="22">
        <v>1</v>
      </c>
      <c r="O55" s="22">
        <v>0</v>
      </c>
      <c r="P55" s="22">
        <v>1.318</v>
      </c>
      <c r="Q55" s="22">
        <v>0</v>
      </c>
      <c r="R55" s="22">
        <v>1</v>
      </c>
      <c r="S55" s="23"/>
      <c r="T55" s="23"/>
      <c r="U55" s="23"/>
      <c r="V55" s="23"/>
      <c r="W55" s="23"/>
    </row>
    <row r="56" ht="16.5" spans="1:23">
      <c r="A56" s="21">
        <v>6</v>
      </c>
      <c r="B56" s="21" t="s">
        <v>162</v>
      </c>
      <c r="C56" s="21">
        <v>4487.567</v>
      </c>
      <c r="D56" s="21">
        <v>4907.995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4</v>
      </c>
      <c r="L56" s="22">
        <v>2</v>
      </c>
      <c r="M56" s="22">
        <v>0</v>
      </c>
      <c r="N56" s="22">
        <v>1</v>
      </c>
      <c r="O56" s="22">
        <v>0</v>
      </c>
      <c r="P56" s="22">
        <v>4.873</v>
      </c>
      <c r="Q56" s="22">
        <v>0</v>
      </c>
      <c r="R56" s="22">
        <v>1</v>
      </c>
      <c r="S56" s="23"/>
      <c r="T56" s="23"/>
      <c r="U56" s="23"/>
      <c r="V56" s="23"/>
      <c r="W56" s="23"/>
    </row>
    <row r="57" ht="16.5" spans="1:23">
      <c r="A57" s="21">
        <v>75</v>
      </c>
      <c r="B57" s="21" t="s">
        <v>163</v>
      </c>
      <c r="C57" s="21">
        <v>7195.777</v>
      </c>
      <c r="D57" s="21">
        <v>8222.392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3</v>
      </c>
      <c r="L57" s="22">
        <v>2</v>
      </c>
      <c r="M57" s="22">
        <v>0</v>
      </c>
      <c r="N57" s="22">
        <v>1</v>
      </c>
      <c r="O57" s="22">
        <v>0</v>
      </c>
      <c r="P57" s="22">
        <v>5.784</v>
      </c>
      <c r="Q57" s="22">
        <v>0</v>
      </c>
      <c r="R57" s="22">
        <v>1</v>
      </c>
      <c r="S57" s="23"/>
      <c r="T57" s="23"/>
      <c r="U57" s="23"/>
      <c r="V57" s="23"/>
      <c r="W57" s="23"/>
    </row>
    <row r="58" ht="16.5" spans="1:23">
      <c r="A58" s="21">
        <v>109</v>
      </c>
      <c r="B58" s="21" t="s">
        <v>164</v>
      </c>
      <c r="C58" s="21">
        <v>10265.705</v>
      </c>
      <c r="D58" s="21">
        <v>11659.927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4</v>
      </c>
      <c r="L58" s="22">
        <v>2</v>
      </c>
      <c r="M58" s="22">
        <v>0</v>
      </c>
      <c r="N58" s="22">
        <v>1</v>
      </c>
      <c r="O58" s="22">
        <v>0</v>
      </c>
      <c r="P58" s="22">
        <v>6.328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121</v>
      </c>
      <c r="B59" s="21" t="s">
        <v>165</v>
      </c>
      <c r="C59" s="21">
        <v>8343.552</v>
      </c>
      <c r="D59" s="21">
        <v>9457.17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3</v>
      </c>
      <c r="L59" s="22">
        <v>2</v>
      </c>
      <c r="M59" s="22">
        <v>0</v>
      </c>
      <c r="N59" s="22">
        <v>1</v>
      </c>
      <c r="O59" s="22">
        <v>0</v>
      </c>
      <c r="P59" s="22">
        <v>7.101</v>
      </c>
      <c r="Q59" s="22">
        <v>1</v>
      </c>
      <c r="R59" s="22">
        <v>1</v>
      </c>
      <c r="S59" s="23"/>
      <c r="T59" s="23"/>
      <c r="U59" s="23"/>
      <c r="V59" s="23"/>
      <c r="W59" s="23"/>
    </row>
    <row r="60" ht="16.5" spans="1:23">
      <c r="A60" s="21">
        <v>147</v>
      </c>
      <c r="B60" s="21" t="s">
        <v>166</v>
      </c>
      <c r="C60" s="21">
        <v>6849.478</v>
      </c>
      <c r="D60" s="21">
        <v>7672.967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0</v>
      </c>
      <c r="L60" s="22">
        <v>2</v>
      </c>
      <c r="M60" s="22">
        <v>1</v>
      </c>
      <c r="N60" s="22">
        <v>-1</v>
      </c>
      <c r="O60" s="22">
        <v>0</v>
      </c>
      <c r="P60" s="22">
        <v>-0.005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683</v>
      </c>
      <c r="B61" s="21" t="s">
        <v>167</v>
      </c>
      <c r="C61" s="21">
        <v>1118.301</v>
      </c>
      <c r="D61" s="21">
        <v>1351.837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2</v>
      </c>
      <c r="L61" s="22">
        <v>2</v>
      </c>
      <c r="M61" s="22">
        <v>0</v>
      </c>
      <c r="N61" s="22">
        <v>0</v>
      </c>
      <c r="O61" s="22">
        <v>0</v>
      </c>
      <c r="P61" s="22">
        <v>3.816</v>
      </c>
      <c r="Q61" s="22">
        <v>0</v>
      </c>
      <c r="R61" s="22">
        <v>1</v>
      </c>
      <c r="S61" s="23"/>
      <c r="T61" s="23"/>
      <c r="U61" s="23"/>
      <c r="V61" s="23"/>
      <c r="W61" s="23"/>
    </row>
    <row r="62" ht="16.5" spans="1:23">
      <c r="A62" s="21">
        <v>807</v>
      </c>
      <c r="B62" s="21" t="s">
        <v>37</v>
      </c>
      <c r="C62" s="21">
        <v>18841.092</v>
      </c>
      <c r="D62" s="21">
        <v>20597.805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4</v>
      </c>
      <c r="L62" s="22">
        <v>2</v>
      </c>
      <c r="M62" s="22">
        <v>0</v>
      </c>
      <c r="N62" s="22">
        <v>1</v>
      </c>
      <c r="O62" s="22">
        <v>0</v>
      </c>
      <c r="P62" s="22">
        <v>6.774</v>
      </c>
      <c r="Q62" s="22">
        <v>0</v>
      </c>
      <c r="R62" s="22">
        <v>1</v>
      </c>
      <c r="S62" s="23"/>
      <c r="T62" s="23"/>
      <c r="U62" s="23"/>
      <c r="V62" s="23"/>
      <c r="W62" s="23"/>
    </row>
    <row r="63" ht="16.5" spans="1:23">
      <c r="A63" s="21">
        <v>808</v>
      </c>
      <c r="B63" s="21" t="s">
        <v>168</v>
      </c>
      <c r="C63" s="21">
        <v>8587.66</v>
      </c>
      <c r="D63" s="21">
        <v>9943.972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2</v>
      </c>
      <c r="L63" s="22">
        <v>1</v>
      </c>
      <c r="M63" s="22">
        <v>0</v>
      </c>
      <c r="N63" s="22">
        <v>1</v>
      </c>
      <c r="O63" s="22">
        <v>0</v>
      </c>
      <c r="P63" s="22">
        <v>6.036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815</v>
      </c>
      <c r="B64" s="21" t="s">
        <v>169</v>
      </c>
      <c r="C64" s="21">
        <v>19461.871</v>
      </c>
      <c r="D64" s="21">
        <v>21357.857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3</v>
      </c>
      <c r="L64" s="22">
        <v>2</v>
      </c>
      <c r="M64" s="22">
        <v>0</v>
      </c>
      <c r="N64" s="22">
        <v>1</v>
      </c>
      <c r="O64" s="22">
        <v>0</v>
      </c>
      <c r="P64" s="22">
        <v>5.236</v>
      </c>
      <c r="Q64" s="22">
        <v>0</v>
      </c>
      <c r="R64" s="22">
        <v>1</v>
      </c>
      <c r="S64" s="23"/>
      <c r="T64" s="23"/>
      <c r="U64" s="23"/>
      <c r="V64" s="23"/>
      <c r="W64" s="23"/>
    </row>
    <row r="65" ht="16.5" spans="1:23">
      <c r="A65" s="21">
        <v>912</v>
      </c>
      <c r="B65" s="21" t="s">
        <v>170</v>
      </c>
      <c r="C65" s="21">
        <v>21397.15</v>
      </c>
      <c r="D65" s="21">
        <v>23613.939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4</v>
      </c>
      <c r="L65" s="22">
        <v>2</v>
      </c>
      <c r="M65" s="22">
        <v>0</v>
      </c>
      <c r="N65" s="22">
        <v>1</v>
      </c>
      <c r="O65" s="22">
        <v>0</v>
      </c>
      <c r="P65" s="22">
        <v>5.703</v>
      </c>
      <c r="Q65" s="22">
        <v>0</v>
      </c>
      <c r="R65" s="22">
        <v>1</v>
      </c>
      <c r="S65" s="23"/>
      <c r="T65" s="23"/>
      <c r="U65" s="23"/>
      <c r="V65" s="23"/>
      <c r="W65" s="23"/>
    </row>
    <row r="66" ht="16.5" spans="1:23">
      <c r="A66" s="21">
        <v>932</v>
      </c>
      <c r="B66" s="21" t="s">
        <v>171</v>
      </c>
      <c r="C66" s="21">
        <v>15685.621</v>
      </c>
      <c r="D66" s="21">
        <v>17404.457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4</v>
      </c>
      <c r="L66" s="22">
        <v>2</v>
      </c>
      <c r="M66" s="22">
        <v>0</v>
      </c>
      <c r="N66" s="22">
        <v>1</v>
      </c>
      <c r="O66" s="22">
        <v>0</v>
      </c>
      <c r="P66" s="22">
        <v>23.98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952</v>
      </c>
      <c r="B67" s="21" t="s">
        <v>172</v>
      </c>
      <c r="C67" s="21">
        <v>2722.807</v>
      </c>
      <c r="D67" s="21">
        <v>3005.899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4</v>
      </c>
      <c r="L67" s="22">
        <v>2</v>
      </c>
      <c r="M67" s="22">
        <v>0</v>
      </c>
      <c r="N67" s="22">
        <v>1</v>
      </c>
      <c r="O67" s="22">
        <v>0</v>
      </c>
      <c r="P67" s="22">
        <v>5.81</v>
      </c>
      <c r="Q67" s="22">
        <v>0</v>
      </c>
      <c r="R67" s="22">
        <v>1</v>
      </c>
      <c r="S67" s="23"/>
      <c r="T67" s="23"/>
      <c r="U67" s="23"/>
      <c r="V67" s="23"/>
      <c r="W67" s="23"/>
    </row>
    <row r="68" ht="16.5" spans="1:23">
      <c r="A68" s="21">
        <v>978</v>
      </c>
      <c r="B68" s="21" t="s">
        <v>173</v>
      </c>
      <c r="C68" s="21">
        <v>10884.653</v>
      </c>
      <c r="D68" s="21">
        <v>12240.669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2</v>
      </c>
      <c r="L68" s="22">
        <v>0</v>
      </c>
      <c r="M68" s="22">
        <v>0</v>
      </c>
      <c r="N68" s="22">
        <v>0</v>
      </c>
      <c r="O68" s="22">
        <v>0</v>
      </c>
      <c r="P68" s="22">
        <v>0.588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990</v>
      </c>
      <c r="B69" s="21" t="s">
        <v>174</v>
      </c>
      <c r="C69" s="21">
        <v>13101.952</v>
      </c>
      <c r="D69" s="21">
        <v>14524.553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3</v>
      </c>
      <c r="L69" s="22">
        <v>0</v>
      </c>
      <c r="M69" s="22">
        <v>0</v>
      </c>
      <c r="N69" s="22">
        <v>0</v>
      </c>
      <c r="O69" s="22">
        <v>0</v>
      </c>
      <c r="P69" s="22">
        <v>0.825</v>
      </c>
      <c r="Q69" s="22">
        <v>0</v>
      </c>
      <c r="R69" s="22">
        <v>1</v>
      </c>
      <c r="S69" s="23"/>
      <c r="T69" s="23"/>
      <c r="U69" s="23"/>
      <c r="V69" s="23"/>
      <c r="W69" s="23"/>
    </row>
    <row r="70" ht="16.5" spans="1:23">
      <c r="A70" s="21">
        <v>991</v>
      </c>
      <c r="B70" s="21" t="s">
        <v>15</v>
      </c>
      <c r="C70" s="21">
        <v>9024.412</v>
      </c>
      <c r="D70" s="21">
        <v>10436.618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4</v>
      </c>
      <c r="L70" s="22">
        <v>2</v>
      </c>
      <c r="M70" s="22">
        <v>0</v>
      </c>
      <c r="N70" s="22">
        <v>1</v>
      </c>
      <c r="O70" s="22">
        <v>0</v>
      </c>
      <c r="P70" s="22">
        <v>9.311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399318</v>
      </c>
      <c r="B71" s="21" t="s">
        <v>175</v>
      </c>
      <c r="C71" s="21">
        <v>5169.027</v>
      </c>
      <c r="D71" s="21">
        <v>5437.044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3</v>
      </c>
      <c r="L71" s="22">
        <v>2</v>
      </c>
      <c r="M71" s="22">
        <v>0</v>
      </c>
      <c r="N71" s="22">
        <v>1</v>
      </c>
      <c r="O71" s="22">
        <v>0</v>
      </c>
      <c r="P71" s="22">
        <v>3.96</v>
      </c>
      <c r="Q71" s="22">
        <v>0</v>
      </c>
      <c r="R71" s="22">
        <v>1</v>
      </c>
      <c r="S71" s="23"/>
      <c r="T71" s="23"/>
      <c r="U71" s="23"/>
      <c r="V71" s="23"/>
      <c r="W71" s="23"/>
    </row>
    <row r="72" ht="16.5" spans="1:23">
      <c r="A72" s="21">
        <v>399367</v>
      </c>
      <c r="B72" s="21" t="s">
        <v>176</v>
      </c>
      <c r="C72" s="21">
        <v>2688.188</v>
      </c>
      <c r="D72" s="21">
        <v>3100.955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4</v>
      </c>
      <c r="L72" s="22">
        <v>0</v>
      </c>
      <c r="M72" s="22">
        <v>0</v>
      </c>
      <c r="N72" s="22">
        <v>1</v>
      </c>
      <c r="O72" s="22">
        <v>0</v>
      </c>
      <c r="P72" s="22">
        <v>-0.757</v>
      </c>
      <c r="Q72" s="22">
        <v>1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399385</v>
      </c>
      <c r="B73" s="21" t="s">
        <v>177</v>
      </c>
      <c r="C73" s="21">
        <v>9549.964</v>
      </c>
      <c r="D73" s="21">
        <v>10586.768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2</v>
      </c>
      <c r="L73" s="22">
        <v>0</v>
      </c>
      <c r="M73" s="22">
        <v>1</v>
      </c>
      <c r="N73" s="22">
        <v>0</v>
      </c>
      <c r="O73" s="22">
        <v>0</v>
      </c>
      <c r="P73" s="22">
        <v>-3.117</v>
      </c>
      <c r="Q73" s="22">
        <v>-1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399386</v>
      </c>
      <c r="B74" s="21" t="s">
        <v>178</v>
      </c>
      <c r="C74" s="21">
        <v>5888.006</v>
      </c>
      <c r="D74" s="21">
        <v>6833.667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0.8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399396</v>
      </c>
      <c r="B75" s="21" t="s">
        <v>179</v>
      </c>
      <c r="C75" s="21">
        <v>18043.164</v>
      </c>
      <c r="D75" s="21">
        <v>19810.225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3</v>
      </c>
      <c r="L75" s="22">
        <v>2</v>
      </c>
      <c r="M75" s="22">
        <v>0</v>
      </c>
      <c r="N75" s="22">
        <v>0</v>
      </c>
      <c r="O75" s="22">
        <v>0</v>
      </c>
      <c r="P75" s="22">
        <v>6.982</v>
      </c>
      <c r="Q75" s="22">
        <v>0</v>
      </c>
      <c r="R75" s="22">
        <v>1</v>
      </c>
      <c r="S75" s="23"/>
      <c r="T75" s="23"/>
      <c r="U75" s="23"/>
      <c r="V75" s="23"/>
      <c r="W75" s="23"/>
    </row>
    <row r="76" ht="16.5" spans="1:23">
      <c r="A76" s="21">
        <v>399441</v>
      </c>
      <c r="B76" s="21" t="s">
        <v>180</v>
      </c>
      <c r="C76" s="21">
        <v>2224.17</v>
      </c>
      <c r="D76" s="21">
        <v>2621.582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4</v>
      </c>
      <c r="L76" s="22">
        <v>0</v>
      </c>
      <c r="M76" s="22">
        <v>-1</v>
      </c>
      <c r="N76" s="22">
        <v>1</v>
      </c>
      <c r="O76" s="22">
        <v>0</v>
      </c>
      <c r="P76" s="22">
        <v>23.52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399481</v>
      </c>
      <c r="B77" s="21" t="s">
        <v>126</v>
      </c>
      <c r="C77" s="21">
        <v>127.84</v>
      </c>
      <c r="D77" s="21">
        <v>128.035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4</v>
      </c>
      <c r="L77" s="22">
        <v>2</v>
      </c>
      <c r="M77" s="22">
        <v>0</v>
      </c>
      <c r="N77" s="22">
        <v>1</v>
      </c>
      <c r="O77" s="22">
        <v>0</v>
      </c>
      <c r="P77" s="22">
        <v>4.094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399617</v>
      </c>
      <c r="B78" s="21" t="s">
        <v>181</v>
      </c>
      <c r="C78" s="21">
        <v>9547.353</v>
      </c>
      <c r="D78" s="21">
        <v>10839.219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3</v>
      </c>
      <c r="L78" s="22">
        <v>0</v>
      </c>
      <c r="M78" s="22">
        <v>0</v>
      </c>
      <c r="N78" s="22">
        <v>0</v>
      </c>
      <c r="O78" s="22">
        <v>0</v>
      </c>
      <c r="P78" s="22">
        <v>1.144</v>
      </c>
      <c r="Q78" s="22">
        <v>0</v>
      </c>
      <c r="R78" s="22">
        <v>1</v>
      </c>
      <c r="S78" s="23"/>
      <c r="T78" s="23"/>
      <c r="U78" s="23"/>
      <c r="V78" s="23"/>
      <c r="W78" s="23"/>
    </row>
    <row r="79" ht="16.5" spans="1:23">
      <c r="A79" s="21">
        <v>399684</v>
      </c>
      <c r="B79" s="21" t="s">
        <v>182</v>
      </c>
      <c r="C79" s="21">
        <v>1867.855</v>
      </c>
      <c r="D79" s="21">
        <v>2106.735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3</v>
      </c>
      <c r="L79" s="22">
        <v>2</v>
      </c>
      <c r="M79" s="22">
        <v>0</v>
      </c>
      <c r="N79" s="22">
        <v>1</v>
      </c>
      <c r="O79" s="22">
        <v>0</v>
      </c>
      <c r="P79" s="22">
        <v>2.702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399807</v>
      </c>
      <c r="B80" s="21" t="s">
        <v>183</v>
      </c>
      <c r="C80" s="21">
        <v>1285.305</v>
      </c>
      <c r="D80" s="21">
        <v>1379.042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38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399932</v>
      </c>
      <c r="B81" s="21" t="s">
        <v>171</v>
      </c>
      <c r="C81" s="21">
        <v>15685.62</v>
      </c>
      <c r="D81" s="21">
        <v>17404.457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4</v>
      </c>
      <c r="L81" s="22">
        <v>2</v>
      </c>
      <c r="M81" s="22">
        <v>0</v>
      </c>
      <c r="N81" s="22">
        <v>1</v>
      </c>
      <c r="O81" s="22">
        <v>0</v>
      </c>
      <c r="P81" s="22">
        <v>5.932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399987</v>
      </c>
      <c r="B82" s="21" t="s">
        <v>184</v>
      </c>
      <c r="C82" s="21">
        <v>5322.815</v>
      </c>
      <c r="D82" s="21">
        <v>5998.653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3</v>
      </c>
      <c r="L82" s="22">
        <v>2</v>
      </c>
      <c r="M82" s="22">
        <v>0</v>
      </c>
      <c r="N82" s="22">
        <v>1</v>
      </c>
      <c r="O82" s="22">
        <v>0</v>
      </c>
      <c r="P82" s="22">
        <v>11.144</v>
      </c>
      <c r="Q82" s="22">
        <v>0</v>
      </c>
      <c r="R82" s="22">
        <v>1</v>
      </c>
      <c r="S82" s="23"/>
      <c r="T82" s="23"/>
      <c r="U82" s="23"/>
      <c r="V82" s="23"/>
      <c r="W82" s="23"/>
    </row>
    <row r="83" ht="16.5" spans="1:23">
      <c r="A83" s="21">
        <v>399989</v>
      </c>
      <c r="B83" s="21" t="s">
        <v>185</v>
      </c>
      <c r="C83" s="21">
        <v>6943.482</v>
      </c>
      <c r="D83" s="21">
        <v>8045.728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4</v>
      </c>
      <c r="L83" s="22">
        <v>2</v>
      </c>
      <c r="M83" s="22">
        <v>0</v>
      </c>
      <c r="N83" s="22">
        <v>1</v>
      </c>
      <c r="O83" s="22">
        <v>0</v>
      </c>
      <c r="P83" s="22">
        <v>7.488</v>
      </c>
      <c r="Q83" s="22">
        <v>0</v>
      </c>
      <c r="R83" s="22">
        <v>1</v>
      </c>
      <c r="S83" s="23"/>
      <c r="T83" s="23"/>
      <c r="U83" s="23"/>
      <c r="V83" s="23"/>
      <c r="W83" s="23"/>
    </row>
    <row r="84" ht="16.5" spans="1:23">
      <c r="A84" s="21">
        <v>399993</v>
      </c>
      <c r="B84" s="21" t="s">
        <v>186</v>
      </c>
      <c r="C84" s="21">
        <v>2723.529</v>
      </c>
      <c r="D84" s="21">
        <v>3234.85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4</v>
      </c>
      <c r="L84" s="22">
        <v>2</v>
      </c>
      <c r="M84" s="22">
        <v>-1</v>
      </c>
      <c r="N84" s="22">
        <v>1</v>
      </c>
      <c r="O84" s="22">
        <v>0</v>
      </c>
      <c r="P84" s="22">
        <v>11.983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399997</v>
      </c>
      <c r="B85" s="21" t="s">
        <v>187</v>
      </c>
      <c r="C85" s="21">
        <v>9303.624</v>
      </c>
      <c r="D85" s="21">
        <v>10649.535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2</v>
      </c>
      <c r="L85" s="22">
        <v>0</v>
      </c>
      <c r="M85" s="22">
        <v>0</v>
      </c>
      <c r="N85" s="22">
        <v>0</v>
      </c>
      <c r="O85" s="22">
        <v>0</v>
      </c>
      <c r="P85" s="22">
        <v>0.443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980015</v>
      </c>
      <c r="B86" s="21" t="s">
        <v>188</v>
      </c>
      <c r="C86" s="21">
        <v>6574.492</v>
      </c>
      <c r="D86" s="21">
        <v>7559.408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4</v>
      </c>
      <c r="L86" s="22">
        <v>2</v>
      </c>
      <c r="M86" s="22">
        <v>0</v>
      </c>
      <c r="N86" s="22">
        <v>1</v>
      </c>
      <c r="O86" s="22">
        <v>0</v>
      </c>
      <c r="P86" s="22">
        <v>39.211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5"/>
      <c r="L87" s="25"/>
      <c r="M87" s="25"/>
      <c r="N87" s="25"/>
      <c r="O87" s="25"/>
      <c r="P87" s="25"/>
      <c r="Q87" s="25"/>
      <c r="R87" s="25"/>
      <c r="S87" s="23"/>
      <c r="T87" s="23"/>
      <c r="U87" s="23"/>
      <c r="V87" s="23"/>
      <c r="W87" s="23"/>
    </row>
    <row r="88" ht="16.5" spans="1:2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5"/>
      <c r="L88" s="25"/>
      <c r="M88" s="25"/>
      <c r="N88" s="25"/>
      <c r="O88" s="25"/>
      <c r="P88" s="25"/>
      <c r="Q88" s="25"/>
      <c r="R88" s="25"/>
      <c r="S88" s="23"/>
      <c r="T88" s="23"/>
      <c r="U88" s="23"/>
      <c r="V88" s="23"/>
      <c r="W88" s="23"/>
    </row>
    <row r="89" ht="16.5" spans="1:23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5"/>
      <c r="L89" s="25"/>
      <c r="M89" s="25"/>
      <c r="N89" s="25"/>
      <c r="O89" s="25"/>
      <c r="P89" s="25"/>
      <c r="Q89" s="25"/>
      <c r="R89" s="25"/>
      <c r="S89" s="23"/>
      <c r="T89" s="23"/>
      <c r="U89" s="23"/>
      <c r="V89" s="23"/>
      <c r="W89" s="23"/>
    </row>
    <row r="90" ht="16.5" spans="1:2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5"/>
      <c r="L90" s="25"/>
      <c r="M90" s="25"/>
      <c r="N90" s="25"/>
      <c r="O90" s="25"/>
      <c r="P90" s="25"/>
      <c r="Q90" s="25"/>
      <c r="R90" s="25"/>
      <c r="S90" s="23"/>
      <c r="T90" s="23"/>
      <c r="U90" s="23"/>
      <c r="V90" s="23"/>
      <c r="W90" s="23"/>
    </row>
    <row r="91" ht="16.5" spans="1:23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5"/>
      <c r="L91" s="25"/>
      <c r="M91" s="25"/>
      <c r="N91" s="25"/>
      <c r="O91" s="25"/>
      <c r="P91" s="25"/>
      <c r="Q91" s="25"/>
      <c r="R91" s="25"/>
      <c r="S91" s="23"/>
      <c r="T91" s="23"/>
      <c r="U91" s="23"/>
      <c r="V91" s="23"/>
      <c r="W91" s="23"/>
    </row>
    <row r="92" ht="16.5" spans="1:23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5"/>
      <c r="L92" s="25"/>
      <c r="M92" s="25"/>
      <c r="N92" s="25"/>
      <c r="O92" s="25"/>
      <c r="P92" s="25"/>
      <c r="Q92" s="25"/>
      <c r="R92" s="25"/>
      <c r="S92" s="23"/>
      <c r="T92" s="23"/>
      <c r="U92" s="23"/>
      <c r="V92" s="23"/>
      <c r="W92" s="23"/>
    </row>
    <row r="93" ht="16.5" spans="1:2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5"/>
      <c r="L93" s="25"/>
      <c r="M93" s="25"/>
      <c r="N93" s="25"/>
      <c r="O93" s="25"/>
      <c r="P93" s="25"/>
      <c r="Q93" s="25"/>
      <c r="R93" s="25"/>
      <c r="S93" s="23"/>
      <c r="T93" s="23"/>
      <c r="U93" s="23"/>
      <c r="V93" s="23"/>
      <c r="W93" s="23"/>
    </row>
    <row r="94" ht="16.5" spans="1:2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5"/>
      <c r="L94" s="25"/>
      <c r="M94" s="25"/>
      <c r="N94" s="25"/>
      <c r="O94" s="25"/>
      <c r="P94" s="25"/>
      <c r="Q94" s="25"/>
      <c r="R94" s="25"/>
      <c r="S94" s="23"/>
      <c r="T94" s="23"/>
      <c r="U94" s="23"/>
      <c r="V94" s="23"/>
      <c r="W94" s="23"/>
    </row>
    <row r="95" ht="16.5" spans="1:23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5"/>
      <c r="L95" s="25"/>
      <c r="M95" s="25"/>
      <c r="N95" s="25"/>
      <c r="O95" s="25"/>
      <c r="P95" s="25"/>
      <c r="Q95" s="25"/>
      <c r="R95" s="25"/>
      <c r="S95" s="23"/>
      <c r="T95" s="23"/>
      <c r="U95" s="23"/>
      <c r="V95" s="23"/>
      <c r="W95" s="23"/>
    </row>
    <row r="96" ht="16.5" spans="1:2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5"/>
      <c r="O96" s="25"/>
      <c r="P96" s="25"/>
      <c r="Q96" s="25"/>
      <c r="R96" s="25"/>
      <c r="S96" s="23"/>
      <c r="T96" s="23"/>
      <c r="U96" s="23"/>
      <c r="V96" s="23"/>
      <c r="W96" s="23"/>
    </row>
    <row r="97" ht="16.5" spans="1:2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5"/>
      <c r="L97" s="25"/>
      <c r="M97" s="25"/>
      <c r="N97" s="25"/>
      <c r="O97" s="25"/>
      <c r="P97" s="25"/>
      <c r="Q97" s="25"/>
      <c r="R97" s="25"/>
      <c r="S97" s="23"/>
      <c r="T97" s="23"/>
      <c r="U97" s="23"/>
      <c r="V97" s="23"/>
      <c r="W97" s="23"/>
    </row>
    <row r="98" ht="16.5" spans="1:2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5"/>
      <c r="L98" s="25"/>
      <c r="M98" s="25"/>
      <c r="N98" s="25"/>
      <c r="O98" s="25"/>
      <c r="P98" s="25"/>
      <c r="Q98" s="25"/>
      <c r="R98" s="25"/>
      <c r="S98" s="23"/>
      <c r="T98" s="23"/>
      <c r="U98" s="23"/>
      <c r="V98" s="23"/>
      <c r="W98" s="23"/>
    </row>
    <row r="99" ht="16.5" spans="1:2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5"/>
      <c r="L99" s="25"/>
      <c r="M99" s="25"/>
      <c r="N99" s="25"/>
      <c r="O99" s="25"/>
      <c r="P99" s="25"/>
      <c r="Q99" s="25"/>
      <c r="R99" s="25"/>
      <c r="S99" s="23"/>
      <c r="T99" s="23"/>
      <c r="U99" s="23"/>
      <c r="V99" s="23"/>
      <c r="W99" s="23"/>
    </row>
    <row r="100" ht="16.5" spans="1:2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5"/>
      <c r="L100" s="25"/>
      <c r="M100" s="25"/>
      <c r="N100" s="25"/>
      <c r="O100" s="25"/>
      <c r="P100" s="25"/>
      <c r="Q100" s="25"/>
      <c r="R100" s="25"/>
      <c r="S100" s="23"/>
      <c r="T100" s="23"/>
      <c r="U100" s="23"/>
      <c r="V100" s="23"/>
      <c r="W100" s="23"/>
    </row>
    <row r="101" ht="16.5" spans="1:23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5"/>
      <c r="L101" s="25"/>
      <c r="M101" s="25"/>
      <c r="N101" s="25"/>
      <c r="O101" s="25"/>
      <c r="P101" s="25"/>
      <c r="Q101" s="25"/>
      <c r="R101" s="25"/>
      <c r="S101" s="23"/>
      <c r="T101" s="23"/>
      <c r="U101" s="23"/>
      <c r="V101" s="23"/>
      <c r="W101" s="23"/>
    </row>
    <row r="102" ht="16.5" spans="1:23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5"/>
      <c r="L102" s="25"/>
      <c r="M102" s="25"/>
      <c r="N102" s="25"/>
      <c r="O102" s="25"/>
      <c r="P102" s="25"/>
      <c r="Q102" s="25"/>
      <c r="R102" s="25"/>
      <c r="S102" s="23"/>
      <c r="T102" s="23"/>
      <c r="U102" s="23"/>
      <c r="V102" s="23"/>
      <c r="W102" s="23"/>
    </row>
    <row r="103" ht="16.5" spans="1:2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5"/>
      <c r="L103" s="25"/>
      <c r="M103" s="25"/>
      <c r="N103" s="25"/>
      <c r="O103" s="25"/>
      <c r="P103" s="25"/>
      <c r="Q103" s="25"/>
      <c r="R103" s="25"/>
      <c r="S103" s="23"/>
      <c r="T103" s="23"/>
      <c r="U103" s="23"/>
      <c r="V103" s="23"/>
      <c r="W103" s="23"/>
    </row>
    <row r="104" ht="16.5" spans="1:2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5"/>
      <c r="L104" s="25"/>
      <c r="M104" s="25"/>
      <c r="N104" s="25"/>
      <c r="O104" s="25"/>
      <c r="P104" s="25"/>
      <c r="Q104" s="25"/>
      <c r="R104" s="25"/>
      <c r="S104" s="23"/>
      <c r="T104" s="23"/>
      <c r="U104" s="23"/>
      <c r="V104" s="23"/>
      <c r="W104" s="23"/>
    </row>
    <row r="105" ht="16.5" spans="1:23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5"/>
      <c r="L105" s="25"/>
      <c r="M105" s="25"/>
      <c r="N105" s="25"/>
      <c r="O105" s="25"/>
      <c r="P105" s="25"/>
      <c r="Q105" s="25"/>
      <c r="R105" s="25"/>
      <c r="S105" s="23"/>
      <c r="T105" s="23"/>
      <c r="U105" s="23"/>
      <c r="V105" s="23"/>
      <c r="W105" s="23"/>
    </row>
    <row r="106" ht="16.5" spans="1:23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5"/>
      <c r="L106" s="25"/>
      <c r="M106" s="25"/>
      <c r="N106" s="25"/>
      <c r="O106" s="25"/>
      <c r="P106" s="25"/>
      <c r="Q106" s="25"/>
      <c r="R106" s="25"/>
      <c r="S106" s="23"/>
      <c r="T106" s="23"/>
      <c r="U106" s="23"/>
      <c r="V106" s="23"/>
      <c r="W106" s="23"/>
    </row>
    <row r="107" ht="16.5" spans="1:23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5"/>
      <c r="L107" s="25"/>
      <c r="M107" s="25"/>
      <c r="N107" s="25"/>
      <c r="O107" s="25"/>
      <c r="P107" s="25"/>
      <c r="Q107" s="25"/>
      <c r="R107" s="25"/>
      <c r="S107" s="23"/>
      <c r="T107" s="23"/>
      <c r="U107" s="23"/>
      <c r="V107" s="23"/>
      <c r="W107" s="23"/>
    </row>
    <row r="108" ht="16.5" spans="1:23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5"/>
      <c r="L108" s="25"/>
      <c r="M108" s="25"/>
      <c r="N108" s="25"/>
      <c r="O108" s="25"/>
      <c r="P108" s="25"/>
      <c r="Q108" s="25"/>
      <c r="R108" s="25"/>
      <c r="S108" s="23"/>
      <c r="T108" s="23"/>
      <c r="U108" s="23"/>
      <c r="V108" s="23"/>
      <c r="W108" s="23"/>
    </row>
    <row r="109" ht="16.5" spans="1:23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5"/>
      <c r="L109" s="25"/>
      <c r="M109" s="25"/>
      <c r="N109" s="25"/>
      <c r="O109" s="25"/>
      <c r="P109" s="25"/>
      <c r="Q109" s="25"/>
      <c r="R109" s="25"/>
      <c r="S109" s="23"/>
      <c r="T109" s="23"/>
      <c r="U109" s="23"/>
      <c r="V109" s="23"/>
      <c r="W109" s="23"/>
    </row>
    <row r="110" ht="16.5" spans="1:23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5"/>
      <c r="L110" s="25"/>
      <c r="M110" s="25"/>
      <c r="N110" s="25"/>
      <c r="O110" s="25"/>
      <c r="P110" s="25"/>
      <c r="Q110" s="25"/>
      <c r="R110" s="25"/>
      <c r="S110" s="23"/>
      <c r="T110" s="23"/>
      <c r="U110" s="23"/>
      <c r="V110" s="23"/>
      <c r="W110" s="23"/>
    </row>
    <row r="111" ht="16.5" spans="1:23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5"/>
      <c r="L111" s="25"/>
      <c r="M111" s="25"/>
      <c r="N111" s="25"/>
      <c r="O111" s="25"/>
      <c r="P111" s="25"/>
      <c r="Q111" s="25"/>
      <c r="R111" s="25"/>
      <c r="S111" s="23"/>
      <c r="T111" s="23"/>
      <c r="U111" s="23"/>
      <c r="V111" s="23"/>
      <c r="W111" s="23"/>
    </row>
    <row r="112" ht="16.5" spans="1:23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5"/>
      <c r="L112" s="25"/>
      <c r="M112" s="25"/>
      <c r="N112" s="25"/>
      <c r="O112" s="25"/>
      <c r="P112" s="25"/>
      <c r="Q112" s="25"/>
      <c r="R112" s="25"/>
      <c r="S112" s="23"/>
      <c r="T112" s="23"/>
      <c r="U112" s="23"/>
      <c r="V112" s="23"/>
      <c r="W112" s="23"/>
    </row>
    <row r="113" ht="16.5" spans="1:2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5"/>
      <c r="L113" s="25"/>
      <c r="M113" s="25"/>
      <c r="N113" s="25"/>
      <c r="O113" s="25"/>
      <c r="P113" s="25"/>
      <c r="Q113" s="25"/>
      <c r="R113" s="25"/>
      <c r="S113" s="23"/>
      <c r="T113" s="23"/>
      <c r="U113" s="23"/>
      <c r="V113" s="23"/>
      <c r="W113" s="23"/>
    </row>
    <row r="114" ht="16.5" spans="1:23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5"/>
      <c r="L114" s="25"/>
      <c r="M114" s="25"/>
      <c r="N114" s="25"/>
      <c r="O114" s="25"/>
      <c r="P114" s="25"/>
      <c r="Q114" s="25"/>
      <c r="R114" s="25"/>
      <c r="S114" s="23"/>
      <c r="T114" s="23"/>
      <c r="U114" s="23"/>
      <c r="V114" s="23"/>
      <c r="W114" s="23"/>
    </row>
    <row r="115" ht="16.5" spans="1:23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5"/>
      <c r="L115" s="25"/>
      <c r="M115" s="25"/>
      <c r="N115" s="25"/>
      <c r="O115" s="25"/>
      <c r="P115" s="25"/>
      <c r="Q115" s="25"/>
      <c r="R115" s="25"/>
      <c r="S115" s="23"/>
      <c r="T115" s="23"/>
      <c r="U115" s="23"/>
      <c r="V115" s="23"/>
      <c r="W115" s="23"/>
    </row>
    <row r="116" ht="16.5" spans="1:23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5"/>
      <c r="L116" s="25"/>
      <c r="M116" s="25"/>
      <c r="N116" s="25"/>
      <c r="O116" s="25"/>
      <c r="P116" s="25"/>
      <c r="Q116" s="25"/>
      <c r="R116" s="25"/>
      <c r="S116" s="23"/>
      <c r="T116" s="23"/>
      <c r="U116" s="23"/>
      <c r="V116" s="23"/>
      <c r="W116" s="23"/>
    </row>
    <row r="117" ht="16.5" spans="1:2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5"/>
      <c r="L117" s="25"/>
      <c r="M117" s="25"/>
      <c r="N117" s="25"/>
      <c r="O117" s="25"/>
      <c r="P117" s="25"/>
      <c r="Q117" s="25"/>
      <c r="R117" s="25"/>
      <c r="S117" s="23"/>
      <c r="T117" s="23"/>
      <c r="U117" s="23"/>
      <c r="V117" s="23"/>
      <c r="W117" s="23"/>
    </row>
    <row r="118" ht="16.5" spans="1:23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5"/>
      <c r="L118" s="25"/>
      <c r="M118" s="25"/>
      <c r="N118" s="25"/>
      <c r="O118" s="25"/>
      <c r="P118" s="25"/>
      <c r="Q118" s="25"/>
      <c r="R118" s="25"/>
      <c r="S118" s="23"/>
      <c r="T118" s="23"/>
      <c r="U118" s="23"/>
      <c r="V118" s="23"/>
      <c r="W118" s="23"/>
    </row>
    <row r="119" ht="16.5" spans="1:23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5"/>
      <c r="L119" s="25"/>
      <c r="M119" s="25"/>
      <c r="N119" s="25"/>
      <c r="O119" s="25"/>
      <c r="P119" s="25"/>
      <c r="Q119" s="25"/>
      <c r="R119" s="25"/>
      <c r="S119" s="23"/>
      <c r="T119" s="23"/>
      <c r="U119" s="23"/>
      <c r="V119" s="23"/>
      <c r="W119" s="23"/>
    </row>
    <row r="120" ht="16.5" spans="1:23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5"/>
      <c r="L120" s="25"/>
      <c r="M120" s="25"/>
      <c r="N120" s="25"/>
      <c r="O120" s="25"/>
      <c r="P120" s="25"/>
      <c r="Q120" s="25"/>
      <c r="R120" s="25"/>
      <c r="S120" s="23"/>
      <c r="T120" s="23"/>
      <c r="U120" s="23"/>
      <c r="V120" s="23"/>
      <c r="W120" s="23"/>
    </row>
    <row r="121" ht="16.5" spans="1:23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5"/>
      <c r="L121" s="25"/>
      <c r="M121" s="25"/>
      <c r="N121" s="25"/>
      <c r="O121" s="25"/>
      <c r="P121" s="25"/>
      <c r="Q121" s="25"/>
      <c r="R121" s="25"/>
      <c r="S121" s="23"/>
      <c r="T121" s="23"/>
      <c r="U121" s="23"/>
      <c r="V121" s="23"/>
      <c r="W121" s="23"/>
    </row>
    <row r="122" ht="16.5" spans="1:23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5"/>
      <c r="L122" s="25"/>
      <c r="M122" s="25"/>
      <c r="N122" s="25"/>
      <c r="O122" s="25"/>
      <c r="P122" s="25"/>
      <c r="Q122" s="25"/>
      <c r="R122" s="25"/>
      <c r="S122" s="23"/>
      <c r="T122" s="23"/>
      <c r="U122" s="23"/>
      <c r="V122" s="23"/>
      <c r="W122" s="23"/>
    </row>
    <row r="123" ht="16.5" spans="1: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5"/>
      <c r="L123" s="25"/>
      <c r="M123" s="25"/>
      <c r="N123" s="25"/>
      <c r="O123" s="25"/>
      <c r="P123" s="25"/>
      <c r="Q123" s="25"/>
      <c r="R123" s="25"/>
      <c r="S123" s="23"/>
      <c r="T123" s="23"/>
      <c r="U123" s="23"/>
      <c r="V123" s="23"/>
      <c r="W123" s="23"/>
    </row>
    <row r="124" ht="16.5" spans="1:23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5"/>
      <c r="L124" s="25"/>
      <c r="M124" s="25"/>
      <c r="N124" s="25"/>
      <c r="O124" s="25"/>
      <c r="P124" s="25"/>
      <c r="Q124" s="25"/>
      <c r="R124" s="25"/>
      <c r="S124" s="23"/>
      <c r="T124" s="23"/>
      <c r="U124" s="23"/>
      <c r="V124" s="23"/>
      <c r="W124" s="23"/>
    </row>
    <row r="125" ht="16.5" spans="1:23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5"/>
      <c r="L125" s="25"/>
      <c r="M125" s="25"/>
      <c r="N125" s="25"/>
      <c r="O125" s="25"/>
      <c r="P125" s="25"/>
      <c r="Q125" s="25"/>
      <c r="R125" s="25"/>
      <c r="S125" s="23"/>
      <c r="T125" s="23"/>
      <c r="U125" s="23"/>
      <c r="V125" s="23"/>
      <c r="W125" s="23"/>
    </row>
    <row r="126" ht="16.5" spans="1:23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5"/>
      <c r="L126" s="25"/>
      <c r="M126" s="25"/>
      <c r="N126" s="25"/>
      <c r="O126" s="25"/>
      <c r="P126" s="25"/>
      <c r="Q126" s="25"/>
      <c r="R126" s="25"/>
      <c r="S126" s="23"/>
      <c r="T126" s="23"/>
      <c r="U126" s="23"/>
      <c r="V126" s="23"/>
      <c r="W126" s="23"/>
    </row>
    <row r="127" ht="16.5" spans="1:23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5"/>
      <c r="L127" s="25"/>
      <c r="M127" s="25"/>
      <c r="N127" s="25"/>
      <c r="O127" s="25"/>
      <c r="P127" s="25"/>
      <c r="Q127" s="25"/>
      <c r="R127" s="25"/>
      <c r="S127" s="23"/>
      <c r="T127" s="23"/>
      <c r="U127" s="23"/>
      <c r="V127" s="23"/>
      <c r="W127" s="23"/>
    </row>
    <row r="128" ht="16.5" spans="1:23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5"/>
      <c r="L128" s="25"/>
      <c r="M128" s="25"/>
      <c r="N128" s="25"/>
      <c r="O128" s="25"/>
      <c r="P128" s="25"/>
      <c r="Q128" s="25"/>
      <c r="R128" s="25"/>
      <c r="S128" s="23"/>
      <c r="T128" s="23"/>
      <c r="U128" s="23"/>
      <c r="V128" s="23"/>
      <c r="W128" s="23"/>
    </row>
    <row r="129" ht="16.5" spans="1:23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5"/>
      <c r="L129" s="25"/>
      <c r="M129" s="25"/>
      <c r="N129" s="25"/>
      <c r="O129" s="25"/>
      <c r="P129" s="25"/>
      <c r="Q129" s="25"/>
      <c r="R129" s="25"/>
      <c r="S129" s="23"/>
      <c r="T129" s="23"/>
      <c r="U129" s="23"/>
      <c r="V129" s="23"/>
      <c r="W129" s="23"/>
    </row>
    <row r="130" ht="16.5" spans="1:23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5"/>
      <c r="L130" s="25"/>
      <c r="M130" s="25"/>
      <c r="N130" s="25"/>
      <c r="O130" s="25"/>
      <c r="P130" s="25"/>
      <c r="Q130" s="25"/>
      <c r="R130" s="25"/>
      <c r="S130" s="23"/>
      <c r="T130" s="23"/>
      <c r="U130" s="23"/>
      <c r="V130" s="23"/>
      <c r="W130" s="23"/>
    </row>
    <row r="131" ht="16.5" spans="1:23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5"/>
      <c r="L131" s="25"/>
      <c r="M131" s="25"/>
      <c r="N131" s="25"/>
      <c r="O131" s="25"/>
      <c r="P131" s="25"/>
      <c r="Q131" s="25"/>
      <c r="R131" s="25"/>
      <c r="S131" s="23"/>
      <c r="T131" s="23"/>
      <c r="U131" s="23"/>
      <c r="V131" s="23"/>
      <c r="W131" s="23"/>
    </row>
    <row r="132" ht="16.5" spans="1:23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5"/>
      <c r="L132" s="25"/>
      <c r="M132" s="25"/>
      <c r="N132" s="25"/>
      <c r="O132" s="25"/>
      <c r="P132" s="25"/>
      <c r="Q132" s="25"/>
      <c r="R132" s="25"/>
      <c r="S132" s="23"/>
      <c r="T132" s="23"/>
      <c r="U132" s="23"/>
      <c r="V132" s="23"/>
      <c r="W132" s="23"/>
    </row>
    <row r="133" ht="16.5" spans="1:2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5"/>
      <c r="L133" s="25"/>
      <c r="M133" s="25"/>
      <c r="N133" s="25"/>
      <c r="O133" s="25"/>
      <c r="P133" s="25"/>
      <c r="Q133" s="25"/>
      <c r="R133" s="25"/>
      <c r="S133" s="23"/>
      <c r="T133" s="23"/>
      <c r="U133" s="23"/>
      <c r="V133" s="23"/>
      <c r="W133" s="23"/>
    </row>
    <row r="134" ht="16.5" spans="1:23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5"/>
      <c r="L134" s="25"/>
      <c r="M134" s="25"/>
      <c r="N134" s="25"/>
      <c r="O134" s="25"/>
      <c r="P134" s="25"/>
      <c r="Q134" s="25"/>
      <c r="R134" s="25"/>
      <c r="S134" s="23"/>
      <c r="T134" s="23"/>
      <c r="U134" s="23"/>
      <c r="V134" s="23"/>
      <c r="W134" s="23"/>
    </row>
    <row r="135" ht="16.5" spans="1:23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5"/>
      <c r="L135" s="25"/>
      <c r="M135" s="25"/>
      <c r="N135" s="25"/>
      <c r="O135" s="25"/>
      <c r="P135" s="25"/>
      <c r="Q135" s="25"/>
      <c r="R135" s="25"/>
      <c r="S135" s="23"/>
      <c r="T135" s="23"/>
      <c r="U135" s="23"/>
      <c r="V135" s="23"/>
      <c r="W135" s="23"/>
    </row>
    <row r="136" ht="16.5" spans="1:23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5"/>
      <c r="L136" s="25"/>
      <c r="M136" s="25"/>
      <c r="N136" s="25"/>
      <c r="O136" s="25"/>
      <c r="P136" s="25"/>
      <c r="Q136" s="25"/>
      <c r="R136" s="25"/>
      <c r="S136" s="23"/>
      <c r="T136" s="23"/>
      <c r="U136" s="23"/>
      <c r="V136" s="23"/>
      <c r="W136" s="23"/>
    </row>
    <row r="137" ht="16.5" spans="1:23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5"/>
      <c r="L137" s="25"/>
      <c r="M137" s="25"/>
      <c r="N137" s="25"/>
      <c r="O137" s="25"/>
      <c r="P137" s="25"/>
      <c r="Q137" s="25"/>
      <c r="R137" s="25"/>
      <c r="S137" s="23"/>
      <c r="T137" s="23"/>
      <c r="U137" s="23"/>
      <c r="V137" s="23"/>
      <c r="W137" s="23"/>
    </row>
    <row r="138" ht="16.5" spans="1:23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5"/>
      <c r="L138" s="25"/>
      <c r="M138" s="25"/>
      <c r="N138" s="25"/>
      <c r="O138" s="25"/>
      <c r="P138" s="25"/>
      <c r="Q138" s="25"/>
      <c r="R138" s="25"/>
      <c r="S138" s="23"/>
      <c r="T138" s="23"/>
      <c r="U138" s="23"/>
      <c r="V138" s="23"/>
      <c r="W138" s="23"/>
    </row>
    <row r="139" ht="16.5" spans="1:23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5"/>
      <c r="L139" s="25"/>
      <c r="M139" s="25"/>
      <c r="N139" s="25"/>
      <c r="O139" s="25"/>
      <c r="P139" s="25"/>
      <c r="Q139" s="25"/>
      <c r="R139" s="25"/>
      <c r="S139" s="23"/>
      <c r="T139" s="23"/>
      <c r="U139" s="23"/>
      <c r="V139" s="23"/>
      <c r="W139" s="23"/>
    </row>
    <row r="140" ht="16.5" spans="1:23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5"/>
      <c r="L140" s="25"/>
      <c r="M140" s="25"/>
      <c r="N140" s="25"/>
      <c r="O140" s="25"/>
      <c r="P140" s="25"/>
      <c r="Q140" s="25"/>
      <c r="R140" s="25"/>
      <c r="S140" s="23"/>
      <c r="T140" s="23"/>
      <c r="U140" s="23"/>
      <c r="V140" s="23"/>
      <c r="W140" s="23"/>
    </row>
    <row r="141" ht="16.5" spans="1:23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5"/>
      <c r="L141" s="25"/>
      <c r="M141" s="25"/>
      <c r="N141" s="25"/>
      <c r="O141" s="25"/>
      <c r="P141" s="25"/>
      <c r="Q141" s="25"/>
      <c r="R141" s="25"/>
      <c r="S141" s="23"/>
      <c r="T141" s="23"/>
      <c r="U141" s="23"/>
      <c r="V141" s="23"/>
      <c r="W141" s="23"/>
    </row>
    <row r="142" ht="16.5" spans="1:23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5"/>
      <c r="L142" s="25"/>
      <c r="M142" s="25"/>
      <c r="N142" s="25"/>
      <c r="O142" s="25"/>
      <c r="P142" s="25"/>
      <c r="Q142" s="25"/>
      <c r="R142" s="25"/>
      <c r="S142" s="23"/>
      <c r="T142" s="23"/>
      <c r="U142" s="23"/>
      <c r="V142" s="23"/>
      <c r="W142" s="23"/>
    </row>
    <row r="143" ht="16.5" spans="1:2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5"/>
      <c r="L143" s="25"/>
      <c r="M143" s="25"/>
      <c r="N143" s="25"/>
      <c r="O143" s="25"/>
      <c r="P143" s="25"/>
      <c r="Q143" s="25"/>
      <c r="R143" s="25"/>
      <c r="S143" s="23"/>
      <c r="T143" s="23"/>
      <c r="U143" s="23"/>
      <c r="V143" s="23"/>
      <c r="W143" s="23"/>
    </row>
    <row r="144" ht="16.5" spans="1:23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5"/>
      <c r="L144" s="25"/>
      <c r="M144" s="25"/>
      <c r="N144" s="25"/>
      <c r="O144" s="25"/>
      <c r="P144" s="25"/>
      <c r="Q144" s="25"/>
      <c r="R144" s="25"/>
      <c r="S144" s="23"/>
      <c r="T144" s="23"/>
      <c r="U144" s="23"/>
      <c r="V144" s="23"/>
      <c r="W144" s="23"/>
    </row>
    <row r="145" ht="16.5" spans="1:23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5"/>
      <c r="L145" s="25"/>
      <c r="M145" s="25"/>
      <c r="N145" s="25"/>
      <c r="O145" s="25"/>
      <c r="P145" s="25"/>
      <c r="Q145" s="25"/>
      <c r="R145" s="25"/>
      <c r="S145" s="23"/>
      <c r="T145" s="23"/>
      <c r="U145" s="23"/>
      <c r="V145" s="23"/>
      <c r="W145" s="23"/>
    </row>
    <row r="146" ht="16.5" spans="1:23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5"/>
      <c r="L146" s="25"/>
      <c r="M146" s="25"/>
      <c r="N146" s="25"/>
      <c r="O146" s="25"/>
      <c r="P146" s="25"/>
      <c r="Q146" s="25"/>
      <c r="R146" s="25"/>
      <c r="S146" s="23"/>
      <c r="T146" s="23"/>
      <c r="U146" s="23"/>
      <c r="V146" s="23"/>
      <c r="W146" s="23"/>
    </row>
    <row r="147" ht="16.5" spans="1:2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5"/>
      <c r="L147" s="25"/>
      <c r="M147" s="25"/>
      <c r="N147" s="25"/>
      <c r="O147" s="25"/>
      <c r="P147" s="25"/>
      <c r="Q147" s="25"/>
      <c r="R147" s="25"/>
      <c r="S147" s="23"/>
      <c r="T147" s="23"/>
      <c r="U147" s="23"/>
      <c r="V147" s="23"/>
      <c r="W147" s="23"/>
    </row>
    <row r="148" ht="16.5" spans="1:23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5"/>
      <c r="L148" s="25"/>
      <c r="M148" s="25"/>
      <c r="N148" s="25"/>
      <c r="O148" s="25"/>
      <c r="P148" s="25"/>
      <c r="Q148" s="25"/>
      <c r="R148" s="25"/>
      <c r="S148" s="23"/>
      <c r="T148" s="23"/>
      <c r="U148" s="23"/>
      <c r="V148" s="23"/>
      <c r="W148" s="23"/>
    </row>
    <row r="149" ht="16.5" spans="1:2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5"/>
      <c r="L149" s="25"/>
      <c r="M149" s="25"/>
      <c r="N149" s="25"/>
      <c r="O149" s="25"/>
      <c r="P149" s="25"/>
      <c r="Q149" s="25"/>
      <c r="R149" s="25"/>
      <c r="S149" s="23"/>
      <c r="T149" s="23"/>
      <c r="U149" s="23"/>
      <c r="V149" s="23"/>
      <c r="W149" s="23"/>
    </row>
    <row r="150" ht="16.5" spans="1:23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5"/>
      <c r="L150" s="25"/>
      <c r="M150" s="25"/>
      <c r="N150" s="25"/>
      <c r="O150" s="25"/>
      <c r="P150" s="25"/>
      <c r="Q150" s="25"/>
      <c r="R150" s="25"/>
      <c r="S150" s="23"/>
      <c r="T150" s="23"/>
      <c r="U150" s="23"/>
      <c r="V150" s="23"/>
      <c r="W150" s="23"/>
    </row>
    <row r="151" ht="16.5" spans="1:23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5"/>
      <c r="L151" s="25"/>
      <c r="M151" s="25"/>
      <c r="N151" s="25"/>
      <c r="O151" s="25"/>
      <c r="P151" s="25"/>
      <c r="Q151" s="25"/>
      <c r="R151" s="25"/>
      <c r="S151" s="23"/>
      <c r="T151" s="23"/>
      <c r="U151" s="23"/>
      <c r="V151" s="23"/>
      <c r="W151" s="23"/>
    </row>
    <row r="152" ht="16.5" spans="1:23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5"/>
      <c r="L152" s="25"/>
      <c r="M152" s="25"/>
      <c r="N152" s="25"/>
      <c r="O152" s="25"/>
      <c r="P152" s="25"/>
      <c r="Q152" s="25"/>
      <c r="R152" s="25"/>
      <c r="S152" s="23"/>
      <c r="T152" s="23"/>
      <c r="U152" s="23"/>
      <c r="V152" s="23"/>
      <c r="W152" s="23"/>
    </row>
    <row r="153" ht="16.5" spans="1:2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5"/>
      <c r="L153" s="25"/>
      <c r="M153" s="25"/>
      <c r="N153" s="25"/>
      <c r="O153" s="25"/>
      <c r="P153" s="25"/>
      <c r="Q153" s="25"/>
      <c r="R153" s="25"/>
      <c r="S153" s="23"/>
      <c r="T153" s="23"/>
      <c r="U153" s="23"/>
      <c r="V153" s="23"/>
      <c r="W153" s="23"/>
    </row>
    <row r="154" ht="16.5" spans="1:23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5"/>
      <c r="L154" s="25"/>
      <c r="M154" s="25"/>
      <c r="N154" s="25"/>
      <c r="O154" s="25"/>
      <c r="P154" s="25"/>
      <c r="Q154" s="25"/>
      <c r="R154" s="25"/>
      <c r="S154" s="23"/>
      <c r="T154" s="23"/>
      <c r="U154" s="23"/>
      <c r="V154" s="23"/>
      <c r="W154" s="23"/>
    </row>
    <row r="155" ht="16.5" spans="1:23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5"/>
      <c r="L155" s="25"/>
      <c r="M155" s="25"/>
      <c r="N155" s="25"/>
      <c r="O155" s="25"/>
      <c r="P155" s="25"/>
      <c r="Q155" s="25"/>
      <c r="R155" s="25"/>
      <c r="S155" s="23"/>
      <c r="T155" s="23"/>
      <c r="U155" s="23"/>
      <c r="V155" s="23"/>
      <c r="W155" s="23"/>
    </row>
    <row r="156" ht="16.5" spans="1:23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5"/>
      <c r="L156" s="25"/>
      <c r="M156" s="25"/>
      <c r="N156" s="25"/>
      <c r="O156" s="25"/>
      <c r="P156" s="25"/>
      <c r="Q156" s="25"/>
      <c r="R156" s="25"/>
      <c r="S156" s="23"/>
      <c r="T156" s="23"/>
      <c r="U156" s="23"/>
      <c r="V156" s="23"/>
      <c r="W156" s="23"/>
    </row>
    <row r="157" ht="16.5" spans="1:2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5"/>
      <c r="L157" s="25"/>
      <c r="M157" s="25"/>
      <c r="N157" s="25"/>
      <c r="O157" s="25"/>
      <c r="P157" s="25"/>
      <c r="Q157" s="25"/>
      <c r="R157" s="25"/>
      <c r="S157" s="23"/>
      <c r="T157" s="23"/>
      <c r="U157" s="23"/>
      <c r="V157" s="23"/>
      <c r="W157" s="23"/>
    </row>
    <row r="158" ht="16.5" spans="1:23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5"/>
      <c r="L158" s="25"/>
      <c r="M158" s="25"/>
      <c r="N158" s="25"/>
      <c r="O158" s="25"/>
      <c r="P158" s="25"/>
      <c r="Q158" s="25"/>
      <c r="R158" s="25"/>
      <c r="S158" s="23"/>
      <c r="T158" s="23"/>
      <c r="U158" s="23"/>
      <c r="V158" s="23"/>
      <c r="W158" s="23"/>
    </row>
    <row r="159" ht="16.5" spans="1:23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5"/>
      <c r="L159" s="25"/>
      <c r="M159" s="25"/>
      <c r="N159" s="25"/>
      <c r="O159" s="25"/>
      <c r="P159" s="25"/>
      <c r="Q159" s="25"/>
      <c r="R159" s="25"/>
      <c r="S159" s="23"/>
      <c r="T159" s="23"/>
      <c r="U159" s="23"/>
      <c r="V159" s="23"/>
      <c r="W159" s="23"/>
    </row>
    <row r="160" ht="16.5" spans="1:23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5"/>
      <c r="L160" s="25"/>
      <c r="M160" s="25"/>
      <c r="N160" s="25"/>
      <c r="O160" s="25"/>
      <c r="P160" s="25"/>
      <c r="Q160" s="25"/>
      <c r="R160" s="25"/>
      <c r="S160" s="23"/>
      <c r="T160" s="23"/>
      <c r="U160" s="23"/>
      <c r="V160" s="23"/>
      <c r="W160" s="23"/>
    </row>
    <row r="161" ht="16.5" spans="1:23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5"/>
      <c r="L161" s="25"/>
      <c r="M161" s="25"/>
      <c r="N161" s="25"/>
      <c r="O161" s="25"/>
      <c r="P161" s="25"/>
      <c r="Q161" s="25"/>
      <c r="R161" s="25"/>
      <c r="S161" s="23"/>
      <c r="T161" s="23"/>
      <c r="U161" s="23"/>
      <c r="V161" s="23"/>
      <c r="W161" s="23"/>
    </row>
    <row r="162" ht="16.5" spans="1:23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5"/>
      <c r="L162" s="25"/>
      <c r="M162" s="25"/>
      <c r="N162" s="25"/>
      <c r="O162" s="25"/>
      <c r="P162" s="25"/>
      <c r="Q162" s="25"/>
      <c r="R162" s="25"/>
      <c r="S162" s="23"/>
      <c r="T162" s="23"/>
      <c r="U162" s="23"/>
      <c r="V162" s="23"/>
      <c r="W162" s="23"/>
    </row>
    <row r="163" ht="16.5" spans="1:2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5"/>
      <c r="L163" s="25"/>
      <c r="M163" s="25"/>
      <c r="N163" s="25"/>
      <c r="O163" s="25"/>
      <c r="P163" s="25"/>
      <c r="Q163" s="25"/>
      <c r="R163" s="25"/>
      <c r="S163" s="23"/>
      <c r="T163" s="23"/>
      <c r="U163" s="23"/>
      <c r="V163" s="23"/>
      <c r="W163" s="23"/>
    </row>
    <row r="164" ht="16.5" spans="1:2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  <c r="S164" s="23"/>
      <c r="T164" s="23"/>
      <c r="U164" s="23"/>
      <c r="V164" s="23"/>
      <c r="W164" s="23"/>
    </row>
    <row r="165" ht="16.5" spans="1:2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5"/>
      <c r="O165" s="25"/>
      <c r="P165" s="25"/>
      <c r="Q165" s="25"/>
      <c r="R165" s="25"/>
      <c r="S165" s="23"/>
      <c r="T165" s="23"/>
      <c r="U165" s="23"/>
      <c r="V165" s="23"/>
      <c r="W165" s="23"/>
    </row>
    <row r="166" ht="16.5" spans="1:2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5"/>
      <c r="O166" s="25"/>
      <c r="P166" s="25"/>
      <c r="Q166" s="25"/>
      <c r="R166" s="25"/>
      <c r="S166" s="23"/>
      <c r="T166" s="23"/>
      <c r="U166" s="23"/>
      <c r="V166" s="23"/>
      <c r="W166" s="23"/>
    </row>
    <row r="167" ht="16.5" spans="1:2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5"/>
      <c r="O167" s="25"/>
      <c r="P167" s="25"/>
      <c r="Q167" s="25"/>
      <c r="R167" s="25"/>
      <c r="S167" s="23"/>
      <c r="T167" s="23"/>
      <c r="U167" s="23"/>
      <c r="V167" s="23"/>
      <c r="W167" s="23"/>
    </row>
    <row r="168" ht="16.5" spans="1:2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5"/>
      <c r="O168" s="25"/>
      <c r="P168" s="25"/>
      <c r="Q168" s="25"/>
      <c r="R168" s="25"/>
      <c r="S168" s="23"/>
      <c r="T168" s="23"/>
      <c r="U168" s="23"/>
      <c r="V168" s="23"/>
      <c r="W168" s="23"/>
    </row>
    <row r="169" ht="16.5" spans="1:2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5"/>
      <c r="O169" s="25"/>
      <c r="P169" s="25"/>
      <c r="Q169" s="25"/>
      <c r="R169" s="25"/>
      <c r="S169" s="23"/>
      <c r="T169" s="23"/>
      <c r="U169" s="23"/>
      <c r="V169" s="23"/>
      <c r="W169" s="23"/>
    </row>
    <row r="170" ht="16.5" spans="1:2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5"/>
      <c r="O170" s="25"/>
      <c r="P170" s="25"/>
      <c r="Q170" s="25"/>
      <c r="R170" s="25"/>
      <c r="S170" s="23"/>
      <c r="T170" s="23"/>
      <c r="U170" s="23"/>
      <c r="V170" s="23"/>
      <c r="W170" s="23"/>
    </row>
    <row r="171" ht="16.5" spans="1:2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5"/>
      <c r="O171" s="25"/>
      <c r="P171" s="25"/>
      <c r="Q171" s="25"/>
      <c r="R171" s="25"/>
      <c r="S171" s="23"/>
      <c r="T171" s="23"/>
      <c r="U171" s="23"/>
      <c r="V171" s="23"/>
      <c r="W171" s="23"/>
    </row>
    <row r="172" ht="16.5" spans="1:2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5"/>
      <c r="O172" s="25"/>
      <c r="P172" s="25"/>
      <c r="Q172" s="25"/>
      <c r="R172" s="25"/>
      <c r="S172" s="23"/>
      <c r="T172" s="23"/>
      <c r="U172" s="23"/>
      <c r="V172" s="23"/>
      <c r="W172" s="23"/>
    </row>
    <row r="173" ht="16.5" spans="1:2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5"/>
      <c r="O173" s="25"/>
      <c r="P173" s="25"/>
      <c r="Q173" s="25"/>
      <c r="R173" s="25"/>
      <c r="S173" s="23"/>
      <c r="T173" s="23"/>
      <c r="U173" s="23"/>
      <c r="V173" s="23"/>
      <c r="W173" s="23"/>
    </row>
    <row r="174" ht="16.5" spans="1:2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5"/>
      <c r="O174" s="25"/>
      <c r="P174" s="25"/>
      <c r="Q174" s="25"/>
      <c r="R174" s="25"/>
      <c r="S174" s="23"/>
      <c r="T174" s="23"/>
      <c r="U174" s="23"/>
      <c r="V174" s="23"/>
      <c r="W174" s="23"/>
    </row>
    <row r="175" ht="16.5" spans="1:2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5"/>
      <c r="O175" s="25"/>
      <c r="P175" s="25"/>
      <c r="Q175" s="25"/>
      <c r="R175" s="25"/>
      <c r="S175" s="23"/>
      <c r="T175" s="23"/>
      <c r="U175" s="23"/>
      <c r="V175" s="23"/>
      <c r="W175" s="23"/>
    </row>
    <row r="176" ht="16.5" spans="1:2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5"/>
      <c r="O176" s="25"/>
      <c r="P176" s="25"/>
      <c r="Q176" s="25"/>
      <c r="R176" s="25"/>
      <c r="S176" s="23"/>
      <c r="T176" s="23"/>
      <c r="U176" s="23"/>
      <c r="V176" s="23"/>
      <c r="W176" s="23"/>
    </row>
    <row r="177" ht="16.5" spans="1:2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5"/>
      <c r="O177" s="25"/>
      <c r="P177" s="25"/>
      <c r="Q177" s="25"/>
      <c r="R177" s="25"/>
      <c r="S177" s="23"/>
      <c r="T177" s="23"/>
      <c r="U177" s="23"/>
      <c r="V177" s="23"/>
      <c r="W177" s="23"/>
    </row>
    <row r="178" ht="16.5" spans="1:2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5"/>
      <c r="O178" s="25"/>
      <c r="P178" s="25"/>
      <c r="Q178" s="25"/>
      <c r="R178" s="25"/>
      <c r="S178" s="23"/>
      <c r="T178" s="23"/>
      <c r="U178" s="23"/>
      <c r="V178" s="23"/>
      <c r="W178" s="23"/>
    </row>
    <row r="179" ht="16.5" spans="1:2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5"/>
      <c r="O179" s="25"/>
      <c r="P179" s="25"/>
      <c r="Q179" s="25"/>
      <c r="R179" s="25"/>
      <c r="S179" s="23"/>
      <c r="T179" s="23"/>
      <c r="U179" s="23"/>
      <c r="V179" s="23"/>
      <c r="W179" s="23"/>
    </row>
    <row r="180" ht="16.5" spans="1:2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5"/>
      <c r="O180" s="25"/>
      <c r="P180" s="25"/>
      <c r="Q180" s="25"/>
      <c r="R180" s="25"/>
      <c r="S180" s="23"/>
      <c r="T180" s="23"/>
      <c r="U180" s="23"/>
      <c r="V180" s="23"/>
      <c r="W180" s="23"/>
    </row>
    <row r="181" ht="16.5" spans="1:2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  <c r="S181" s="23"/>
      <c r="T181" s="23"/>
      <c r="U181" s="23"/>
      <c r="V181" s="23"/>
      <c r="W181" s="23"/>
    </row>
    <row r="182" ht="16.5" spans="1:2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5"/>
      <c r="O182" s="25"/>
      <c r="P182" s="25"/>
      <c r="Q182" s="25"/>
      <c r="R182" s="25"/>
      <c r="S182" s="23"/>
      <c r="T182" s="23"/>
      <c r="U182" s="23"/>
      <c r="V182" s="23"/>
      <c r="W182" s="23"/>
    </row>
    <row r="183" ht="16.5" spans="1:2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  <c r="S183" s="23"/>
      <c r="T183" s="23"/>
      <c r="U183" s="23"/>
      <c r="V183" s="23"/>
      <c r="W183" s="23"/>
    </row>
    <row r="184" ht="16.5" spans="1:2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  <c r="S184" s="23"/>
      <c r="T184" s="23"/>
      <c r="U184" s="23"/>
      <c r="V184" s="23"/>
      <c r="W184" s="23"/>
    </row>
    <row r="185" ht="16.5" spans="1:2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  <c r="S185" s="23"/>
      <c r="T185" s="23"/>
      <c r="U185" s="23"/>
      <c r="V185" s="23"/>
      <c r="W185" s="23"/>
    </row>
    <row r="186" ht="16.5" spans="1:2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  <c r="S186" s="23"/>
      <c r="T186" s="23"/>
      <c r="U186" s="23"/>
      <c r="V186" s="23"/>
      <c r="W186" s="23"/>
    </row>
    <row r="187" ht="16.5" spans="1:2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  <c r="S187" s="23"/>
      <c r="T187" s="23"/>
      <c r="U187" s="23"/>
      <c r="V187" s="23"/>
      <c r="W187" s="23"/>
    </row>
    <row r="188" ht="16.5" spans="1:2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  <c r="S188" s="23"/>
      <c r="T188" s="23"/>
      <c r="U188" s="23"/>
      <c r="V188" s="23"/>
      <c r="W188" s="23"/>
    </row>
    <row r="189" ht="16.5" spans="1:2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  <c r="S189" s="23"/>
      <c r="T189" s="23"/>
      <c r="U189" s="23"/>
      <c r="V189" s="23"/>
      <c r="W189" s="23"/>
    </row>
    <row r="190" ht="16.5" spans="1:2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  <c r="S190" s="23"/>
      <c r="T190" s="23"/>
      <c r="U190" s="23"/>
      <c r="V190" s="23"/>
      <c r="W190" s="23"/>
    </row>
    <row r="191" ht="16.5" spans="1:2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  <c r="S191" s="23"/>
      <c r="T191" s="23"/>
      <c r="U191" s="23"/>
      <c r="V191" s="23"/>
      <c r="W191" s="23"/>
    </row>
    <row r="192" ht="16.5" spans="1:2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  <c r="S192" s="23"/>
      <c r="T192" s="23"/>
      <c r="U192" s="23"/>
      <c r="V192" s="23"/>
      <c r="W192" s="23"/>
    </row>
    <row r="193" ht="16.5" spans="1:2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  <c r="S193" s="23"/>
      <c r="T193" s="23"/>
      <c r="U193" s="23"/>
      <c r="V193" s="23"/>
      <c r="W193" s="23"/>
    </row>
    <row r="194" ht="16.5" spans="1:2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  <c r="S194" s="23"/>
      <c r="T194" s="23"/>
      <c r="U194" s="23"/>
      <c r="V194" s="23"/>
      <c r="W194" s="23"/>
    </row>
    <row r="195" ht="16.5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  <c r="S195" s="23"/>
      <c r="T195" s="23"/>
      <c r="U195" s="23"/>
      <c r="V195" s="23"/>
      <c r="W195" s="23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3"/>
      <c r="T196" s="23"/>
      <c r="U196" s="23"/>
      <c r="V196" s="23"/>
      <c r="W196" s="23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3"/>
      <c r="T197" s="23"/>
      <c r="U197" s="23"/>
      <c r="V197" s="23"/>
      <c r="W197" s="23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3"/>
      <c r="T198" s="23"/>
      <c r="U198" s="23"/>
      <c r="V198" s="23"/>
      <c r="W198" s="23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3"/>
      <c r="T199" s="23"/>
      <c r="U199" s="23"/>
      <c r="V199" s="23"/>
      <c r="W199" s="23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3"/>
      <c r="T200" s="23"/>
      <c r="U200" s="23"/>
      <c r="V200" s="23"/>
      <c r="W200" s="23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3"/>
      <c r="T201" s="23"/>
      <c r="U201" s="23"/>
      <c r="V201" s="23"/>
      <c r="W201" s="23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3"/>
      <c r="T202" s="23"/>
      <c r="U202" s="23"/>
      <c r="V202" s="23"/>
      <c r="W202" s="23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3"/>
      <c r="T203" s="23"/>
      <c r="U203" s="23"/>
      <c r="V203" s="23"/>
      <c r="W203" s="23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3"/>
      <c r="T204" s="23"/>
      <c r="U204" s="23"/>
      <c r="V204" s="23"/>
      <c r="W204" s="23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3"/>
      <c r="T205" s="23"/>
      <c r="U205" s="23"/>
      <c r="V205" s="23"/>
      <c r="W205" s="23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3"/>
      <c r="T206" s="23"/>
      <c r="U206" s="23"/>
      <c r="V206" s="23"/>
      <c r="W206" s="23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3"/>
      <c r="T207" s="23"/>
      <c r="U207" s="23"/>
      <c r="V207" s="23"/>
      <c r="W207" s="23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3"/>
      <c r="T208" s="23"/>
      <c r="U208" s="23"/>
      <c r="V208" s="23"/>
      <c r="W208" s="23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3"/>
      <c r="T209" s="23"/>
      <c r="U209" s="23"/>
      <c r="V209" s="23"/>
      <c r="W209" s="23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3"/>
      <c r="T210" s="23"/>
      <c r="U210" s="23"/>
      <c r="V210" s="23"/>
      <c r="W210" s="23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3"/>
      <c r="T211" s="23"/>
      <c r="U211" s="23"/>
      <c r="V211" s="23"/>
      <c r="W211" s="23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3"/>
      <c r="T212" s="23"/>
      <c r="U212" s="23"/>
      <c r="V212" s="23"/>
      <c r="W212" s="23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3"/>
      <c r="T213" s="23"/>
      <c r="U213" s="23"/>
      <c r="V213" s="23"/>
      <c r="W213" s="23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3"/>
      <c r="T214" s="23"/>
      <c r="U214" s="23"/>
      <c r="V214" s="23"/>
      <c r="W214" s="23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3"/>
      <c r="T215" s="23"/>
      <c r="U215" s="23"/>
      <c r="V215" s="23"/>
      <c r="W215" s="23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3"/>
      <c r="T216" s="23"/>
      <c r="U216" s="23"/>
      <c r="V216" s="23"/>
      <c r="W216" s="23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3"/>
      <c r="T217" s="23"/>
      <c r="U217" s="23"/>
      <c r="V217" s="23"/>
      <c r="W217" s="23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3"/>
      <c r="T218" s="23"/>
      <c r="U218" s="23"/>
      <c r="V218" s="23"/>
      <c r="W218" s="23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3"/>
      <c r="T219" s="23"/>
      <c r="U219" s="23"/>
      <c r="V219" s="23"/>
      <c r="W219" s="23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3"/>
      <c r="T220" s="23"/>
      <c r="U220" s="23"/>
      <c r="V220" s="23"/>
      <c r="W220" s="23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3"/>
      <c r="T221" s="23"/>
      <c r="U221" s="23"/>
      <c r="V221" s="23"/>
      <c r="W221" s="23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3"/>
      <c r="T222" s="23"/>
      <c r="U222" s="23"/>
      <c r="V222" s="23"/>
      <c r="W222" s="23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3"/>
      <c r="T223" s="23"/>
      <c r="U223" s="23"/>
      <c r="V223" s="23"/>
      <c r="W223" s="23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3"/>
      <c r="T224" s="23"/>
      <c r="U224" s="23"/>
      <c r="V224" s="23"/>
      <c r="W224" s="23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3"/>
      <c r="T225" s="23"/>
      <c r="U225" s="23"/>
      <c r="V225" s="23"/>
      <c r="W225" s="23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3"/>
      <c r="T226" s="23"/>
      <c r="U226" s="23"/>
      <c r="V226" s="23"/>
      <c r="W226" s="23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3"/>
      <c r="T227" s="23"/>
      <c r="U227" s="23"/>
      <c r="V227" s="23"/>
      <c r="W227" s="23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3"/>
      <c r="T228" s="23"/>
      <c r="U228" s="23"/>
      <c r="V228" s="23"/>
      <c r="W228" s="23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3"/>
      <c r="T229" s="23"/>
      <c r="U229" s="23"/>
      <c r="V229" s="23"/>
      <c r="W229" s="23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3"/>
      <c r="T230" s="23"/>
      <c r="U230" s="23"/>
      <c r="V230" s="23"/>
      <c r="W230" s="23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3"/>
      <c r="T231" s="23"/>
      <c r="U231" s="23"/>
      <c r="V231" s="23"/>
      <c r="W231" s="23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3"/>
      <c r="T232" s="23"/>
      <c r="U232" s="23"/>
      <c r="V232" s="23"/>
      <c r="W232" s="23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3"/>
      <c r="T233" s="23"/>
      <c r="U233" s="23"/>
      <c r="V233" s="23"/>
      <c r="W233" s="23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3"/>
      <c r="T234" s="23"/>
      <c r="U234" s="23"/>
      <c r="V234" s="23"/>
      <c r="W234" s="23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3"/>
      <c r="T235" s="23"/>
      <c r="U235" s="23"/>
      <c r="V235" s="23"/>
      <c r="W235" s="23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3"/>
      <c r="T236" s="23"/>
      <c r="U236" s="23"/>
      <c r="V236" s="23"/>
      <c r="W236" s="23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3"/>
      <c r="T237" s="23"/>
      <c r="U237" s="23"/>
      <c r="V237" s="23"/>
      <c r="W237" s="23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3"/>
      <c r="T238" s="23"/>
      <c r="U238" s="23"/>
      <c r="V238" s="23"/>
      <c r="W238" s="23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3"/>
      <c r="T239" s="23"/>
      <c r="U239" s="23"/>
      <c r="V239" s="23"/>
      <c r="W239" s="23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3"/>
      <c r="T240" s="23"/>
      <c r="U240" s="23"/>
      <c r="V240" s="23"/>
      <c r="W240" s="23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3"/>
      <c r="T241" s="23"/>
      <c r="U241" s="23"/>
      <c r="V241" s="23"/>
      <c r="W241" s="23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3"/>
      <c r="T242" s="23"/>
      <c r="U242" s="23"/>
      <c r="V242" s="23"/>
      <c r="W242" s="23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3"/>
      <c r="T243" s="23"/>
      <c r="U243" s="23"/>
      <c r="V243" s="23"/>
      <c r="W243" s="23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3"/>
      <c r="T244" s="23"/>
      <c r="U244" s="23"/>
      <c r="V244" s="23"/>
      <c r="W244" s="23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3"/>
      <c r="T245" s="23"/>
      <c r="U245" s="23"/>
      <c r="V245" s="23"/>
      <c r="W245" s="23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3"/>
      <c r="T246" s="23"/>
      <c r="U246" s="23"/>
      <c r="V246" s="23"/>
      <c r="W246" s="23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3"/>
      <c r="T247" s="23"/>
      <c r="U247" s="23"/>
      <c r="V247" s="23"/>
      <c r="W247" s="23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3"/>
      <c r="T248" s="23"/>
      <c r="U248" s="23"/>
      <c r="V248" s="23"/>
      <c r="W248" s="23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3"/>
      <c r="T249" s="23"/>
      <c r="U249" s="23"/>
      <c r="V249" s="23"/>
      <c r="W249" s="23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3"/>
      <c r="T250" s="23"/>
      <c r="U250" s="23"/>
      <c r="V250" s="23"/>
      <c r="W250" s="23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3"/>
      <c r="T251" s="23"/>
      <c r="U251" s="23"/>
      <c r="V251" s="23"/>
      <c r="W251" s="23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3"/>
      <c r="T252" s="23"/>
      <c r="U252" s="23"/>
      <c r="V252" s="23"/>
      <c r="W252" s="23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3"/>
      <c r="T253" s="23"/>
      <c r="U253" s="23"/>
      <c r="V253" s="23"/>
      <c r="W253" s="23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3"/>
      <c r="T254" s="23"/>
      <c r="U254" s="23"/>
      <c r="V254" s="23"/>
      <c r="W254" s="23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3"/>
      <c r="T255" s="23"/>
      <c r="U255" s="23"/>
      <c r="V255" s="23"/>
      <c r="W255" s="23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3"/>
      <c r="T256" s="23"/>
      <c r="U256" s="23"/>
      <c r="V256" s="23"/>
      <c r="W256" s="23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3"/>
      <c r="T257" s="23"/>
      <c r="U257" s="23"/>
      <c r="V257" s="23"/>
      <c r="W257" s="23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3"/>
      <c r="T258" s="23"/>
      <c r="U258" s="23"/>
      <c r="V258" s="23"/>
      <c r="W258" s="23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3"/>
      <c r="T259" s="23"/>
      <c r="U259" s="23"/>
      <c r="V259" s="23"/>
      <c r="W259" s="23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3"/>
      <c r="T260" s="23"/>
      <c r="U260" s="23"/>
      <c r="V260" s="23"/>
      <c r="W260" s="23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3"/>
      <c r="T261" s="23"/>
      <c r="U261" s="23"/>
      <c r="V261" s="23"/>
      <c r="W261" s="23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3"/>
      <c r="T262" s="23"/>
      <c r="U262" s="23"/>
      <c r="V262" s="23"/>
      <c r="W262" s="23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3"/>
      <c r="T263" s="23"/>
      <c r="U263" s="23"/>
      <c r="V263" s="23"/>
      <c r="W263" s="23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3"/>
      <c r="T264" s="23"/>
      <c r="U264" s="23"/>
      <c r="V264" s="23"/>
      <c r="W264" s="23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3"/>
      <c r="T265" s="23"/>
      <c r="U265" s="23"/>
      <c r="V265" s="23"/>
      <c r="W265" s="23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3"/>
      <c r="T266" s="23"/>
      <c r="U266" s="23"/>
      <c r="V266" s="23"/>
      <c r="W266" s="23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3"/>
      <c r="T267" s="23"/>
      <c r="U267" s="23"/>
      <c r="V267" s="23"/>
      <c r="W267" s="23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3"/>
      <c r="T268" s="23"/>
      <c r="U268" s="23"/>
      <c r="V268" s="23"/>
      <c r="W268" s="23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3"/>
      <c r="T269" s="23"/>
      <c r="U269" s="23"/>
      <c r="V269" s="23"/>
      <c r="W269" s="23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3"/>
      <c r="T270" s="23"/>
      <c r="U270" s="23"/>
      <c r="V270" s="23"/>
      <c r="W270" s="23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3"/>
      <c r="T271" s="23"/>
      <c r="U271" s="23"/>
      <c r="V271" s="23"/>
      <c r="W271" s="23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3"/>
      <c r="T272" s="23"/>
      <c r="U272" s="23"/>
      <c r="V272" s="23"/>
      <c r="W272" s="23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3"/>
      <c r="T273" s="23"/>
      <c r="U273" s="23"/>
      <c r="V273" s="23"/>
      <c r="W273" s="23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3"/>
      <c r="T274" s="23"/>
      <c r="U274" s="23"/>
      <c r="V274" s="23"/>
      <c r="W274" s="23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3"/>
      <c r="T275" s="23"/>
      <c r="U275" s="23"/>
      <c r="V275" s="23"/>
      <c r="W275" s="23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3"/>
      <c r="T276" s="23"/>
      <c r="U276" s="23"/>
      <c r="V276" s="23"/>
      <c r="W276" s="23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3"/>
      <c r="T277" s="23"/>
      <c r="U277" s="23"/>
      <c r="V277" s="23"/>
      <c r="W277" s="23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3"/>
      <c r="T278" s="23"/>
      <c r="U278" s="23"/>
      <c r="V278" s="23"/>
      <c r="W278" s="23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3"/>
      <c r="T279" s="23"/>
      <c r="U279" s="23"/>
      <c r="V279" s="23"/>
      <c r="W279" s="23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3"/>
      <c r="T280" s="23"/>
      <c r="U280" s="23"/>
      <c r="V280" s="23"/>
      <c r="W280" s="23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3"/>
      <c r="T281" s="23"/>
      <c r="U281" s="23"/>
      <c r="V281" s="23"/>
      <c r="W281" s="23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3"/>
      <c r="T282" s="23"/>
      <c r="U282" s="23"/>
      <c r="V282" s="23"/>
      <c r="W282" s="23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3"/>
      <c r="T283" s="23"/>
      <c r="U283" s="23"/>
      <c r="V283" s="23"/>
      <c r="W283" s="23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3"/>
      <c r="T284" s="23"/>
      <c r="U284" s="23"/>
      <c r="V284" s="23"/>
      <c r="W284" s="23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3"/>
      <c r="T285" s="23"/>
      <c r="U285" s="23"/>
      <c r="V285" s="23"/>
      <c r="W285" s="23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3"/>
      <c r="T286" s="23"/>
      <c r="U286" s="23"/>
      <c r="V286" s="23"/>
      <c r="W286" s="23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3"/>
      <c r="T287" s="23"/>
      <c r="U287" s="23"/>
      <c r="V287" s="23"/>
      <c r="W287" s="23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3"/>
      <c r="T288" s="23"/>
      <c r="U288" s="23"/>
      <c r="V288" s="23"/>
      <c r="W288" s="23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3"/>
      <c r="T289" s="23"/>
      <c r="U289" s="23"/>
      <c r="V289" s="23"/>
      <c r="W289" s="23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3"/>
      <c r="T290" s="23"/>
      <c r="U290" s="23"/>
      <c r="V290" s="23"/>
      <c r="W290" s="23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3"/>
      <c r="T291" s="23"/>
      <c r="U291" s="23"/>
      <c r="V291" s="23"/>
      <c r="W291" s="23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3"/>
      <c r="T292" s="23"/>
      <c r="U292" s="23"/>
      <c r="V292" s="23"/>
      <c r="W292" s="23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3"/>
      <c r="T293" s="23"/>
      <c r="U293" s="23"/>
      <c r="V293" s="23"/>
      <c r="W293" s="23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3"/>
      <c r="T294" s="23"/>
      <c r="U294" s="23"/>
      <c r="V294" s="23"/>
      <c r="W294" s="23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3"/>
      <c r="T295" s="23"/>
      <c r="U295" s="23"/>
      <c r="V295" s="23"/>
      <c r="W295" s="23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3"/>
      <c r="T296" s="23"/>
      <c r="U296" s="23"/>
      <c r="V296" s="23"/>
      <c r="W296" s="23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3"/>
      <c r="T297" s="23"/>
      <c r="U297" s="23"/>
      <c r="V297" s="23"/>
      <c r="W297" s="23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3"/>
      <c r="T298" s="23"/>
      <c r="U298" s="23"/>
      <c r="V298" s="23"/>
      <c r="W298" s="23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3"/>
      <c r="T299" s="23"/>
      <c r="U299" s="23"/>
      <c r="V299" s="23"/>
      <c r="W299" s="23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3"/>
      <c r="T300" s="23"/>
      <c r="U300" s="23"/>
      <c r="V300" s="23"/>
      <c r="W300" s="23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3"/>
      <c r="T301" s="23"/>
      <c r="U301" s="23"/>
      <c r="V301" s="23"/>
      <c r="W301" s="23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3"/>
      <c r="T302" s="23"/>
      <c r="U302" s="23"/>
      <c r="V302" s="23"/>
      <c r="W302" s="23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3"/>
      <c r="T303" s="23"/>
      <c r="U303" s="23"/>
      <c r="V303" s="23"/>
      <c r="W303" s="23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3"/>
      <c r="T304" s="23"/>
      <c r="U304" s="23"/>
      <c r="V304" s="23"/>
      <c r="W304" s="23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3"/>
      <c r="T305" s="23"/>
      <c r="U305" s="23"/>
      <c r="V305" s="23"/>
      <c r="W305" s="23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3"/>
      <c r="T306" s="23"/>
      <c r="U306" s="23"/>
      <c r="V306" s="23"/>
      <c r="W306" s="23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3"/>
      <c r="T307" s="23"/>
      <c r="U307" s="23"/>
      <c r="V307" s="23"/>
      <c r="W307" s="23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3"/>
      <c r="T308" s="23"/>
      <c r="U308" s="23"/>
      <c r="V308" s="23"/>
      <c r="W308" s="23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3"/>
      <c r="T309" s="23"/>
      <c r="U309" s="23"/>
      <c r="V309" s="23"/>
      <c r="W309" s="23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3"/>
      <c r="T310" s="23"/>
      <c r="U310" s="23"/>
      <c r="V310" s="23"/>
      <c r="W310" s="23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3"/>
      <c r="T311" s="23"/>
      <c r="U311" s="23"/>
      <c r="V311" s="23"/>
      <c r="W311" s="23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3"/>
      <c r="T312" s="23"/>
      <c r="U312" s="23"/>
      <c r="V312" s="23"/>
      <c r="W312" s="23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3"/>
      <c r="T313" s="23"/>
      <c r="U313" s="23"/>
      <c r="V313" s="23"/>
      <c r="W313" s="23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3"/>
      <c r="T314" s="23"/>
      <c r="U314" s="23"/>
      <c r="V314" s="23"/>
      <c r="W314" s="23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3"/>
      <c r="T315" s="23"/>
      <c r="U315" s="23"/>
      <c r="V315" s="23"/>
      <c r="W315" s="23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3"/>
      <c r="T316" s="23"/>
      <c r="U316" s="23"/>
      <c r="V316" s="23"/>
      <c r="W316" s="23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3"/>
      <c r="T317" s="23"/>
      <c r="U317" s="23"/>
      <c r="V317" s="23"/>
      <c r="W317" s="23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3"/>
      <c r="T318" s="23"/>
      <c r="U318" s="23"/>
      <c r="V318" s="23"/>
      <c r="W318" s="23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3"/>
      <c r="T319" s="23"/>
      <c r="U319" s="23"/>
      <c r="V319" s="23"/>
      <c r="W319" s="23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3"/>
      <c r="T320" s="23"/>
      <c r="U320" s="23"/>
      <c r="V320" s="23"/>
      <c r="W320" s="23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3"/>
      <c r="T321" s="23"/>
      <c r="U321" s="23"/>
      <c r="V321" s="23"/>
      <c r="W321" s="23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3"/>
      <c r="T322" s="23"/>
      <c r="U322" s="23"/>
      <c r="V322" s="23"/>
      <c r="W322" s="23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3"/>
      <c r="T323" s="23"/>
      <c r="U323" s="23"/>
      <c r="V323" s="23"/>
      <c r="W323" s="23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3"/>
      <c r="T324" s="23"/>
      <c r="U324" s="23"/>
      <c r="V324" s="23"/>
      <c r="W324" s="23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3"/>
      <c r="T325" s="23"/>
      <c r="U325" s="23"/>
      <c r="V325" s="23"/>
      <c r="W325" s="23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3"/>
      <c r="T326" s="23"/>
      <c r="U326" s="23"/>
      <c r="V326" s="23"/>
      <c r="W326" s="23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3"/>
      <c r="T327" s="23"/>
      <c r="U327" s="23"/>
      <c r="V327" s="23"/>
      <c r="W327" s="23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3"/>
      <c r="T328" s="23"/>
      <c r="U328" s="23"/>
      <c r="V328" s="23"/>
      <c r="W328" s="23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3"/>
      <c r="T329" s="23"/>
      <c r="U329" s="23"/>
      <c r="V329" s="23"/>
      <c r="W329" s="23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3"/>
      <c r="T330" s="23"/>
      <c r="U330" s="23"/>
      <c r="V330" s="23"/>
      <c r="W330" s="23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3"/>
      <c r="T331" s="23"/>
      <c r="U331" s="23"/>
      <c r="V331" s="23"/>
      <c r="W331" s="23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3"/>
      <c r="T332" s="23"/>
      <c r="U332" s="23"/>
      <c r="V332" s="23"/>
      <c r="W332" s="23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3"/>
      <c r="T333" s="23"/>
      <c r="U333" s="23"/>
      <c r="V333" s="23"/>
      <c r="W333" s="23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3"/>
      <c r="T334" s="23"/>
      <c r="U334" s="23"/>
      <c r="V334" s="23"/>
      <c r="W334" s="23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3"/>
      <c r="T335" s="23"/>
      <c r="U335" s="23"/>
      <c r="V335" s="23"/>
      <c r="W335" s="23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3"/>
      <c r="T336" s="23"/>
      <c r="U336" s="23"/>
      <c r="V336" s="23"/>
      <c r="W336" s="23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3"/>
      <c r="T337" s="23"/>
      <c r="U337" s="23"/>
      <c r="V337" s="23"/>
      <c r="W337" s="23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3"/>
      <c r="T338" s="23"/>
      <c r="U338" s="23"/>
      <c r="V338" s="23"/>
      <c r="W338" s="23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3"/>
      <c r="T339" s="23"/>
      <c r="U339" s="23"/>
      <c r="V339" s="23"/>
      <c r="W339" s="23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3"/>
      <c r="T340" s="23"/>
      <c r="U340" s="23"/>
      <c r="V340" s="23"/>
      <c r="W340" s="23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3"/>
      <c r="T341" s="23"/>
      <c r="U341" s="23"/>
      <c r="V341" s="23"/>
      <c r="W341" s="23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3"/>
      <c r="T342" s="23"/>
      <c r="U342" s="23"/>
      <c r="V342" s="23"/>
      <c r="W342" s="23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3"/>
      <c r="T343" s="23"/>
      <c r="U343" s="23"/>
      <c r="V343" s="23"/>
      <c r="W343" s="23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3"/>
      <c r="T344" s="23"/>
      <c r="U344" s="23"/>
      <c r="V344" s="23"/>
      <c r="W344" s="23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3"/>
      <c r="T345" s="23"/>
      <c r="U345" s="23"/>
      <c r="V345" s="23"/>
      <c r="W345" s="23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3"/>
      <c r="T346" s="23"/>
      <c r="U346" s="23"/>
      <c r="V346" s="23"/>
      <c r="W346" s="23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3"/>
      <c r="T347" s="23"/>
      <c r="U347" s="23"/>
      <c r="V347" s="23"/>
      <c r="W347" s="23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3"/>
      <c r="T348" s="23"/>
      <c r="U348" s="23"/>
      <c r="V348" s="23"/>
      <c r="W348" s="23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3"/>
      <c r="T349" s="23"/>
      <c r="U349" s="23"/>
      <c r="V349" s="23"/>
      <c r="W349" s="23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3"/>
      <c r="T350" s="23"/>
      <c r="U350" s="23"/>
      <c r="V350" s="23"/>
      <c r="W350" s="23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3"/>
      <c r="T351" s="23"/>
      <c r="U351" s="23"/>
      <c r="V351" s="23"/>
      <c r="W351" s="23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3"/>
      <c r="T352" s="23"/>
      <c r="U352" s="23"/>
      <c r="V352" s="23"/>
      <c r="W352" s="23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3"/>
      <c r="T353" s="23"/>
      <c r="U353" s="23"/>
      <c r="V353" s="23"/>
      <c r="W353" s="23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3"/>
      <c r="T354" s="23"/>
      <c r="U354" s="23"/>
      <c r="V354" s="23"/>
      <c r="W354" s="23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3"/>
      <c r="T355" s="23"/>
      <c r="U355" s="23"/>
      <c r="V355" s="23"/>
      <c r="W355" s="23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3"/>
      <c r="T356" s="23"/>
      <c r="U356" s="23"/>
      <c r="V356" s="23"/>
      <c r="W356" s="23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3"/>
      <c r="T357" s="23"/>
      <c r="U357" s="23"/>
      <c r="V357" s="23"/>
      <c r="W357" s="23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3"/>
      <c r="T358" s="23"/>
      <c r="U358" s="23"/>
      <c r="V358" s="23"/>
      <c r="W358" s="23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3"/>
      <c r="T359" s="23"/>
      <c r="U359" s="23"/>
      <c r="V359" s="23"/>
      <c r="W359" s="23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3"/>
      <c r="T360" s="23"/>
      <c r="U360" s="23"/>
      <c r="V360" s="23"/>
      <c r="W360" s="23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3"/>
      <c r="T361" s="23"/>
      <c r="U361" s="23"/>
      <c r="V361" s="23"/>
      <c r="W361" s="23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3"/>
      <c r="T362" s="23"/>
      <c r="U362" s="23"/>
      <c r="V362" s="23"/>
      <c r="W362" s="23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3"/>
      <c r="T363" s="23"/>
      <c r="U363" s="23"/>
      <c r="V363" s="23"/>
      <c r="W363" s="23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3"/>
      <c r="T364" s="23"/>
      <c r="U364" s="23"/>
      <c r="V364" s="23"/>
      <c r="W364" s="23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3"/>
      <c r="T365" s="23"/>
      <c r="U365" s="23"/>
      <c r="V365" s="23"/>
      <c r="W365" s="23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3"/>
      <c r="T366" s="23"/>
      <c r="U366" s="23"/>
      <c r="V366" s="23"/>
      <c r="W366" s="23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3"/>
      <c r="T367" s="23"/>
      <c r="U367" s="23"/>
      <c r="V367" s="23"/>
      <c r="W367" s="23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3"/>
      <c r="T368" s="23"/>
      <c r="U368" s="23"/>
      <c r="V368" s="23"/>
      <c r="W368" s="23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3"/>
      <c r="T369" s="23"/>
      <c r="U369" s="23"/>
      <c r="V369" s="23"/>
      <c r="W369" s="23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3"/>
      <c r="T370" s="23"/>
      <c r="U370" s="23"/>
      <c r="V370" s="23"/>
      <c r="W370" s="23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3"/>
      <c r="T371" s="23"/>
      <c r="U371" s="23"/>
      <c r="V371" s="23"/>
      <c r="W371" s="23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3"/>
      <c r="T372" s="23"/>
      <c r="U372" s="23"/>
      <c r="V372" s="23"/>
      <c r="W372" s="23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3"/>
      <c r="T373" s="23"/>
      <c r="U373" s="23"/>
      <c r="V373" s="23"/>
      <c r="W373" s="23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3"/>
      <c r="T374" s="23"/>
      <c r="U374" s="23"/>
      <c r="V374" s="23"/>
      <c r="W374" s="23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3"/>
      <c r="T375" s="23"/>
      <c r="U375" s="23"/>
      <c r="V375" s="23"/>
      <c r="W375" s="23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3"/>
      <c r="T376" s="23"/>
      <c r="U376" s="23"/>
      <c r="V376" s="23"/>
      <c r="W376" s="23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3"/>
      <c r="T377" s="23"/>
      <c r="U377" s="23"/>
      <c r="V377" s="23"/>
      <c r="W377" s="23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3"/>
      <c r="T378" s="23"/>
      <c r="U378" s="23"/>
      <c r="V378" s="23"/>
      <c r="W378" s="23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3"/>
      <c r="T379" s="23"/>
      <c r="U379" s="23"/>
      <c r="V379" s="23"/>
      <c r="W379" s="23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3"/>
      <c r="T380" s="23"/>
      <c r="U380" s="23"/>
      <c r="V380" s="23"/>
      <c r="W380" s="23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3"/>
      <c r="T381" s="23"/>
      <c r="U381" s="23"/>
      <c r="V381" s="23"/>
      <c r="W381" s="23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3"/>
      <c r="T382" s="23"/>
      <c r="U382" s="23"/>
      <c r="V382" s="23"/>
      <c r="W382" s="23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3"/>
      <c r="T383" s="23"/>
      <c r="U383" s="23"/>
      <c r="V383" s="23"/>
      <c r="W383" s="23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3"/>
      <c r="T384" s="23"/>
      <c r="U384" s="23"/>
      <c r="V384" s="23"/>
      <c r="W384" s="23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3"/>
      <c r="T385" s="23"/>
      <c r="U385" s="23"/>
      <c r="V385" s="23"/>
      <c r="W385" s="23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3"/>
      <c r="T386" s="23"/>
      <c r="U386" s="23"/>
      <c r="V386" s="23"/>
      <c r="W386" s="23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3"/>
      <c r="T387" s="23"/>
      <c r="U387" s="23"/>
      <c r="V387" s="23"/>
      <c r="W387" s="23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3"/>
      <c r="T388" s="23"/>
      <c r="U388" s="23"/>
      <c r="V388" s="23"/>
      <c r="W388" s="23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3"/>
      <c r="T389" s="23"/>
      <c r="U389" s="23"/>
      <c r="V389" s="23"/>
      <c r="W389" s="23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3"/>
      <c r="T390" s="23"/>
      <c r="U390" s="23"/>
      <c r="V390" s="23"/>
      <c r="W390" s="23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3"/>
      <c r="T391" s="23"/>
      <c r="U391" s="23"/>
      <c r="V391" s="23"/>
      <c r="W391" s="23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3"/>
      <c r="T392" s="23"/>
      <c r="U392" s="23"/>
      <c r="V392" s="23"/>
      <c r="W392" s="23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3"/>
      <c r="T393" s="23"/>
      <c r="U393" s="23"/>
      <c r="V393" s="23"/>
      <c r="W393" s="23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3"/>
      <c r="T394" s="23"/>
      <c r="U394" s="23"/>
      <c r="V394" s="23"/>
      <c r="W394" s="23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3"/>
      <c r="T395" s="23"/>
      <c r="U395" s="23"/>
      <c r="V395" s="23"/>
      <c r="W395" s="23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3"/>
      <c r="T396" s="23"/>
      <c r="U396" s="23"/>
      <c r="V396" s="23"/>
      <c r="W396" s="23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3"/>
      <c r="T397" s="23"/>
      <c r="U397" s="23"/>
      <c r="V397" s="23"/>
      <c r="W397" s="23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3"/>
      <c r="T398" s="23"/>
      <c r="U398" s="23"/>
      <c r="V398" s="23"/>
      <c r="W398" s="23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3"/>
      <c r="T399" s="23"/>
      <c r="U399" s="23"/>
      <c r="V399" s="23"/>
      <c r="W399" s="23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3"/>
      <c r="T400" s="23"/>
      <c r="U400" s="23"/>
      <c r="V400" s="23"/>
      <c r="W400" s="23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3"/>
      <c r="T401" s="23"/>
      <c r="U401" s="23"/>
      <c r="V401" s="23"/>
      <c r="W401" s="23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3"/>
      <c r="T402" s="23"/>
      <c r="U402" s="23"/>
      <c r="V402" s="23"/>
      <c r="W402" s="23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3"/>
      <c r="T403" s="23"/>
      <c r="U403" s="23"/>
      <c r="V403" s="23"/>
      <c r="W403" s="23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3"/>
      <c r="T404" s="23"/>
      <c r="U404" s="23"/>
      <c r="V404" s="23"/>
      <c r="W404" s="23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3"/>
      <c r="T405" s="23"/>
      <c r="U405" s="23"/>
      <c r="V405" s="23"/>
      <c r="W405" s="23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3"/>
      <c r="T406" s="23"/>
      <c r="U406" s="23"/>
      <c r="V406" s="23"/>
      <c r="W406" s="23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3"/>
      <c r="T407" s="23"/>
      <c r="U407" s="23"/>
      <c r="V407" s="23"/>
      <c r="W407" s="23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3"/>
      <c r="T408" s="23"/>
      <c r="U408" s="23"/>
      <c r="V408" s="23"/>
      <c r="W408" s="23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3"/>
      <c r="T409" s="23"/>
      <c r="U409" s="23"/>
      <c r="V409" s="23"/>
      <c r="W409" s="23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3"/>
      <c r="T410" s="23"/>
      <c r="U410" s="23"/>
      <c r="V410" s="23"/>
      <c r="W410" s="23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3"/>
      <c r="T411" s="23"/>
      <c r="U411" s="23"/>
      <c r="V411" s="23"/>
      <c r="W411" s="23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3"/>
      <c r="T412" s="23"/>
      <c r="U412" s="23"/>
      <c r="V412" s="23"/>
      <c r="W412" s="23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3"/>
      <c r="T413" s="23"/>
      <c r="U413" s="23"/>
      <c r="V413" s="23"/>
      <c r="W413" s="23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3"/>
      <c r="T414" s="23"/>
      <c r="U414" s="23"/>
      <c r="V414" s="23"/>
      <c r="W414" s="23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3"/>
      <c r="T415" s="23"/>
      <c r="U415" s="23"/>
      <c r="V415" s="23"/>
      <c r="W415" s="23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3"/>
      <c r="T416" s="23"/>
      <c r="U416" s="23"/>
      <c r="V416" s="23"/>
      <c r="W416" s="23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3"/>
      <c r="T417" s="23"/>
      <c r="U417" s="23"/>
      <c r="V417" s="23"/>
      <c r="W417" s="23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3"/>
      <c r="T418" s="23"/>
      <c r="U418" s="23"/>
      <c r="V418" s="23"/>
      <c r="W418" s="23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3"/>
      <c r="T419" s="23"/>
      <c r="U419" s="23"/>
      <c r="V419" s="23"/>
      <c r="W419" s="23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3"/>
      <c r="T420" s="23"/>
      <c r="U420" s="23"/>
      <c r="V420" s="23"/>
      <c r="W420" s="23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3"/>
      <c r="T421" s="23"/>
      <c r="U421" s="23"/>
      <c r="V421" s="23"/>
      <c r="W421" s="23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3"/>
      <c r="T422" s="23"/>
      <c r="U422" s="23"/>
      <c r="V422" s="23"/>
      <c r="W422" s="23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3"/>
      <c r="T423" s="23"/>
      <c r="U423" s="23"/>
      <c r="V423" s="23"/>
      <c r="W423" s="23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3"/>
      <c r="T424" s="23"/>
      <c r="U424" s="23"/>
      <c r="V424" s="23"/>
      <c r="W424" s="23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3"/>
      <c r="T425" s="23"/>
      <c r="U425" s="23"/>
      <c r="V425" s="23"/>
      <c r="W425" s="23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3"/>
      <c r="T426" s="23"/>
      <c r="U426" s="23"/>
      <c r="V426" s="23"/>
      <c r="W426" s="23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3"/>
      <c r="T427" s="23"/>
      <c r="U427" s="23"/>
      <c r="V427" s="23"/>
      <c r="W427" s="23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3"/>
      <c r="T428" s="23"/>
      <c r="U428" s="23"/>
      <c r="V428" s="23"/>
      <c r="W428" s="23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3"/>
      <c r="T429" s="23"/>
      <c r="U429" s="23"/>
      <c r="V429" s="23"/>
      <c r="W429" s="23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3"/>
      <c r="T430" s="23"/>
      <c r="U430" s="23"/>
      <c r="V430" s="23"/>
      <c r="W430" s="23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3"/>
      <c r="T431" s="23"/>
      <c r="U431" s="23"/>
      <c r="V431" s="23"/>
      <c r="W431" s="23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3"/>
      <c r="T432" s="23"/>
      <c r="U432" s="23"/>
      <c r="V432" s="23"/>
      <c r="W432" s="23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3"/>
      <c r="T433" s="23"/>
      <c r="U433" s="23"/>
      <c r="V433" s="23"/>
      <c r="W433" s="23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3"/>
      <c r="T434" s="23"/>
      <c r="U434" s="23"/>
      <c r="V434" s="23"/>
      <c r="W434" s="23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3"/>
      <c r="T435" s="23"/>
      <c r="U435" s="23"/>
      <c r="V435" s="23"/>
      <c r="W435" s="23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3"/>
      <c r="T436" s="23"/>
      <c r="U436" s="23"/>
      <c r="V436" s="23"/>
      <c r="W436" s="23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3"/>
      <c r="T437" s="23"/>
      <c r="U437" s="23"/>
      <c r="V437" s="23"/>
      <c r="W437" s="23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3"/>
      <c r="T438" s="23"/>
      <c r="U438" s="23"/>
      <c r="V438" s="23"/>
      <c r="W438" s="23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3"/>
      <c r="T439" s="23"/>
      <c r="U439" s="23"/>
      <c r="V439" s="23"/>
      <c r="W439" s="23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3"/>
      <c r="T440" s="23"/>
      <c r="U440" s="23"/>
      <c r="V440" s="23"/>
      <c r="W440" s="23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3"/>
      <c r="T441" s="23"/>
      <c r="U441" s="23"/>
      <c r="V441" s="23"/>
      <c r="W441" s="23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3"/>
      <c r="T442" s="23"/>
      <c r="U442" s="23"/>
      <c r="V442" s="23"/>
      <c r="W442" s="23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3"/>
      <c r="T443" s="23"/>
      <c r="U443" s="23"/>
      <c r="V443" s="23"/>
      <c r="W443" s="23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3"/>
      <c r="T444" s="23"/>
      <c r="U444" s="23"/>
      <c r="V444" s="23"/>
      <c r="W444" s="23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3"/>
      <c r="T445" s="23"/>
      <c r="U445" s="23"/>
      <c r="V445" s="23"/>
      <c r="W445" s="23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3"/>
      <c r="T446" s="23"/>
      <c r="U446" s="23"/>
      <c r="V446" s="23"/>
      <c r="W446" s="23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3"/>
      <c r="T447" s="23"/>
      <c r="U447" s="23"/>
      <c r="V447" s="23"/>
      <c r="W447" s="23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3"/>
      <c r="T448" s="23"/>
      <c r="U448" s="23"/>
      <c r="V448" s="23"/>
      <c r="W448" s="23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3"/>
      <c r="T449" s="23"/>
      <c r="U449" s="23"/>
      <c r="V449" s="23"/>
      <c r="W449" s="23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3"/>
      <c r="T450" s="23"/>
      <c r="U450" s="23"/>
      <c r="V450" s="23"/>
      <c r="W450" s="23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3"/>
      <c r="T451" s="23"/>
      <c r="U451" s="23"/>
      <c r="V451" s="23"/>
      <c r="W451" s="23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3"/>
      <c r="T452" s="23"/>
      <c r="U452" s="23"/>
      <c r="V452" s="23"/>
      <c r="W452" s="23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3"/>
      <c r="T453" s="23"/>
      <c r="U453" s="23"/>
      <c r="V453" s="23"/>
      <c r="W453" s="23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3"/>
      <c r="T454" s="23"/>
      <c r="U454" s="23"/>
      <c r="V454" s="23"/>
      <c r="W454" s="23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3"/>
      <c r="T455" s="23"/>
      <c r="U455" s="23"/>
      <c r="V455" s="23"/>
      <c r="W455" s="23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3"/>
      <c r="T456" s="23"/>
      <c r="U456" s="23"/>
      <c r="V456" s="23"/>
      <c r="W456" s="23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3"/>
      <c r="T457" s="23"/>
      <c r="U457" s="23"/>
      <c r="V457" s="23"/>
      <c r="W457" s="23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3"/>
      <c r="T458" s="23"/>
      <c r="U458" s="23"/>
      <c r="V458" s="23"/>
      <c r="W458" s="23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3"/>
      <c r="T459" s="23"/>
      <c r="U459" s="23"/>
      <c r="V459" s="23"/>
      <c r="W459" s="23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3"/>
      <c r="T460" s="23"/>
      <c r="U460" s="23"/>
      <c r="V460" s="23"/>
      <c r="W460" s="23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3"/>
      <c r="T461" s="23"/>
      <c r="U461" s="23"/>
      <c r="V461" s="23"/>
      <c r="W461" s="23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3"/>
      <c r="T462" s="23"/>
      <c r="U462" s="23"/>
      <c r="V462" s="23"/>
      <c r="W462" s="23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3"/>
      <c r="T463" s="23"/>
      <c r="U463" s="23"/>
      <c r="V463" s="23"/>
      <c r="W463" s="23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3"/>
      <c r="T464" s="23"/>
      <c r="U464" s="23"/>
      <c r="V464" s="23"/>
      <c r="W464" s="23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3"/>
      <c r="T465" s="23"/>
      <c r="U465" s="23"/>
      <c r="V465" s="23"/>
      <c r="W465" s="23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3"/>
      <c r="T466" s="23"/>
      <c r="U466" s="23"/>
      <c r="V466" s="23"/>
      <c r="W466" s="23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3"/>
      <c r="T467" s="23"/>
      <c r="U467" s="23"/>
      <c r="V467" s="23"/>
      <c r="W467" s="23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3"/>
      <c r="T468" s="23"/>
      <c r="U468" s="23"/>
      <c r="V468" s="23"/>
      <c r="W468" s="23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3"/>
      <c r="T469" s="23"/>
      <c r="U469" s="23"/>
      <c r="V469" s="23"/>
      <c r="W469" s="23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3"/>
      <c r="T470" s="23"/>
      <c r="U470" s="23"/>
      <c r="V470" s="23"/>
      <c r="W470" s="23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3"/>
      <c r="T471" s="23"/>
      <c r="U471" s="23"/>
      <c r="V471" s="23"/>
      <c r="W471" s="23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3"/>
      <c r="T472" s="23"/>
      <c r="U472" s="23"/>
      <c r="V472" s="23"/>
      <c r="W472" s="23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3"/>
      <c r="T473" s="23"/>
      <c r="U473" s="23"/>
      <c r="V473" s="23"/>
      <c r="W473" s="23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3"/>
      <c r="T474" s="23"/>
      <c r="U474" s="23"/>
      <c r="V474" s="23"/>
      <c r="W474" s="23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3"/>
      <c r="T475" s="23"/>
      <c r="U475" s="23"/>
      <c r="V475" s="23"/>
      <c r="W475" s="23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3"/>
      <c r="T476" s="23"/>
      <c r="U476" s="23"/>
      <c r="V476" s="23"/>
      <c r="W476" s="23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3"/>
      <c r="T477" s="23"/>
      <c r="U477" s="23"/>
      <c r="V477" s="23"/>
      <c r="W477" s="23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3"/>
      <c r="T478" s="23"/>
      <c r="U478" s="23"/>
      <c r="V478" s="23"/>
      <c r="W478" s="23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3"/>
      <c r="T479" s="23"/>
      <c r="U479" s="23"/>
      <c r="V479" s="23"/>
      <c r="W479" s="23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3"/>
      <c r="T480" s="23"/>
      <c r="U480" s="23"/>
      <c r="V480" s="23"/>
      <c r="W480" s="23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3"/>
      <c r="T481" s="23"/>
      <c r="U481" s="23"/>
      <c r="V481" s="23"/>
      <c r="W481" s="23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3"/>
      <c r="T482" s="23"/>
      <c r="U482" s="23"/>
      <c r="V482" s="23"/>
      <c r="W482" s="23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3"/>
      <c r="T483" s="23"/>
      <c r="U483" s="23"/>
      <c r="V483" s="23"/>
      <c r="W483" s="23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3"/>
      <c r="T484" s="23"/>
      <c r="U484" s="23"/>
      <c r="V484" s="23"/>
      <c r="W484" s="23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3"/>
      <c r="T485" s="23"/>
      <c r="U485" s="23"/>
      <c r="V485" s="23"/>
      <c r="W485" s="23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3"/>
      <c r="T486" s="23"/>
      <c r="U486" s="23"/>
      <c r="V486" s="23"/>
      <c r="W486" s="23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3"/>
      <c r="T487" s="23"/>
      <c r="U487" s="23"/>
      <c r="V487" s="23"/>
      <c r="W487" s="23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3"/>
      <c r="T488" s="23"/>
      <c r="U488" s="23"/>
      <c r="V488" s="23"/>
      <c r="W488" s="23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3"/>
      <c r="T489" s="23"/>
      <c r="U489" s="23"/>
      <c r="V489" s="23"/>
      <c r="W489" s="23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3"/>
      <c r="T490" s="23"/>
      <c r="U490" s="23"/>
      <c r="V490" s="23"/>
      <c r="W490" s="23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3"/>
      <c r="T491" s="23"/>
      <c r="U491" s="23"/>
      <c r="V491" s="23"/>
      <c r="W491" s="23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3"/>
      <c r="T492" s="23"/>
      <c r="U492" s="23"/>
      <c r="V492" s="23"/>
      <c r="W492" s="23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3"/>
      <c r="T493" s="23"/>
      <c r="U493" s="23"/>
      <c r="V493" s="23"/>
      <c r="W493" s="23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3"/>
      <c r="T494" s="23"/>
      <c r="U494" s="23"/>
      <c r="V494" s="23"/>
      <c r="W494" s="23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3"/>
      <c r="T495" s="23"/>
      <c r="U495" s="23"/>
      <c r="V495" s="23"/>
      <c r="W495" s="23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3"/>
      <c r="T496" s="23"/>
      <c r="U496" s="23"/>
      <c r="V496" s="23"/>
      <c r="W496" s="23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3"/>
      <c r="T497" s="23"/>
      <c r="U497" s="23"/>
      <c r="V497" s="23"/>
      <c r="W497" s="23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3"/>
      <c r="T498" s="23"/>
      <c r="U498" s="23"/>
      <c r="V498" s="23"/>
      <c r="W498" s="23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3"/>
      <c r="T499" s="23"/>
      <c r="U499" s="23"/>
      <c r="V499" s="23"/>
      <c r="W499" s="23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3"/>
      <c r="T500" s="23"/>
      <c r="U500" s="23"/>
      <c r="V500" s="23"/>
      <c r="W500" s="23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3"/>
      <c r="T501" s="23"/>
      <c r="U501" s="23"/>
      <c r="V501" s="23"/>
      <c r="W501" s="23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3"/>
      <c r="T502" s="23"/>
      <c r="U502" s="23"/>
      <c r="V502" s="23"/>
      <c r="W502" s="23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3"/>
      <c r="T503" s="23"/>
      <c r="U503" s="23"/>
      <c r="V503" s="23"/>
      <c r="W503" s="23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3"/>
      <c r="T504" s="23"/>
      <c r="U504" s="23"/>
      <c r="V504" s="23"/>
      <c r="W504" s="23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3"/>
      <c r="T505" s="23"/>
      <c r="U505" s="23"/>
      <c r="V505" s="23"/>
      <c r="W505" s="23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3"/>
      <c r="T506" s="23"/>
      <c r="U506" s="23"/>
      <c r="V506" s="23"/>
      <c r="W506" s="23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3"/>
      <c r="T556" s="23"/>
      <c r="U556" s="23"/>
      <c r="V556" s="23"/>
      <c r="W556" s="23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3"/>
      <c r="T557" s="23"/>
      <c r="U557" s="23"/>
      <c r="V557" s="23"/>
      <c r="W557" s="23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3"/>
      <c r="T559" s="23"/>
      <c r="U559" s="23"/>
      <c r="V559" s="23"/>
      <c r="W559" s="23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3"/>
      <c r="T560" s="23"/>
      <c r="U560" s="23"/>
      <c r="V560" s="23"/>
      <c r="W560" s="23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3"/>
      <c r="T562" s="23"/>
      <c r="U562" s="23"/>
      <c r="V562" s="23"/>
      <c r="W562" s="23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90</v>
      </c>
      <c r="B1" s="2"/>
      <c r="C1" s="2"/>
      <c r="D1" s="2"/>
      <c r="E1" s="2"/>
      <c r="F1" s="2"/>
      <c r="G1" s="2"/>
      <c r="H1" s="2"/>
      <c r="I1" s="2"/>
      <c r="J1" s="2"/>
      <c r="K1" s="10" t="s">
        <v>189</v>
      </c>
      <c r="L1" s="11"/>
      <c r="M1" s="11"/>
      <c r="N1" s="11"/>
      <c r="O1" s="11"/>
      <c r="P1" s="11"/>
      <c r="Q1" s="11"/>
      <c r="R1" s="15"/>
    </row>
    <row r="2" ht="45" spans="1:18">
      <c r="A2" s="3" t="s">
        <v>92</v>
      </c>
      <c r="B2" s="4" t="s">
        <v>93</v>
      </c>
      <c r="C2" s="4" t="s">
        <v>94</v>
      </c>
      <c r="D2" s="4" t="s">
        <v>95</v>
      </c>
      <c r="E2" s="4" t="s">
        <v>96</v>
      </c>
      <c r="F2" s="4" t="s">
        <v>97</v>
      </c>
      <c r="G2" s="4" t="s">
        <v>98</v>
      </c>
      <c r="H2" s="4" t="s">
        <v>99</v>
      </c>
      <c r="I2" s="4" t="s">
        <v>100</v>
      </c>
      <c r="J2" s="4" t="s">
        <v>101</v>
      </c>
      <c r="K2" s="12" t="s">
        <v>102</v>
      </c>
      <c r="L2" s="12" t="s">
        <v>103</v>
      </c>
      <c r="M2" s="12" t="s">
        <v>104</v>
      </c>
      <c r="N2" s="12" t="s">
        <v>105</v>
      </c>
      <c r="O2" s="12" t="s">
        <v>106</v>
      </c>
      <c r="P2" s="12" t="s">
        <v>107</v>
      </c>
      <c r="Q2" s="12" t="s">
        <v>108</v>
      </c>
      <c r="R2" s="12" t="s">
        <v>109</v>
      </c>
    </row>
    <row r="3" ht="20.25" spans="1:18">
      <c r="A3" s="5" t="s">
        <v>190</v>
      </c>
      <c r="B3" s="5" t="s">
        <v>191</v>
      </c>
      <c r="C3" s="5">
        <v>12513.656</v>
      </c>
      <c r="D3" s="5">
        <v>13350.287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0.13</v>
      </c>
      <c r="K3" s="13">
        <v>1</v>
      </c>
      <c r="L3" s="13">
        <v>1</v>
      </c>
      <c r="M3" s="13">
        <v>0</v>
      </c>
      <c r="N3" s="13">
        <v>0</v>
      </c>
      <c r="O3" s="13">
        <v>0</v>
      </c>
      <c r="P3" s="13">
        <v>3.997</v>
      </c>
      <c r="Q3" s="13">
        <v>0</v>
      </c>
      <c r="R3" s="13">
        <v>0</v>
      </c>
    </row>
    <row r="4" ht="20.25" spans="1:18">
      <c r="A4" s="5" t="s">
        <v>192</v>
      </c>
      <c r="B4" s="5" t="s">
        <v>193</v>
      </c>
      <c r="C4" s="5">
        <v>3134.376</v>
      </c>
      <c r="D4" s="5">
        <v>3793.7</v>
      </c>
      <c r="E4" s="5">
        <v>0</v>
      </c>
      <c r="F4" s="5">
        <v>1</v>
      </c>
      <c r="G4" s="7">
        <v>0</v>
      </c>
      <c r="H4" s="7">
        <v>0</v>
      </c>
      <c r="I4" s="7">
        <v>0</v>
      </c>
      <c r="J4" s="7">
        <v>0.591</v>
      </c>
      <c r="K4" s="13">
        <v>0</v>
      </c>
      <c r="L4" s="13">
        <v>0</v>
      </c>
      <c r="M4" s="13">
        <v>1</v>
      </c>
      <c r="N4" s="13">
        <v>-1</v>
      </c>
      <c r="O4" s="13">
        <v>0</v>
      </c>
      <c r="P4" s="13">
        <v>-0.198</v>
      </c>
      <c r="Q4" s="13">
        <v>0</v>
      </c>
      <c r="R4" s="13">
        <v>0</v>
      </c>
    </row>
    <row r="5" ht="20.25" spans="1:18">
      <c r="A5" s="8" t="s">
        <v>194</v>
      </c>
      <c r="B5" s="8" t="s">
        <v>195</v>
      </c>
      <c r="C5" s="8">
        <v>9172.464</v>
      </c>
      <c r="D5" s="8">
        <v>12191.541</v>
      </c>
      <c r="E5" s="8">
        <v>0</v>
      </c>
      <c r="F5" s="8">
        <v>0</v>
      </c>
      <c r="G5" s="8">
        <v>0</v>
      </c>
      <c r="H5" s="8">
        <v>1</v>
      </c>
      <c r="I5" s="6">
        <v>10.56</v>
      </c>
      <c r="J5" s="6">
        <v>32.709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-27.918</v>
      </c>
      <c r="Q5" s="13">
        <v>0</v>
      </c>
      <c r="R5" s="13">
        <v>0</v>
      </c>
    </row>
    <row r="6" ht="20.25" spans="1:18">
      <c r="A6" s="8" t="s">
        <v>196</v>
      </c>
      <c r="B6" s="8" t="s">
        <v>197</v>
      </c>
      <c r="C6" s="8">
        <v>20500.918</v>
      </c>
      <c r="D6" s="8">
        <v>21663.199</v>
      </c>
      <c r="E6" s="8">
        <v>0</v>
      </c>
      <c r="F6" s="8">
        <v>0</v>
      </c>
      <c r="G6" s="8">
        <v>0</v>
      </c>
      <c r="H6" s="8">
        <v>1</v>
      </c>
      <c r="I6" s="6">
        <v>1.976</v>
      </c>
      <c r="J6" s="6">
        <v>7.236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6.206</v>
      </c>
      <c r="Q6" s="13">
        <v>0</v>
      </c>
      <c r="R6" s="13">
        <v>0</v>
      </c>
    </row>
    <row r="7" ht="20.25" spans="1:18">
      <c r="A7" s="8" t="s">
        <v>198</v>
      </c>
      <c r="B7" s="8" t="s">
        <v>199</v>
      </c>
      <c r="C7" s="8">
        <v>78405.719</v>
      </c>
      <c r="D7" s="8">
        <v>87853.32</v>
      </c>
      <c r="E7" s="8">
        <v>0</v>
      </c>
      <c r="F7" s="8">
        <v>0</v>
      </c>
      <c r="G7" s="8">
        <v>0</v>
      </c>
      <c r="H7" s="8">
        <v>1</v>
      </c>
      <c r="I7" s="6">
        <v>4.869</v>
      </c>
      <c r="J7" s="6">
        <v>15.099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79.337</v>
      </c>
      <c r="Q7" s="13">
        <v>0</v>
      </c>
      <c r="R7" s="13">
        <v>0</v>
      </c>
    </row>
    <row r="8" ht="20.25" spans="1:18">
      <c r="A8" s="8" t="s">
        <v>200</v>
      </c>
      <c r="B8" s="8" t="s">
        <v>201</v>
      </c>
      <c r="C8" s="8">
        <v>265986.688</v>
      </c>
      <c r="D8" s="8">
        <v>295188.438</v>
      </c>
      <c r="E8" s="8">
        <v>0</v>
      </c>
      <c r="F8" s="8">
        <v>0</v>
      </c>
      <c r="G8" s="8">
        <v>0</v>
      </c>
      <c r="H8" s="8">
        <v>1</v>
      </c>
      <c r="I8" s="6">
        <v>6.613</v>
      </c>
      <c r="J8" s="6">
        <v>15.851</v>
      </c>
      <c r="K8" s="13">
        <v>4</v>
      </c>
      <c r="L8" s="13">
        <v>1</v>
      </c>
      <c r="M8" s="13">
        <v>-1</v>
      </c>
      <c r="N8" s="13">
        <v>1</v>
      </c>
      <c r="O8" s="13">
        <v>0</v>
      </c>
      <c r="P8" s="13">
        <v>-212.631</v>
      </c>
      <c r="Q8" s="13">
        <v>0</v>
      </c>
      <c r="R8" s="13">
        <v>0</v>
      </c>
    </row>
    <row r="9" ht="20.25" spans="1:18">
      <c r="A9" s="8" t="s">
        <v>202</v>
      </c>
      <c r="B9" s="8" t="s">
        <v>203</v>
      </c>
      <c r="C9" s="8">
        <v>21685.078</v>
      </c>
      <c r="D9" s="8">
        <v>22933.756</v>
      </c>
      <c r="E9" s="8">
        <v>0</v>
      </c>
      <c r="F9" s="8">
        <v>0</v>
      </c>
      <c r="G9" s="8">
        <v>0</v>
      </c>
      <c r="H9" s="8">
        <v>1</v>
      </c>
      <c r="I9" s="6">
        <v>0.806</v>
      </c>
      <c r="J9" s="6">
        <v>6.206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11.733</v>
      </c>
      <c r="Q9" s="13">
        <v>0</v>
      </c>
      <c r="R9" s="13">
        <v>0</v>
      </c>
    </row>
    <row r="10" ht="20.25" spans="1:18">
      <c r="A10" s="8" t="s">
        <v>204</v>
      </c>
      <c r="B10" s="8" t="s">
        <v>205</v>
      </c>
      <c r="C10" s="8">
        <v>8071.303</v>
      </c>
      <c r="D10" s="8">
        <v>9349.753</v>
      </c>
      <c r="E10" s="8">
        <v>0</v>
      </c>
      <c r="F10" s="8">
        <v>0</v>
      </c>
      <c r="G10" s="8">
        <v>0</v>
      </c>
      <c r="H10" s="8">
        <v>1</v>
      </c>
      <c r="I10" s="7">
        <v>1.644</v>
      </c>
      <c r="J10" s="7">
        <v>15.093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-23.035</v>
      </c>
      <c r="Q10" s="13">
        <v>0</v>
      </c>
      <c r="R10" s="13">
        <v>0</v>
      </c>
    </row>
    <row r="11" ht="20.25" spans="1:18">
      <c r="A11" s="8" t="s">
        <v>206</v>
      </c>
      <c r="B11" s="8" t="s">
        <v>207</v>
      </c>
      <c r="C11" s="8">
        <v>68294.422</v>
      </c>
      <c r="D11" s="8">
        <v>77983.016</v>
      </c>
      <c r="E11" s="8">
        <v>0</v>
      </c>
      <c r="F11" s="8">
        <v>0</v>
      </c>
      <c r="G11" s="8">
        <v>0</v>
      </c>
      <c r="H11" s="8">
        <v>1</v>
      </c>
      <c r="I11" s="7">
        <v>5.658</v>
      </c>
      <c r="J11" s="7">
        <v>17.379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-6.871</v>
      </c>
      <c r="Q11" s="13">
        <v>0</v>
      </c>
      <c r="R11" s="13">
        <v>0</v>
      </c>
    </row>
    <row r="12" ht="20.25" spans="1:18">
      <c r="A12" s="9" t="s">
        <v>208</v>
      </c>
      <c r="B12" s="9" t="s">
        <v>209</v>
      </c>
      <c r="C12" s="9">
        <v>2761.055</v>
      </c>
      <c r="D12" s="9">
        <v>3345.941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0.939</v>
      </c>
      <c r="Q12" s="13">
        <v>0</v>
      </c>
      <c r="R12" s="13">
        <v>0</v>
      </c>
    </row>
    <row r="13" ht="20.25" spans="1:18">
      <c r="A13" s="9" t="s">
        <v>210</v>
      </c>
      <c r="B13" s="9" t="s">
        <v>211</v>
      </c>
      <c r="C13" s="9">
        <v>3092.95</v>
      </c>
      <c r="D13" s="9">
        <v>3460.143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3">
        <v>0</v>
      </c>
      <c r="L13" s="13">
        <v>1</v>
      </c>
      <c r="M13" s="13">
        <v>0</v>
      </c>
      <c r="N13" s="13">
        <v>0</v>
      </c>
      <c r="O13" s="13">
        <v>0</v>
      </c>
      <c r="P13" s="13">
        <v>3.969</v>
      </c>
      <c r="Q13" s="13">
        <v>0</v>
      </c>
      <c r="R13" s="13">
        <v>0</v>
      </c>
    </row>
    <row r="14" ht="20.25" spans="1:18">
      <c r="A14" s="9" t="s">
        <v>212</v>
      </c>
      <c r="B14" s="9" t="s">
        <v>213</v>
      </c>
      <c r="C14" s="9">
        <v>2577.732</v>
      </c>
      <c r="D14" s="9">
        <v>2984.774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1</v>
      </c>
      <c r="L14" s="13">
        <v>1</v>
      </c>
      <c r="M14" s="13">
        <v>0</v>
      </c>
      <c r="N14" s="13">
        <v>1</v>
      </c>
      <c r="O14" s="13">
        <v>0</v>
      </c>
      <c r="P14" s="13">
        <v>4.024</v>
      </c>
      <c r="Q14" s="13">
        <v>0</v>
      </c>
      <c r="R14" s="13">
        <v>0</v>
      </c>
    </row>
    <row r="15" ht="20.25" spans="1:18">
      <c r="A15" s="9" t="s">
        <v>214</v>
      </c>
      <c r="B15" s="9" t="s">
        <v>215</v>
      </c>
      <c r="C15" s="9">
        <v>117903.219</v>
      </c>
      <c r="D15" s="9">
        <v>125562.555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-34.343</v>
      </c>
      <c r="Q15" s="13">
        <v>0</v>
      </c>
      <c r="R15" s="13">
        <v>0</v>
      </c>
    </row>
    <row r="16" ht="20.25" spans="1:18">
      <c r="A16" s="9" t="s">
        <v>216</v>
      </c>
      <c r="B16" s="9" t="s">
        <v>217</v>
      </c>
      <c r="C16" s="9">
        <v>4111.486</v>
      </c>
      <c r="D16" s="9">
        <v>4349.843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-1</v>
      </c>
      <c r="O16" s="13">
        <v>0</v>
      </c>
      <c r="P16" s="13">
        <v>-8.23</v>
      </c>
      <c r="Q16" s="13">
        <v>0</v>
      </c>
      <c r="R16" s="13">
        <v>0</v>
      </c>
    </row>
    <row r="17" ht="20.25" spans="1:18">
      <c r="A17" s="9" t="s">
        <v>218</v>
      </c>
      <c r="B17" s="9" t="s">
        <v>219</v>
      </c>
      <c r="C17" s="9">
        <v>3955.455</v>
      </c>
      <c r="D17" s="9">
        <v>4526.395</v>
      </c>
      <c r="E17" s="9">
        <v>0</v>
      </c>
      <c r="F17" s="9">
        <v>0</v>
      </c>
      <c r="G17" s="9">
        <v>1</v>
      </c>
      <c r="H17" s="7">
        <v>0</v>
      </c>
      <c r="I17" s="7">
        <v>0</v>
      </c>
      <c r="J17" s="7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-9.19</v>
      </c>
      <c r="Q17" s="13">
        <v>0</v>
      </c>
      <c r="R17" s="13">
        <v>0</v>
      </c>
    </row>
    <row r="18" ht="20.25" spans="1:18">
      <c r="A18" s="9" t="s">
        <v>220</v>
      </c>
      <c r="B18" s="9" t="s">
        <v>221</v>
      </c>
      <c r="C18" s="9">
        <v>1263.93</v>
      </c>
      <c r="D18" s="9">
        <v>1353.438</v>
      </c>
      <c r="E18" s="9">
        <v>0</v>
      </c>
      <c r="F18" s="9">
        <v>0</v>
      </c>
      <c r="G18" s="9">
        <v>1</v>
      </c>
      <c r="H18" s="7">
        <v>0</v>
      </c>
      <c r="I18" s="7">
        <v>0</v>
      </c>
      <c r="J18" s="7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-0.386</v>
      </c>
      <c r="Q18" s="13">
        <v>0</v>
      </c>
      <c r="R18" s="13">
        <v>0</v>
      </c>
    </row>
    <row r="19" ht="20.25" spans="1:18">
      <c r="A19" s="9" t="s">
        <v>222</v>
      </c>
      <c r="B19" s="9" t="s">
        <v>223</v>
      </c>
      <c r="C19" s="9">
        <v>1542.959</v>
      </c>
      <c r="D19" s="9">
        <v>1849.643</v>
      </c>
      <c r="E19" s="9">
        <v>0</v>
      </c>
      <c r="F19" s="9">
        <v>0</v>
      </c>
      <c r="G19" s="9">
        <v>1</v>
      </c>
      <c r="H19" s="7">
        <v>0</v>
      </c>
      <c r="I19" s="7">
        <v>0</v>
      </c>
      <c r="J19" s="7">
        <v>0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-7.878</v>
      </c>
      <c r="Q19" s="13">
        <v>0</v>
      </c>
      <c r="R19" s="13">
        <v>0</v>
      </c>
    </row>
    <row r="20" ht="20.25" spans="1:18">
      <c r="A20" s="9" t="s">
        <v>224</v>
      </c>
      <c r="B20" s="9" t="s">
        <v>225</v>
      </c>
      <c r="C20" s="9">
        <v>1120.137</v>
      </c>
      <c r="D20" s="9">
        <v>1462.341</v>
      </c>
      <c r="E20" s="9">
        <v>0</v>
      </c>
      <c r="F20" s="9">
        <v>0</v>
      </c>
      <c r="G20" s="9">
        <v>1</v>
      </c>
      <c r="H20" s="7">
        <v>0</v>
      </c>
      <c r="I20" s="7">
        <v>0</v>
      </c>
      <c r="J20" s="7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-2.132</v>
      </c>
      <c r="Q20" s="13">
        <v>0</v>
      </c>
      <c r="R20" s="13">
        <v>0</v>
      </c>
    </row>
    <row r="21" ht="20.25" spans="1:18">
      <c r="A21" s="9" t="s">
        <v>226</v>
      </c>
      <c r="B21" s="9" t="s">
        <v>227</v>
      </c>
      <c r="C21" s="9">
        <v>6850.073</v>
      </c>
      <c r="D21" s="9">
        <v>7445.303</v>
      </c>
      <c r="E21" s="9">
        <v>0</v>
      </c>
      <c r="F21" s="9">
        <v>0</v>
      </c>
      <c r="G21" s="9">
        <v>1</v>
      </c>
      <c r="H21" s="7">
        <v>0</v>
      </c>
      <c r="I21" s="7">
        <v>0</v>
      </c>
      <c r="J21" s="7">
        <v>0</v>
      </c>
      <c r="K21" s="13">
        <v>0</v>
      </c>
      <c r="L21" s="13">
        <v>1</v>
      </c>
      <c r="M21" s="13">
        <v>0</v>
      </c>
      <c r="N21" s="13">
        <v>-1</v>
      </c>
      <c r="O21" s="13">
        <v>0</v>
      </c>
      <c r="P21" s="13">
        <v>-8.904</v>
      </c>
      <c r="Q21" s="13">
        <v>0</v>
      </c>
      <c r="R21" s="13">
        <v>0</v>
      </c>
    </row>
    <row r="22" ht="20.25" spans="1:18">
      <c r="A22" s="9" t="s">
        <v>228</v>
      </c>
      <c r="B22" s="9" t="s">
        <v>229</v>
      </c>
      <c r="C22" s="9">
        <v>790.083</v>
      </c>
      <c r="D22" s="9">
        <v>882.414</v>
      </c>
      <c r="E22" s="9">
        <v>0</v>
      </c>
      <c r="F22" s="9">
        <v>0</v>
      </c>
      <c r="G22" s="9">
        <v>1</v>
      </c>
      <c r="H22" s="7">
        <v>0</v>
      </c>
      <c r="I22" s="7">
        <v>0</v>
      </c>
      <c r="J22" s="7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0.442</v>
      </c>
      <c r="Q22" s="13">
        <v>0</v>
      </c>
      <c r="R22" s="13">
        <v>0</v>
      </c>
    </row>
    <row r="23" ht="20.25" spans="1:18">
      <c r="A23" s="9" t="s">
        <v>230</v>
      </c>
      <c r="B23" s="9" t="s">
        <v>231</v>
      </c>
      <c r="C23" s="9">
        <v>11699.108</v>
      </c>
      <c r="D23" s="9">
        <v>14934.89</v>
      </c>
      <c r="E23" s="9">
        <v>0</v>
      </c>
      <c r="F23" s="9">
        <v>0</v>
      </c>
      <c r="G23" s="9">
        <v>1</v>
      </c>
      <c r="H23" s="7">
        <v>0</v>
      </c>
      <c r="I23" s="7">
        <v>0</v>
      </c>
      <c r="J23" s="7">
        <v>0</v>
      </c>
      <c r="K23" s="13">
        <v>0</v>
      </c>
      <c r="L23" s="13">
        <v>0</v>
      </c>
      <c r="M23" s="13">
        <v>0</v>
      </c>
      <c r="N23" s="13">
        <v>-1</v>
      </c>
      <c r="O23" s="13">
        <v>0</v>
      </c>
      <c r="P23" s="13">
        <v>29.991</v>
      </c>
      <c r="Q23" s="13">
        <v>0</v>
      </c>
      <c r="R23" s="13">
        <v>0</v>
      </c>
    </row>
    <row r="24" ht="20.25" spans="1:18">
      <c r="A24" s="9" t="s">
        <v>232</v>
      </c>
      <c r="B24" s="9" t="s">
        <v>233</v>
      </c>
      <c r="C24" s="9">
        <v>6518.4</v>
      </c>
      <c r="D24" s="9">
        <v>7152.893</v>
      </c>
      <c r="E24" s="9">
        <v>0</v>
      </c>
      <c r="F24" s="9">
        <v>0</v>
      </c>
      <c r="G24" s="9">
        <v>1</v>
      </c>
      <c r="H24" s="7">
        <v>0</v>
      </c>
      <c r="I24" s="7">
        <v>0</v>
      </c>
      <c r="J24" s="7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-4.285</v>
      </c>
      <c r="Q24" s="13">
        <v>0</v>
      </c>
      <c r="R24" s="13">
        <v>0</v>
      </c>
    </row>
    <row r="25" ht="20.25" spans="1:18">
      <c r="A25" s="9" t="s">
        <v>234</v>
      </c>
      <c r="B25" s="9" t="s">
        <v>235</v>
      </c>
      <c r="C25" s="9">
        <v>4608.273</v>
      </c>
      <c r="D25" s="9">
        <v>5261.683</v>
      </c>
      <c r="E25" s="9">
        <v>0</v>
      </c>
      <c r="F25" s="9">
        <v>0</v>
      </c>
      <c r="G25" s="9">
        <v>1</v>
      </c>
      <c r="H25" s="7">
        <v>0</v>
      </c>
      <c r="I25" s="7">
        <v>0</v>
      </c>
      <c r="J25" s="7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-5.205</v>
      </c>
      <c r="Q25" s="13">
        <v>0</v>
      </c>
      <c r="R25" s="13">
        <v>0</v>
      </c>
    </row>
    <row r="26" ht="20.25" spans="1:18">
      <c r="A26" s="9" t="s">
        <v>236</v>
      </c>
      <c r="B26" s="9" t="s">
        <v>237</v>
      </c>
      <c r="C26" s="9">
        <v>9770.636</v>
      </c>
      <c r="D26" s="9">
        <v>11721.455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-0.97</v>
      </c>
      <c r="Q26" s="13">
        <v>0</v>
      </c>
      <c r="R26" s="13">
        <v>1</v>
      </c>
    </row>
    <row r="27" ht="20.25" spans="1:18">
      <c r="A27" s="9" t="s">
        <v>238</v>
      </c>
      <c r="B27" s="9" t="s">
        <v>239</v>
      </c>
      <c r="C27" s="9">
        <v>1054.727</v>
      </c>
      <c r="D27" s="9">
        <v>1393.924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0</v>
      </c>
      <c r="L27" s="13">
        <v>1</v>
      </c>
      <c r="M27" s="13">
        <v>1</v>
      </c>
      <c r="N27" s="13">
        <v>-1</v>
      </c>
      <c r="O27" s="13">
        <v>0</v>
      </c>
      <c r="P27" s="13">
        <v>-2.833</v>
      </c>
      <c r="Q27" s="13">
        <v>0</v>
      </c>
      <c r="R27" s="13">
        <v>0</v>
      </c>
    </row>
    <row r="28" ht="20.25" spans="1:18">
      <c r="A28" s="9" t="s">
        <v>240</v>
      </c>
      <c r="B28" s="9" t="s">
        <v>241</v>
      </c>
      <c r="C28" s="9">
        <v>2627.982</v>
      </c>
      <c r="D28" s="9">
        <v>3237.309</v>
      </c>
      <c r="E28" s="9">
        <v>0</v>
      </c>
      <c r="F28" s="9">
        <v>0</v>
      </c>
      <c r="G28" s="9">
        <v>1</v>
      </c>
      <c r="H28" s="7">
        <v>0</v>
      </c>
      <c r="I28" s="7">
        <v>0</v>
      </c>
      <c r="J28" s="7">
        <v>0</v>
      </c>
      <c r="K28" s="14">
        <v>2</v>
      </c>
      <c r="L28" s="13">
        <v>0</v>
      </c>
      <c r="M28" s="13">
        <v>1</v>
      </c>
      <c r="N28" s="13">
        <v>-1</v>
      </c>
      <c r="O28" s="13">
        <v>0</v>
      </c>
      <c r="P28" s="13">
        <v>7.748</v>
      </c>
      <c r="Q28" s="13">
        <v>0</v>
      </c>
      <c r="R28" s="13">
        <v>0</v>
      </c>
    </row>
    <row r="29" ht="20.25" spans="1:18">
      <c r="A29" s="9" t="s">
        <v>242</v>
      </c>
      <c r="B29" s="9" t="s">
        <v>243</v>
      </c>
      <c r="C29" s="9">
        <v>2153.582</v>
      </c>
      <c r="D29" s="9">
        <v>2515.491</v>
      </c>
      <c r="E29" s="9">
        <v>0</v>
      </c>
      <c r="F29" s="9">
        <v>0</v>
      </c>
      <c r="G29" s="9">
        <v>1</v>
      </c>
      <c r="H29" s="7">
        <v>0</v>
      </c>
      <c r="I29" s="7">
        <v>0</v>
      </c>
      <c r="J29" s="7">
        <v>0</v>
      </c>
      <c r="K29" s="14">
        <v>1</v>
      </c>
      <c r="L29" s="13">
        <v>1</v>
      </c>
      <c r="M29" s="13">
        <v>0</v>
      </c>
      <c r="N29" s="13">
        <v>0</v>
      </c>
      <c r="O29" s="13">
        <v>0</v>
      </c>
      <c r="P29" s="13">
        <v>-4.246</v>
      </c>
      <c r="Q29" s="13">
        <v>0</v>
      </c>
      <c r="R29" s="13">
        <v>0</v>
      </c>
    </row>
    <row r="30" ht="20.25" spans="1:18">
      <c r="A30" s="9" t="s">
        <v>244</v>
      </c>
      <c r="B30" s="9" t="s">
        <v>245</v>
      </c>
      <c r="C30" s="9">
        <v>6005.715</v>
      </c>
      <c r="D30" s="9">
        <v>6658.073</v>
      </c>
      <c r="E30" s="9">
        <v>0</v>
      </c>
      <c r="F30" s="9">
        <v>0</v>
      </c>
      <c r="G30" s="9">
        <v>1</v>
      </c>
      <c r="H30" s="7">
        <v>0</v>
      </c>
      <c r="I30" s="7">
        <v>0</v>
      </c>
      <c r="J30" s="7">
        <v>0</v>
      </c>
      <c r="K30" s="14">
        <v>0</v>
      </c>
      <c r="L30" s="13">
        <v>2</v>
      </c>
      <c r="M30" s="13">
        <v>0</v>
      </c>
      <c r="N30" s="13">
        <v>-1</v>
      </c>
      <c r="O30" s="13">
        <v>0</v>
      </c>
      <c r="P30" s="13">
        <v>-5.127</v>
      </c>
      <c r="Q30" s="13">
        <v>0</v>
      </c>
      <c r="R30" s="13">
        <v>0</v>
      </c>
    </row>
    <row r="31" ht="20.25" spans="1:18">
      <c r="A31" s="9" t="s">
        <v>246</v>
      </c>
      <c r="B31" s="9" t="s">
        <v>247</v>
      </c>
      <c r="C31" s="9">
        <v>2544.073</v>
      </c>
      <c r="D31" s="9">
        <v>3003.527</v>
      </c>
      <c r="E31" s="9">
        <v>0</v>
      </c>
      <c r="F31" s="9">
        <v>0</v>
      </c>
      <c r="G31" s="9">
        <v>1</v>
      </c>
      <c r="H31" s="7">
        <v>0</v>
      </c>
      <c r="I31" s="7">
        <v>0</v>
      </c>
      <c r="J31" s="7">
        <v>0</v>
      </c>
      <c r="K31" s="14">
        <v>4</v>
      </c>
      <c r="L31" s="13">
        <v>0</v>
      </c>
      <c r="M31" s="13">
        <v>0</v>
      </c>
      <c r="N31" s="13">
        <v>1</v>
      </c>
      <c r="O31" s="13">
        <v>0</v>
      </c>
      <c r="P31" s="13">
        <v>3.728</v>
      </c>
      <c r="Q31" s="13">
        <v>0</v>
      </c>
      <c r="R31" s="13">
        <v>0</v>
      </c>
    </row>
    <row r="32" ht="20.25" spans="1:18">
      <c r="A32" s="9" t="s">
        <v>248</v>
      </c>
      <c r="B32" s="9" t="s">
        <v>249</v>
      </c>
      <c r="C32" s="9">
        <v>1195.194</v>
      </c>
      <c r="D32" s="9">
        <v>1452.503</v>
      </c>
      <c r="E32" s="9">
        <v>0</v>
      </c>
      <c r="F32" s="9">
        <v>0</v>
      </c>
      <c r="G32" s="9">
        <v>1</v>
      </c>
      <c r="H32" s="7">
        <v>0</v>
      </c>
      <c r="I32" s="7">
        <v>0</v>
      </c>
      <c r="J32" s="7">
        <v>0</v>
      </c>
      <c r="K32" s="14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-1.044</v>
      </c>
      <c r="Q32" s="13">
        <v>0</v>
      </c>
      <c r="R32" s="13">
        <v>0</v>
      </c>
    </row>
    <row r="33" ht="20.25" spans="1:18">
      <c r="A33" s="9" t="s">
        <v>250</v>
      </c>
      <c r="B33" s="9" t="s">
        <v>251</v>
      </c>
      <c r="C33" s="9">
        <v>2312.008</v>
      </c>
      <c r="D33" s="9">
        <v>2771.447</v>
      </c>
      <c r="E33" s="9">
        <v>0</v>
      </c>
      <c r="F33" s="9">
        <v>0</v>
      </c>
      <c r="G33" s="9">
        <v>1</v>
      </c>
      <c r="H33" s="7">
        <v>0</v>
      </c>
      <c r="I33" s="7">
        <v>0</v>
      </c>
      <c r="J33" s="7">
        <v>0</v>
      </c>
      <c r="K33" s="14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-4.836</v>
      </c>
      <c r="Q33" s="13">
        <v>0</v>
      </c>
      <c r="R33" s="13">
        <v>0</v>
      </c>
    </row>
    <row r="34" ht="20.25" spans="1:18">
      <c r="A34" s="9" t="s">
        <v>252</v>
      </c>
      <c r="B34" s="9" t="s">
        <v>253</v>
      </c>
      <c r="C34" s="9">
        <v>5383.4</v>
      </c>
      <c r="D34" s="9">
        <v>5712.303</v>
      </c>
      <c r="E34" s="9">
        <v>0</v>
      </c>
      <c r="F34" s="9">
        <v>0</v>
      </c>
      <c r="G34" s="9">
        <v>1</v>
      </c>
      <c r="H34" s="7">
        <v>0</v>
      </c>
      <c r="I34" s="7">
        <v>0</v>
      </c>
      <c r="J34" s="7">
        <v>0</v>
      </c>
      <c r="K34" s="14">
        <v>0</v>
      </c>
      <c r="L34" s="13">
        <v>2</v>
      </c>
      <c r="M34" s="13">
        <v>0</v>
      </c>
      <c r="N34" s="13">
        <v>0</v>
      </c>
      <c r="O34" s="13">
        <v>0</v>
      </c>
      <c r="P34" s="13">
        <v>4.774</v>
      </c>
      <c r="Q34" s="13">
        <v>0</v>
      </c>
      <c r="R34" s="13">
        <v>0</v>
      </c>
    </row>
    <row r="35" ht="20.25" spans="1:18">
      <c r="A35" s="9" t="s">
        <v>254</v>
      </c>
      <c r="B35" s="9" t="s">
        <v>255</v>
      </c>
      <c r="C35" s="9">
        <v>967.581</v>
      </c>
      <c r="D35" s="9">
        <v>1188.864</v>
      </c>
      <c r="E35" s="9">
        <v>0</v>
      </c>
      <c r="F35" s="9">
        <v>0</v>
      </c>
      <c r="G35" s="9">
        <v>1</v>
      </c>
      <c r="H35" s="7">
        <v>0</v>
      </c>
      <c r="I35" s="7">
        <v>0</v>
      </c>
      <c r="J35" s="7">
        <v>0</v>
      </c>
      <c r="K35" s="14">
        <v>4</v>
      </c>
      <c r="L35" s="13">
        <v>0</v>
      </c>
      <c r="M35" s="13">
        <v>0</v>
      </c>
      <c r="N35" s="13">
        <v>0</v>
      </c>
      <c r="O35" s="13">
        <v>0</v>
      </c>
      <c r="P35" s="13">
        <v>3.163</v>
      </c>
      <c r="Q35" s="13">
        <v>0</v>
      </c>
      <c r="R35" s="13">
        <v>1</v>
      </c>
    </row>
    <row r="36" ht="20.25" spans="1:18">
      <c r="A36" s="9" t="s">
        <v>256</v>
      </c>
      <c r="B36" s="9" t="s">
        <v>257</v>
      </c>
      <c r="C36" s="9">
        <v>113.235</v>
      </c>
      <c r="D36" s="9">
        <v>118.574</v>
      </c>
      <c r="E36" s="9">
        <v>0</v>
      </c>
      <c r="F36" s="9">
        <v>0</v>
      </c>
      <c r="G36" s="9">
        <v>1</v>
      </c>
      <c r="H36" s="7">
        <v>0</v>
      </c>
      <c r="I36" s="7">
        <v>0</v>
      </c>
      <c r="J36" s="7">
        <v>0</v>
      </c>
      <c r="K36" s="14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0.008</v>
      </c>
      <c r="Q36" s="13">
        <v>0</v>
      </c>
      <c r="R36" s="13">
        <v>0</v>
      </c>
    </row>
    <row r="37" ht="20.25" spans="1:18">
      <c r="A37" s="9" t="s">
        <v>258</v>
      </c>
      <c r="B37" s="9" t="s">
        <v>259</v>
      </c>
      <c r="C37" s="9">
        <v>3070.84</v>
      </c>
      <c r="D37" s="9">
        <v>3612.668</v>
      </c>
      <c r="E37" s="9">
        <v>0</v>
      </c>
      <c r="F37" s="9">
        <v>0</v>
      </c>
      <c r="G37" s="9">
        <v>1</v>
      </c>
      <c r="H37" s="7">
        <v>0</v>
      </c>
      <c r="I37" s="7">
        <v>0</v>
      </c>
      <c r="J37" s="7">
        <v>0</v>
      </c>
      <c r="K37" s="14">
        <v>1</v>
      </c>
      <c r="L37" s="13">
        <v>2</v>
      </c>
      <c r="M37" s="13">
        <v>-1</v>
      </c>
      <c r="N37" s="13">
        <v>1</v>
      </c>
      <c r="O37" s="13">
        <v>0</v>
      </c>
      <c r="P37" s="13">
        <v>4.277</v>
      </c>
      <c r="Q37" s="13">
        <v>0</v>
      </c>
      <c r="R37" s="13">
        <v>0</v>
      </c>
    </row>
    <row r="38" ht="20.25" spans="1:18">
      <c r="A38" s="6" t="s">
        <v>260</v>
      </c>
      <c r="B38" s="6" t="s">
        <v>261</v>
      </c>
      <c r="C38" s="6">
        <v>19739.771</v>
      </c>
      <c r="D38" s="6">
        <v>21113.766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6.313</v>
      </c>
      <c r="K38" s="14">
        <v>3</v>
      </c>
      <c r="L38" s="13">
        <v>1</v>
      </c>
      <c r="M38" s="13">
        <v>-1</v>
      </c>
      <c r="N38" s="13">
        <v>1</v>
      </c>
      <c r="O38" s="13">
        <v>0</v>
      </c>
      <c r="P38" s="13">
        <v>17.397</v>
      </c>
      <c r="Q38" s="13">
        <v>1</v>
      </c>
      <c r="R38" s="13">
        <v>0</v>
      </c>
    </row>
    <row r="39" ht="20.25" spans="1:18">
      <c r="A39" s="6" t="s">
        <v>262</v>
      </c>
      <c r="B39" s="6" t="s">
        <v>263</v>
      </c>
      <c r="C39" s="6">
        <v>784.099</v>
      </c>
      <c r="D39" s="6">
        <v>969.414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17.751</v>
      </c>
      <c r="K39" s="14">
        <v>4</v>
      </c>
      <c r="L39" s="13">
        <v>2</v>
      </c>
      <c r="M39" s="13">
        <v>0</v>
      </c>
      <c r="N39" s="13">
        <v>0</v>
      </c>
      <c r="O39" s="13">
        <v>0</v>
      </c>
      <c r="P39" s="13">
        <v>-0.329</v>
      </c>
      <c r="Q39" s="13">
        <v>0</v>
      </c>
      <c r="R39" s="13">
        <v>0</v>
      </c>
    </row>
    <row r="40" ht="20.25" spans="1:18">
      <c r="A40" s="6" t="s">
        <v>264</v>
      </c>
      <c r="B40" s="6" t="s">
        <v>265</v>
      </c>
      <c r="C40" s="6">
        <v>10348.26</v>
      </c>
      <c r="D40" s="6">
        <v>12055.182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1.633</v>
      </c>
      <c r="K40" s="14">
        <v>1</v>
      </c>
      <c r="L40" s="13">
        <v>0</v>
      </c>
      <c r="M40" s="13">
        <v>0</v>
      </c>
      <c r="N40" s="13">
        <v>0</v>
      </c>
      <c r="O40" s="13">
        <v>0</v>
      </c>
      <c r="P40" s="13">
        <v>3.302</v>
      </c>
      <c r="Q40" s="13">
        <v>0</v>
      </c>
      <c r="R40" s="13">
        <v>1</v>
      </c>
    </row>
    <row r="41" ht="20.25" spans="1:18">
      <c r="A41" s="6" t="s">
        <v>266</v>
      </c>
      <c r="B41" s="6" t="s">
        <v>267</v>
      </c>
      <c r="C41" s="6">
        <v>3200.695</v>
      </c>
      <c r="D41" s="6">
        <v>3481.226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2.209</v>
      </c>
      <c r="K41" s="14">
        <v>1</v>
      </c>
      <c r="L41" s="13">
        <v>2</v>
      </c>
      <c r="M41" s="13">
        <v>0</v>
      </c>
      <c r="N41" s="13">
        <v>0</v>
      </c>
      <c r="O41" s="13">
        <v>0</v>
      </c>
      <c r="P41" s="13">
        <v>-5.947</v>
      </c>
      <c r="Q41" s="13">
        <v>0</v>
      </c>
      <c r="R41" s="13">
        <v>-1</v>
      </c>
    </row>
    <row r="42" ht="20.25" spans="1:18">
      <c r="A42" s="6" t="s">
        <v>268</v>
      </c>
      <c r="B42" s="6" t="s">
        <v>269</v>
      </c>
      <c r="C42" s="6">
        <v>16552.604</v>
      </c>
      <c r="D42" s="6">
        <v>17588.453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4.348</v>
      </c>
      <c r="K42" s="14">
        <v>1</v>
      </c>
      <c r="L42" s="13">
        <v>1</v>
      </c>
      <c r="M42" s="13">
        <v>-1</v>
      </c>
      <c r="N42" s="13">
        <v>1</v>
      </c>
      <c r="O42" s="13">
        <v>0</v>
      </c>
      <c r="P42" s="13">
        <v>16.16</v>
      </c>
      <c r="Q42" s="13">
        <v>0</v>
      </c>
      <c r="R42" s="13">
        <v>0</v>
      </c>
    </row>
    <row r="43" ht="20.25" spans="1:18">
      <c r="A43" s="6" t="s">
        <v>270</v>
      </c>
      <c r="B43" s="6" t="s">
        <v>271</v>
      </c>
      <c r="C43" s="6">
        <v>3063.916</v>
      </c>
      <c r="D43" s="6">
        <v>3374.3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1.26</v>
      </c>
      <c r="K43" s="14">
        <v>0</v>
      </c>
      <c r="L43" s="13">
        <v>2</v>
      </c>
      <c r="M43" s="13">
        <v>0</v>
      </c>
      <c r="N43" s="13">
        <v>-1</v>
      </c>
      <c r="O43" s="13">
        <v>0</v>
      </c>
      <c r="P43" s="13">
        <v>-7.254</v>
      </c>
      <c r="Q43" s="13">
        <v>0</v>
      </c>
      <c r="R43" s="13">
        <v>-1</v>
      </c>
    </row>
    <row r="44" ht="20.25" spans="1:18">
      <c r="A44" s="6" t="s">
        <v>272</v>
      </c>
      <c r="B44" s="6" t="s">
        <v>273</v>
      </c>
      <c r="C44" s="6">
        <v>14715.066</v>
      </c>
      <c r="D44" s="6">
        <v>16418.688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1.9</v>
      </c>
      <c r="K44" s="14">
        <v>0</v>
      </c>
      <c r="L44" s="13">
        <v>2</v>
      </c>
      <c r="M44" s="13">
        <v>0</v>
      </c>
      <c r="N44" s="13">
        <v>-1</v>
      </c>
      <c r="O44" s="13">
        <v>0</v>
      </c>
      <c r="P44" s="13">
        <v>-9.226</v>
      </c>
      <c r="Q44" s="13">
        <v>0</v>
      </c>
      <c r="R44" s="13">
        <v>0</v>
      </c>
    </row>
    <row r="45" ht="20.25" spans="1:18">
      <c r="A45" s="6" t="s">
        <v>274</v>
      </c>
      <c r="B45" s="6" t="s">
        <v>275</v>
      </c>
      <c r="C45" s="6">
        <v>5066.39</v>
      </c>
      <c r="D45" s="6">
        <v>5714.974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6.247</v>
      </c>
      <c r="K45" s="14">
        <v>2</v>
      </c>
      <c r="L45" s="13">
        <v>0</v>
      </c>
      <c r="M45" s="13">
        <v>0</v>
      </c>
      <c r="N45" s="13">
        <v>0</v>
      </c>
      <c r="O45" s="13">
        <v>0</v>
      </c>
      <c r="P45" s="13">
        <v>-3.489</v>
      </c>
      <c r="Q45" s="13">
        <v>0</v>
      </c>
      <c r="R45" s="13">
        <v>0</v>
      </c>
    </row>
    <row r="46" ht="20.25" spans="1:18">
      <c r="A46" s="6" t="s">
        <v>276</v>
      </c>
      <c r="B46" s="6" t="s">
        <v>277</v>
      </c>
      <c r="C46" s="6">
        <v>3001.309</v>
      </c>
      <c r="D46" s="6">
        <v>3557.545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11.985</v>
      </c>
      <c r="K46" s="14">
        <v>4</v>
      </c>
      <c r="L46" s="13">
        <v>2</v>
      </c>
      <c r="M46" s="13">
        <v>0</v>
      </c>
      <c r="N46" s="13">
        <v>0</v>
      </c>
      <c r="O46" s="13">
        <v>0</v>
      </c>
      <c r="P46" s="13">
        <v>-0.034</v>
      </c>
      <c r="Q46" s="13">
        <v>0</v>
      </c>
      <c r="R46" s="13">
        <v>0</v>
      </c>
    </row>
    <row r="47" ht="20.25" spans="1:18">
      <c r="A47" s="6" t="s">
        <v>278</v>
      </c>
      <c r="B47" s="6" t="s">
        <v>279</v>
      </c>
      <c r="C47" s="6">
        <v>3869.62</v>
      </c>
      <c r="D47" s="6">
        <v>4208.099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5.087</v>
      </c>
      <c r="K47" s="14">
        <v>2</v>
      </c>
      <c r="L47" s="13">
        <v>1</v>
      </c>
      <c r="M47" s="13">
        <v>1</v>
      </c>
      <c r="N47" s="13">
        <v>-1</v>
      </c>
      <c r="O47" s="13">
        <v>0</v>
      </c>
      <c r="P47" s="13">
        <v>-0.993</v>
      </c>
      <c r="Q47" s="13">
        <v>-1</v>
      </c>
      <c r="R47" s="13">
        <v>0</v>
      </c>
    </row>
    <row r="48" ht="20.25" spans="1:18">
      <c r="A48" s="7" t="s">
        <v>280</v>
      </c>
      <c r="B48" s="7" t="s">
        <v>281</v>
      </c>
      <c r="C48" s="7">
        <v>3576.049</v>
      </c>
      <c r="D48" s="7">
        <v>3920.611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3.947</v>
      </c>
      <c r="K48" s="14">
        <v>2</v>
      </c>
      <c r="L48" s="13">
        <v>2</v>
      </c>
      <c r="M48" s="13">
        <v>0</v>
      </c>
      <c r="N48" s="13">
        <v>0</v>
      </c>
      <c r="O48" s="13">
        <v>-1</v>
      </c>
      <c r="P48" s="13">
        <v>-5.29</v>
      </c>
      <c r="Q48" s="13">
        <v>0</v>
      </c>
      <c r="R48" s="13">
        <v>0</v>
      </c>
    </row>
    <row r="49" ht="20.25" spans="1:18">
      <c r="A49" s="7" t="s">
        <v>282</v>
      </c>
      <c r="B49" s="7" t="s">
        <v>283</v>
      </c>
      <c r="C49" s="7">
        <v>137.931</v>
      </c>
      <c r="D49" s="7">
        <v>157.273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5.656</v>
      </c>
      <c r="K49" s="14">
        <v>3</v>
      </c>
      <c r="L49" s="13">
        <v>0</v>
      </c>
      <c r="M49" s="13">
        <v>-1</v>
      </c>
      <c r="N49" s="13">
        <v>1</v>
      </c>
      <c r="O49" s="13">
        <v>0</v>
      </c>
      <c r="P49" s="13">
        <v>-0.014</v>
      </c>
      <c r="Q49" s="13">
        <v>0</v>
      </c>
      <c r="R49" s="13">
        <v>0</v>
      </c>
    </row>
    <row r="50" ht="20.25" spans="1:18">
      <c r="A50" s="7" t="s">
        <v>284</v>
      </c>
      <c r="B50" s="7" t="s">
        <v>285</v>
      </c>
      <c r="C50" s="7">
        <v>5502.509</v>
      </c>
      <c r="D50" s="7">
        <v>6290.091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0.208</v>
      </c>
      <c r="K50" s="14">
        <v>1</v>
      </c>
      <c r="L50" s="13">
        <v>2</v>
      </c>
      <c r="M50" s="13">
        <v>0</v>
      </c>
      <c r="N50" s="13">
        <v>1</v>
      </c>
      <c r="O50" s="13">
        <v>0</v>
      </c>
      <c r="P50" s="13">
        <v>3.682</v>
      </c>
      <c r="Q50" s="13">
        <v>0</v>
      </c>
      <c r="R50" s="13">
        <v>0</v>
      </c>
    </row>
    <row r="51" ht="20.25" spans="1:18">
      <c r="A51" s="7" t="s">
        <v>286</v>
      </c>
      <c r="B51" s="7" t="s">
        <v>287</v>
      </c>
      <c r="C51" s="7">
        <v>2115.726</v>
      </c>
      <c r="D51" s="7">
        <v>2273.224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5.632</v>
      </c>
      <c r="K51" s="14">
        <v>3</v>
      </c>
      <c r="L51" s="13">
        <v>2</v>
      </c>
      <c r="M51" s="13">
        <v>0</v>
      </c>
      <c r="N51" s="13">
        <v>0</v>
      </c>
      <c r="O51" s="13">
        <v>0</v>
      </c>
      <c r="P51" s="13">
        <v>-5.254</v>
      </c>
      <c r="Q51" s="13">
        <v>0</v>
      </c>
      <c r="R51" s="13">
        <v>-1</v>
      </c>
    </row>
    <row r="52" ht="20.25" spans="1:18">
      <c r="A52" s="7" t="s">
        <v>288</v>
      </c>
      <c r="B52" s="7" t="s">
        <v>289</v>
      </c>
      <c r="C52" s="7">
        <v>2403.63</v>
      </c>
      <c r="D52" s="7">
        <v>2610.33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4.882</v>
      </c>
      <c r="K52" s="14">
        <v>2</v>
      </c>
      <c r="L52" s="13">
        <v>2</v>
      </c>
      <c r="M52" s="13">
        <v>0</v>
      </c>
      <c r="N52" s="13">
        <v>0</v>
      </c>
      <c r="O52" s="13">
        <v>0</v>
      </c>
      <c r="P52" s="13">
        <v>-6.749</v>
      </c>
      <c r="Q52" s="13">
        <v>0</v>
      </c>
      <c r="R52" s="13">
        <v>-1</v>
      </c>
    </row>
    <row r="53" ht="20.25" spans="1:18">
      <c r="A53" s="7" t="s">
        <v>290</v>
      </c>
      <c r="B53" s="7" t="s">
        <v>291</v>
      </c>
      <c r="C53" s="7">
        <v>6470.077</v>
      </c>
      <c r="D53" s="7">
        <v>7504.057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2.397</v>
      </c>
      <c r="K53" s="14">
        <v>1</v>
      </c>
      <c r="L53" s="13">
        <v>2</v>
      </c>
      <c r="M53" s="13">
        <v>-1</v>
      </c>
      <c r="N53" s="13">
        <v>1</v>
      </c>
      <c r="O53" s="13">
        <v>0</v>
      </c>
      <c r="P53" s="13">
        <v>-3.583</v>
      </c>
      <c r="Q53" s="13">
        <v>0</v>
      </c>
      <c r="R53" s="13">
        <v>0</v>
      </c>
    </row>
    <row r="54" ht="20.25" spans="1:18">
      <c r="A54" s="7" t="s">
        <v>292</v>
      </c>
      <c r="B54" s="7" t="s">
        <v>293</v>
      </c>
      <c r="C54" s="7">
        <v>735.164</v>
      </c>
      <c r="D54" s="7">
        <v>803.086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2.82</v>
      </c>
      <c r="K54" s="14">
        <v>0</v>
      </c>
      <c r="L54" s="13">
        <v>0</v>
      </c>
      <c r="M54" s="13">
        <v>0</v>
      </c>
      <c r="N54" s="13">
        <v>-1</v>
      </c>
      <c r="O54" s="13">
        <v>0</v>
      </c>
      <c r="P54" s="13">
        <v>-1.616</v>
      </c>
      <c r="Q54" s="13">
        <v>0</v>
      </c>
      <c r="R54" s="13">
        <v>0</v>
      </c>
    </row>
    <row r="55" ht="20.25" spans="1:18">
      <c r="A55" s="7" t="s">
        <v>294</v>
      </c>
      <c r="B55" s="7" t="s">
        <v>295</v>
      </c>
      <c r="C55" s="7">
        <v>2686.294</v>
      </c>
      <c r="D55" s="7">
        <v>2955.676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3.266</v>
      </c>
      <c r="K55" s="14">
        <v>0</v>
      </c>
      <c r="L55" s="13">
        <v>2</v>
      </c>
      <c r="M55" s="13">
        <v>0</v>
      </c>
      <c r="N55" s="13">
        <v>-1</v>
      </c>
      <c r="O55" s="13">
        <v>0</v>
      </c>
      <c r="P55" s="13">
        <v>-4.403</v>
      </c>
      <c r="Q55" s="13">
        <v>0</v>
      </c>
      <c r="R55" s="13">
        <v>-1</v>
      </c>
    </row>
    <row r="56" ht="20.25" spans="1:18">
      <c r="A56" s="7" t="s">
        <v>296</v>
      </c>
      <c r="B56" s="7" t="s">
        <v>297</v>
      </c>
      <c r="C56" s="7">
        <v>8587.679</v>
      </c>
      <c r="D56" s="7">
        <v>9695.455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1.268</v>
      </c>
      <c r="K56" s="14">
        <v>2</v>
      </c>
      <c r="L56" s="13">
        <v>1</v>
      </c>
      <c r="M56" s="13">
        <v>0</v>
      </c>
      <c r="N56" s="13">
        <v>0</v>
      </c>
      <c r="O56" s="13">
        <v>0</v>
      </c>
      <c r="P56" s="13">
        <v>-6.75</v>
      </c>
      <c r="Q56" s="13">
        <v>0</v>
      </c>
      <c r="R56" s="13">
        <v>0</v>
      </c>
    </row>
    <row r="57" ht="20.25" spans="1:18">
      <c r="A57" s="7" t="s">
        <v>298</v>
      </c>
      <c r="B57" s="7" t="s">
        <v>299</v>
      </c>
      <c r="C57" s="7">
        <v>3872.504</v>
      </c>
      <c r="D57" s="7">
        <v>4341.159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10.151</v>
      </c>
      <c r="K57" s="14">
        <v>3</v>
      </c>
      <c r="L57" s="13">
        <v>1</v>
      </c>
      <c r="M57" s="13">
        <v>0</v>
      </c>
      <c r="N57" s="13">
        <v>0</v>
      </c>
      <c r="O57" s="13">
        <v>0</v>
      </c>
      <c r="P57" s="13">
        <v>1.259</v>
      </c>
      <c r="Q57" s="13">
        <v>0</v>
      </c>
      <c r="R57" s="13">
        <v>0</v>
      </c>
    </row>
    <row r="58" ht="20.25" spans="1:18">
      <c r="A58" s="7" t="s">
        <v>300</v>
      </c>
      <c r="B58" s="7" t="s">
        <v>301</v>
      </c>
      <c r="C58" s="7">
        <v>3567.09</v>
      </c>
      <c r="D58" s="7">
        <v>3643.973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0.997</v>
      </c>
      <c r="K58" s="14">
        <v>4</v>
      </c>
      <c r="L58" s="13">
        <v>2</v>
      </c>
      <c r="M58" s="13">
        <v>-1</v>
      </c>
      <c r="N58" s="13">
        <v>1</v>
      </c>
      <c r="O58" s="13">
        <v>0</v>
      </c>
      <c r="P58" s="13">
        <v>0.353</v>
      </c>
      <c r="Q58" s="13">
        <v>1</v>
      </c>
      <c r="R58" s="13">
        <v>0</v>
      </c>
    </row>
    <row r="59" ht="20.25" spans="1:18">
      <c r="A59" s="7" t="s">
        <v>302</v>
      </c>
      <c r="B59" s="7" t="s">
        <v>303</v>
      </c>
      <c r="C59" s="7">
        <v>7797.498</v>
      </c>
      <c r="D59" s="7">
        <v>8397.321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2.847</v>
      </c>
      <c r="K59" s="14">
        <v>1</v>
      </c>
      <c r="L59" s="13">
        <v>1</v>
      </c>
      <c r="M59" s="13">
        <v>0</v>
      </c>
      <c r="N59" s="13">
        <v>0</v>
      </c>
      <c r="O59" s="13">
        <v>0</v>
      </c>
      <c r="P59" s="13">
        <v>-6.728</v>
      </c>
      <c r="Q59" s="13">
        <v>0</v>
      </c>
      <c r="R59" s="13">
        <v>0</v>
      </c>
    </row>
    <row r="60" ht="20.25" spans="1:18">
      <c r="A60" s="7" t="s">
        <v>304</v>
      </c>
      <c r="B60" s="7" t="s">
        <v>305</v>
      </c>
      <c r="C60" s="7">
        <v>13229.521</v>
      </c>
      <c r="D60" s="7">
        <v>14359.82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3.89</v>
      </c>
      <c r="K60" s="14">
        <v>4</v>
      </c>
      <c r="L60" s="13">
        <v>1</v>
      </c>
      <c r="M60" s="13">
        <v>0</v>
      </c>
      <c r="N60" s="13">
        <v>0</v>
      </c>
      <c r="O60" s="13">
        <v>0</v>
      </c>
      <c r="P60" s="13">
        <v>-7.397</v>
      </c>
      <c r="Q60" s="13">
        <v>0</v>
      </c>
      <c r="R60" s="13">
        <v>0</v>
      </c>
    </row>
    <row r="61" ht="20.25" spans="1:18">
      <c r="A61" s="7" t="s">
        <v>306</v>
      </c>
      <c r="B61" s="7" t="s">
        <v>307</v>
      </c>
      <c r="C61" s="7">
        <v>19228.889</v>
      </c>
      <c r="D61" s="7">
        <v>20257.586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3.711</v>
      </c>
      <c r="K61" s="14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-7.403</v>
      </c>
      <c r="Q61" s="13">
        <v>0</v>
      </c>
      <c r="R61" s="13">
        <v>-1</v>
      </c>
    </row>
    <row r="62" ht="20.25" spans="1:18">
      <c r="A62" s="7" t="s">
        <v>308</v>
      </c>
      <c r="B62" s="7" t="s">
        <v>309</v>
      </c>
      <c r="C62" s="7">
        <v>2395.6</v>
      </c>
      <c r="D62" s="7">
        <v>3103.491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13.14</v>
      </c>
      <c r="K62" s="14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7" t="s">
        <v>310</v>
      </c>
      <c r="B63" s="7" t="s">
        <v>311</v>
      </c>
      <c r="C63" s="7">
        <v>9335.435</v>
      </c>
      <c r="D63" s="7">
        <v>10303.764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1.212</v>
      </c>
      <c r="K63" s="14">
        <v>0</v>
      </c>
      <c r="L63" s="13">
        <v>0</v>
      </c>
      <c r="M63" s="13">
        <v>1</v>
      </c>
      <c r="N63" s="13">
        <v>-1</v>
      </c>
      <c r="O63" s="13">
        <v>0</v>
      </c>
      <c r="P63" s="13">
        <v>-15.61</v>
      </c>
      <c r="Q63" s="13">
        <v>0</v>
      </c>
      <c r="R63" s="13">
        <v>0</v>
      </c>
    </row>
    <row r="64" ht="20.25" spans="1:18">
      <c r="A64" s="7" t="s">
        <v>312</v>
      </c>
      <c r="B64" s="7" t="s">
        <v>313</v>
      </c>
      <c r="C64" s="7">
        <v>6127.929</v>
      </c>
      <c r="D64" s="7">
        <v>6646.47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1.067</v>
      </c>
      <c r="K64" s="14">
        <v>1</v>
      </c>
      <c r="L64" s="13">
        <v>1</v>
      </c>
      <c r="M64" s="13">
        <v>0</v>
      </c>
      <c r="N64" s="13">
        <v>0</v>
      </c>
      <c r="O64" s="13">
        <v>0</v>
      </c>
      <c r="P64" s="13">
        <v>-5.99</v>
      </c>
      <c r="Q64" s="13">
        <v>0</v>
      </c>
      <c r="R64" s="13">
        <v>0</v>
      </c>
    </row>
    <row r="65" ht="20.25" spans="1:18">
      <c r="A65" s="7" t="s">
        <v>314</v>
      </c>
      <c r="B65" s="7" t="s">
        <v>315</v>
      </c>
      <c r="C65" s="7">
        <v>7723.352</v>
      </c>
      <c r="D65" s="7">
        <v>8167.818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3.675</v>
      </c>
      <c r="K65" s="14">
        <v>2</v>
      </c>
      <c r="L65" s="13">
        <v>0</v>
      </c>
      <c r="M65" s="13">
        <v>0</v>
      </c>
      <c r="N65" s="13">
        <v>0</v>
      </c>
      <c r="O65" s="13">
        <v>0</v>
      </c>
      <c r="P65" s="13">
        <v>-18.782</v>
      </c>
      <c r="Q65" s="13">
        <v>0</v>
      </c>
      <c r="R65" s="13">
        <v>0</v>
      </c>
    </row>
    <row r="66" ht="20.25" spans="1:18">
      <c r="A66" s="7" t="s">
        <v>316</v>
      </c>
      <c r="B66" s="7" t="s">
        <v>317</v>
      </c>
      <c r="C66" s="7">
        <v>2242.509</v>
      </c>
      <c r="D66" s="7">
        <v>2821.127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19.91</v>
      </c>
      <c r="K66" s="14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7" t="s">
        <v>318</v>
      </c>
      <c r="B67" s="7" t="s">
        <v>319</v>
      </c>
      <c r="C67" s="7">
        <v>5635.335</v>
      </c>
      <c r="D67" s="7">
        <v>6139.913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1.1</v>
      </c>
      <c r="K67" s="14">
        <v>0</v>
      </c>
      <c r="L67" s="13">
        <v>2</v>
      </c>
      <c r="M67" s="13">
        <v>0</v>
      </c>
      <c r="N67" s="13">
        <v>0</v>
      </c>
      <c r="O67" s="13">
        <v>0</v>
      </c>
      <c r="P67" s="13">
        <v>-6.42</v>
      </c>
      <c r="Q67" s="13">
        <v>0</v>
      </c>
      <c r="R67" s="13">
        <v>0</v>
      </c>
    </row>
    <row r="68" ht="20.25" spans="1:18">
      <c r="A68" s="7" t="s">
        <v>320</v>
      </c>
      <c r="B68" s="7" t="s">
        <v>321</v>
      </c>
      <c r="C68" s="7">
        <v>6348.503</v>
      </c>
      <c r="D68" s="7">
        <v>7111.028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6.722</v>
      </c>
      <c r="K68" s="14">
        <v>4</v>
      </c>
      <c r="L68" s="13">
        <v>2</v>
      </c>
      <c r="M68" s="13">
        <v>0</v>
      </c>
      <c r="N68" s="13">
        <v>0</v>
      </c>
      <c r="O68" s="13">
        <v>0</v>
      </c>
      <c r="P68" s="13">
        <v>-7.824</v>
      </c>
      <c r="Q68" s="13">
        <v>0</v>
      </c>
      <c r="R68" s="13">
        <v>1</v>
      </c>
    </row>
    <row r="69" ht="20.25" spans="1:18">
      <c r="A69" s="7" t="s">
        <v>322</v>
      </c>
      <c r="B69" s="7" t="s">
        <v>323</v>
      </c>
      <c r="C69" s="7">
        <v>2297.733</v>
      </c>
      <c r="D69" s="7">
        <v>2642.492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1.848</v>
      </c>
      <c r="K69" s="14">
        <v>0</v>
      </c>
      <c r="L69" s="13">
        <v>2</v>
      </c>
      <c r="M69" s="13">
        <v>0</v>
      </c>
      <c r="N69" s="13">
        <v>-1</v>
      </c>
      <c r="O69" s="13">
        <v>0</v>
      </c>
      <c r="P69" s="13">
        <v>-3.268</v>
      </c>
      <c r="Q69" s="13">
        <v>0</v>
      </c>
      <c r="R69" s="13">
        <v>0</v>
      </c>
    </row>
    <row r="70" ht="20.25" spans="1:18">
      <c r="A70" s="7" t="s">
        <v>324</v>
      </c>
      <c r="B70" s="7" t="s">
        <v>325</v>
      </c>
      <c r="C70" s="7">
        <v>4743.327</v>
      </c>
      <c r="D70" s="7">
        <v>5614.618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13.601</v>
      </c>
      <c r="K70" s="14">
        <v>0</v>
      </c>
      <c r="L70" s="13">
        <v>1</v>
      </c>
      <c r="M70" s="13">
        <v>0</v>
      </c>
      <c r="N70" s="13">
        <v>0</v>
      </c>
      <c r="O70" s="13">
        <v>0</v>
      </c>
      <c r="P70" s="13">
        <v>-20.084</v>
      </c>
      <c r="Q70" s="13">
        <v>0</v>
      </c>
      <c r="R70" s="13">
        <v>-1</v>
      </c>
    </row>
    <row r="71" ht="20.25" spans="1:18">
      <c r="A71" s="7" t="s">
        <v>326</v>
      </c>
      <c r="B71" s="7" t="s">
        <v>327</v>
      </c>
      <c r="C71" s="7">
        <v>5381.994</v>
      </c>
      <c r="D71" s="7">
        <v>6191.535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1.139</v>
      </c>
      <c r="K71" s="14">
        <v>3</v>
      </c>
      <c r="L71" s="13">
        <v>2</v>
      </c>
      <c r="M71" s="13">
        <v>0</v>
      </c>
      <c r="N71" s="13">
        <v>1</v>
      </c>
      <c r="O71" s="13">
        <v>0</v>
      </c>
      <c r="P71" s="13">
        <v>-1.055</v>
      </c>
      <c r="Q71" s="13">
        <v>0</v>
      </c>
      <c r="R71" s="13">
        <v>0</v>
      </c>
    </row>
    <row r="72" ht="20.25" spans="1:18">
      <c r="A72" s="7" t="s">
        <v>328</v>
      </c>
      <c r="B72" s="7" t="s">
        <v>329</v>
      </c>
      <c r="C72" s="7">
        <v>5677.923</v>
      </c>
      <c r="D72" s="7">
        <v>6285.977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1.013</v>
      </c>
      <c r="K72" s="14">
        <v>3</v>
      </c>
      <c r="L72" s="13">
        <v>0</v>
      </c>
      <c r="M72" s="13">
        <v>0</v>
      </c>
      <c r="N72" s="13">
        <v>1</v>
      </c>
      <c r="O72" s="13">
        <v>0</v>
      </c>
      <c r="P72" s="13">
        <v>0.847</v>
      </c>
      <c r="Q72" s="13">
        <v>1</v>
      </c>
      <c r="R72" s="13">
        <v>0</v>
      </c>
    </row>
    <row r="73" ht="20.25" spans="1:18">
      <c r="A73" s="7" t="s">
        <v>330</v>
      </c>
      <c r="B73" s="7" t="s">
        <v>331</v>
      </c>
      <c r="C73" s="7">
        <v>4424.291</v>
      </c>
      <c r="D73" s="7">
        <v>4905.675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5.017</v>
      </c>
      <c r="K73" s="14">
        <v>3</v>
      </c>
      <c r="L73" s="13">
        <v>1</v>
      </c>
      <c r="M73" s="13">
        <v>0</v>
      </c>
      <c r="N73" s="13">
        <v>0</v>
      </c>
      <c r="O73" s="13">
        <v>0</v>
      </c>
      <c r="P73" s="13">
        <v>-4.478</v>
      </c>
      <c r="Q73" s="13">
        <v>0</v>
      </c>
      <c r="R73" s="13">
        <v>1</v>
      </c>
    </row>
    <row r="74" ht="20.25" spans="1:18">
      <c r="A74" s="7" t="s">
        <v>332</v>
      </c>
      <c r="B74" s="7" t="s">
        <v>333</v>
      </c>
      <c r="C74" s="7">
        <v>1594.545</v>
      </c>
      <c r="D74" s="7">
        <v>1806.113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3.126</v>
      </c>
      <c r="K74" s="14">
        <v>1</v>
      </c>
      <c r="L74" s="13">
        <v>0</v>
      </c>
      <c r="M74" s="13">
        <v>0</v>
      </c>
      <c r="N74" s="13">
        <v>0</v>
      </c>
      <c r="O74" s="13">
        <v>0</v>
      </c>
      <c r="P74" s="13">
        <v>-4.438</v>
      </c>
      <c r="Q74" s="13">
        <v>0</v>
      </c>
      <c r="R74" s="13">
        <v>-1</v>
      </c>
    </row>
    <row r="75" ht="20.25" spans="1:18">
      <c r="A75" s="7" t="s">
        <v>334</v>
      </c>
      <c r="B75" s="7" t="s">
        <v>335</v>
      </c>
      <c r="C75" s="7">
        <v>2972.018</v>
      </c>
      <c r="D75" s="7">
        <v>3698.927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2.557</v>
      </c>
      <c r="K75" s="14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7" t="s">
        <v>336</v>
      </c>
      <c r="B76" s="7" t="s">
        <v>337</v>
      </c>
      <c r="C76" s="7">
        <v>6088.757</v>
      </c>
      <c r="D76" s="7">
        <v>7401.999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14.771</v>
      </c>
      <c r="K76" s="14">
        <v>2</v>
      </c>
      <c r="L76" s="13">
        <v>2</v>
      </c>
      <c r="M76" s="13">
        <v>0</v>
      </c>
      <c r="N76" s="13">
        <v>1</v>
      </c>
      <c r="O76" s="13">
        <v>0</v>
      </c>
      <c r="P76" s="13">
        <v>20.843</v>
      </c>
      <c r="Q76" s="13">
        <v>0</v>
      </c>
      <c r="R76" s="13">
        <v>1</v>
      </c>
    </row>
    <row r="77" ht="20.25" spans="1:18">
      <c r="A77" s="7" t="s">
        <v>338</v>
      </c>
      <c r="B77" s="7" t="s">
        <v>339</v>
      </c>
      <c r="C77" s="7">
        <v>4088.541</v>
      </c>
      <c r="D77" s="7">
        <v>4694.833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11.373</v>
      </c>
      <c r="K77" s="14">
        <v>2</v>
      </c>
      <c r="L77" s="13">
        <v>2</v>
      </c>
      <c r="M77" s="13">
        <v>0</v>
      </c>
      <c r="N77" s="13">
        <v>1</v>
      </c>
      <c r="O77" s="13">
        <v>0</v>
      </c>
      <c r="P77" s="13">
        <v>9.802</v>
      </c>
      <c r="Q77" s="13">
        <v>0</v>
      </c>
      <c r="R77" s="13">
        <v>1</v>
      </c>
    </row>
    <row r="78" ht="20.25" spans="1:18">
      <c r="A78" s="7" t="s">
        <v>340</v>
      </c>
      <c r="B78" s="7" t="s">
        <v>341</v>
      </c>
      <c r="C78" s="7">
        <v>2790.891</v>
      </c>
      <c r="D78" s="7">
        <v>3055.059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7.433</v>
      </c>
      <c r="K78" s="14">
        <v>2</v>
      </c>
      <c r="L78" s="13">
        <v>2</v>
      </c>
      <c r="M78" s="13">
        <v>0</v>
      </c>
      <c r="N78" s="13">
        <v>0</v>
      </c>
      <c r="O78" s="13">
        <v>0</v>
      </c>
      <c r="P78" s="13">
        <v>6.017</v>
      </c>
      <c r="Q78" s="13">
        <v>0</v>
      </c>
      <c r="R78" s="13">
        <v>1</v>
      </c>
    </row>
    <row r="79" ht="20.25" spans="1:18">
      <c r="A79" s="7" t="s">
        <v>342</v>
      </c>
      <c r="B79" s="7" t="s">
        <v>343</v>
      </c>
      <c r="C79" s="7">
        <v>6428.842</v>
      </c>
      <c r="D79" s="7">
        <v>7489.16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12.893</v>
      </c>
      <c r="K79" s="14">
        <v>2</v>
      </c>
      <c r="L79" s="13">
        <v>2</v>
      </c>
      <c r="M79" s="13">
        <v>0</v>
      </c>
      <c r="N79" s="13">
        <v>1</v>
      </c>
      <c r="O79" s="13">
        <v>0</v>
      </c>
      <c r="P79" s="13">
        <v>19.167</v>
      </c>
      <c r="Q79" s="13">
        <v>0</v>
      </c>
      <c r="R79" s="13">
        <v>1</v>
      </c>
    </row>
    <row r="80" ht="20.25" spans="1:18">
      <c r="A80" s="7" t="s">
        <v>344</v>
      </c>
      <c r="B80" s="7" t="s">
        <v>345</v>
      </c>
      <c r="C80" s="7">
        <v>107.185</v>
      </c>
      <c r="D80" s="7">
        <v>108.582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0.672</v>
      </c>
      <c r="K80" s="14">
        <v>0</v>
      </c>
      <c r="L80" s="13">
        <v>2</v>
      </c>
      <c r="M80" s="13">
        <v>0</v>
      </c>
      <c r="N80" s="13">
        <v>0</v>
      </c>
      <c r="O80" s="13">
        <v>0</v>
      </c>
      <c r="P80" s="13">
        <v>0.02</v>
      </c>
      <c r="Q80" s="13">
        <v>0</v>
      </c>
      <c r="R80" s="13">
        <v>0</v>
      </c>
    </row>
    <row r="81" ht="20.25" spans="1:18">
      <c r="A81" s="7" t="s">
        <v>346</v>
      </c>
      <c r="B81" s="7" t="s">
        <v>347</v>
      </c>
      <c r="C81" s="7">
        <v>105.419</v>
      </c>
      <c r="D81" s="7">
        <v>106.183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0.308</v>
      </c>
      <c r="K81" s="14">
        <v>1</v>
      </c>
      <c r="L81" s="13">
        <v>2</v>
      </c>
      <c r="M81" s="13">
        <v>0</v>
      </c>
      <c r="N81" s="13">
        <v>0</v>
      </c>
      <c r="O81" s="13">
        <v>0</v>
      </c>
      <c r="P81" s="13">
        <v>0.016</v>
      </c>
      <c r="Q81" s="13">
        <v>0</v>
      </c>
      <c r="R81" s="13">
        <v>0</v>
      </c>
    </row>
    <row r="82" ht="20.25" spans="1:18">
      <c r="A82" s="7" t="s">
        <v>348</v>
      </c>
      <c r="B82" s="7" t="s">
        <v>349</v>
      </c>
      <c r="C82" s="7">
        <v>102.212</v>
      </c>
      <c r="D82" s="7">
        <v>102.514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0.195</v>
      </c>
      <c r="K82" s="14">
        <v>2</v>
      </c>
      <c r="L82" s="13">
        <v>0</v>
      </c>
      <c r="M82" s="13">
        <v>0</v>
      </c>
      <c r="N82" s="13">
        <v>0</v>
      </c>
      <c r="O82" s="13">
        <v>0</v>
      </c>
      <c r="P82" s="13">
        <v>0.003</v>
      </c>
      <c r="Q82" s="13">
        <v>0</v>
      </c>
      <c r="R82" s="13">
        <v>1</v>
      </c>
    </row>
    <row r="83" ht="20.25" spans="1:18">
      <c r="A83" s="7" t="s">
        <v>350</v>
      </c>
      <c r="B83" s="7" t="s">
        <v>351</v>
      </c>
      <c r="C83" s="7">
        <v>1433.942</v>
      </c>
      <c r="D83" s="7">
        <v>2135.142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11.228</v>
      </c>
      <c r="K83" s="14">
        <v>1</v>
      </c>
      <c r="L83" s="13">
        <v>2</v>
      </c>
      <c r="M83" s="13">
        <v>0</v>
      </c>
      <c r="N83" s="13">
        <v>1</v>
      </c>
      <c r="O83" s="13">
        <v>0</v>
      </c>
      <c r="P83" s="13">
        <v>11.081</v>
      </c>
      <c r="Q83" s="13">
        <v>0</v>
      </c>
      <c r="R83" s="13">
        <v>0</v>
      </c>
    </row>
    <row r="84" ht="20.25" spans="1:18">
      <c r="A84" s="7" t="s">
        <v>352</v>
      </c>
      <c r="B84" s="7" t="s">
        <v>353</v>
      </c>
      <c r="C84" s="7">
        <v>11896.931</v>
      </c>
      <c r="D84" s="7">
        <v>13253.165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1.475</v>
      </c>
      <c r="K84" s="14">
        <v>0</v>
      </c>
      <c r="L84" s="13">
        <v>0</v>
      </c>
      <c r="M84" s="13">
        <v>0</v>
      </c>
      <c r="N84" s="13">
        <v>0</v>
      </c>
      <c r="O84" s="13">
        <v>0</v>
      </c>
      <c r="P84" s="13">
        <v>6.581</v>
      </c>
      <c r="Q84" s="13">
        <v>0</v>
      </c>
      <c r="R84" s="13">
        <v>0</v>
      </c>
    </row>
    <row r="85" ht="20.25" spans="1:18">
      <c r="A85" s="7" t="s">
        <v>354</v>
      </c>
      <c r="B85" s="7" t="s">
        <v>355</v>
      </c>
      <c r="C85" s="7">
        <v>443.069</v>
      </c>
      <c r="D85" s="7">
        <v>522.689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1.824</v>
      </c>
      <c r="K85" s="14">
        <v>2</v>
      </c>
      <c r="L85" s="13">
        <v>1</v>
      </c>
      <c r="M85" s="13">
        <v>-1</v>
      </c>
      <c r="N85" s="13">
        <v>1</v>
      </c>
      <c r="O85" s="13">
        <v>0</v>
      </c>
      <c r="P85" s="13">
        <v>0.121</v>
      </c>
      <c r="Q85" s="13">
        <v>1</v>
      </c>
      <c r="R85" s="13">
        <v>0</v>
      </c>
    </row>
    <row r="86" ht="20.25" spans="1:18">
      <c r="A86" s="7" t="s">
        <v>356</v>
      </c>
      <c r="B86" s="7" t="s">
        <v>357</v>
      </c>
      <c r="C86" s="7">
        <v>68695.711</v>
      </c>
      <c r="D86" s="7">
        <v>95466.695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27.567</v>
      </c>
      <c r="K86" s="14">
        <v>3</v>
      </c>
      <c r="L86" s="13">
        <v>0</v>
      </c>
      <c r="M86" s="13">
        <v>0</v>
      </c>
      <c r="N86" s="13">
        <v>-1</v>
      </c>
      <c r="O86" s="13">
        <v>0</v>
      </c>
      <c r="P86" s="13">
        <v>30.024</v>
      </c>
      <c r="Q86" s="13">
        <v>0</v>
      </c>
      <c r="R86" s="13">
        <v>0</v>
      </c>
    </row>
    <row r="87" ht="20.25" spans="1:18">
      <c r="A87" s="7" t="s">
        <v>358</v>
      </c>
      <c r="B87" s="7" t="s">
        <v>359</v>
      </c>
      <c r="C87" s="7">
        <v>47222.949</v>
      </c>
      <c r="D87" s="7">
        <v>59372.102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13.424</v>
      </c>
      <c r="K87" s="14">
        <v>3</v>
      </c>
      <c r="L87" s="13">
        <v>0</v>
      </c>
      <c r="M87" s="13">
        <v>0</v>
      </c>
      <c r="N87" s="13">
        <v>0</v>
      </c>
      <c r="O87" s="13">
        <v>0</v>
      </c>
      <c r="P87" s="13">
        <v>42.102</v>
      </c>
      <c r="Q87" s="13">
        <v>0</v>
      </c>
      <c r="R87" s="13">
        <v>0</v>
      </c>
    </row>
    <row r="88" ht="20.25" spans="1:18">
      <c r="A88" s="7" t="s">
        <v>360</v>
      </c>
      <c r="B88" s="7" t="s">
        <v>361</v>
      </c>
      <c r="C88" s="7">
        <v>8497.533</v>
      </c>
      <c r="D88" s="7">
        <v>9998.968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2.046</v>
      </c>
      <c r="K88" s="14">
        <v>1</v>
      </c>
      <c r="L88" s="13">
        <v>0</v>
      </c>
      <c r="M88" s="13">
        <v>0</v>
      </c>
      <c r="N88" s="13">
        <v>-1</v>
      </c>
      <c r="O88" s="13">
        <v>0</v>
      </c>
      <c r="P88" s="13">
        <v>-18.206</v>
      </c>
      <c r="Q88" s="13">
        <v>0</v>
      </c>
      <c r="R88" s="13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2025-12-08T15:39:08Z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A8183B98EFE44070BBFC84676E7E273F_13</vt:lpwstr>
  </property>
  <property fmtid="{D5CDD505-2E9C-101B-9397-08002B2CF9AE}" pid="3" name="KSOProductBuildVer">
    <vt:lpwstr>2052-12.1.0.15712</vt:lpwstr>
  </property>
</Properties>
</file>