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<sst xmlns="http://schemas.openxmlformats.org/spreadsheetml/2006/main" count="427" uniqueCount="384">
  <si>
    <t>京沪深强转弱</t>
  </si>
  <si>
    <t>京沪深弱转强</t>
  </si>
  <si>
    <t>代码</t>
  </si>
  <si>
    <t>简称</t>
  </si>
  <si>
    <t>总市值</t>
  </si>
  <si>
    <t>酿酒</t>
  </si>
  <si>
    <t>32453.27亿</t>
  </si>
  <si>
    <t>全指金融</t>
  </si>
  <si>
    <t>182878.33亿</t>
  </si>
  <si>
    <t>户数增加</t>
  </si>
  <si>
    <t>31598.46亿</t>
  </si>
  <si>
    <t>证金汇金持股</t>
  </si>
  <si>
    <t>126555.38亿</t>
  </si>
  <si>
    <t>贵州板块</t>
  </si>
  <si>
    <t>21169.64亿</t>
  </si>
  <si>
    <t>央视50</t>
  </si>
  <si>
    <t>122795.27亿</t>
  </si>
  <si>
    <t>电信运营</t>
  </si>
  <si>
    <t>9002.75亿</t>
  </si>
  <si>
    <t>跨境支付CIPS</t>
  </si>
  <si>
    <t>99831.20亿</t>
  </si>
  <si>
    <t>拟增持</t>
  </si>
  <si>
    <t>5438.52亿</t>
  </si>
  <si>
    <t>定增股</t>
  </si>
  <si>
    <t>59019.12亿</t>
  </si>
  <si>
    <t>日用化工</t>
  </si>
  <si>
    <t>1634.99亿</t>
  </si>
  <si>
    <t>全指可选</t>
  </si>
  <si>
    <t>51114.13亿</t>
  </si>
  <si>
    <t>Ｂ股指数</t>
  </si>
  <si>
    <t>647.41亿</t>
  </si>
  <si>
    <t>全指医药</t>
  </si>
  <si>
    <t>41439.73亿</t>
  </si>
  <si>
    <t>配股预案</t>
  </si>
  <si>
    <t>26.61亿</t>
  </si>
  <si>
    <t>百度概念</t>
  </si>
  <si>
    <t>37032.00亿</t>
  </si>
  <si>
    <t>--</t>
  </si>
  <si>
    <t>私募新进</t>
  </si>
  <si>
    <t>35358.21亿</t>
  </si>
  <si>
    <t>国证基建</t>
  </si>
  <si>
    <t>证券</t>
  </si>
  <si>
    <t>34238.00亿</t>
  </si>
  <si>
    <t>软件服务</t>
  </si>
  <si>
    <t>32796.59亿</t>
  </si>
  <si>
    <t>电力</t>
  </si>
  <si>
    <t>32612.77亿</t>
  </si>
  <si>
    <t>并购重组股</t>
  </si>
  <si>
    <t>28741.87亿</t>
  </si>
  <si>
    <t>ChatGPT概念</t>
  </si>
  <si>
    <t>21945.20亿</t>
  </si>
  <si>
    <t>被举牌</t>
  </si>
  <si>
    <t>18799.78亿</t>
  </si>
  <si>
    <t>建筑</t>
  </si>
  <si>
    <t>17552.41亿</t>
  </si>
  <si>
    <t>操作系统</t>
  </si>
  <si>
    <t>17540.36亿</t>
  </si>
  <si>
    <t>食品饮料</t>
  </si>
  <si>
    <t>16957.99亿</t>
  </si>
  <si>
    <t>中小银行</t>
  </si>
  <si>
    <t>16232.26亿</t>
  </si>
  <si>
    <t>国资云</t>
  </si>
  <si>
    <t>16020.48亿</t>
  </si>
  <si>
    <t>数字货币</t>
  </si>
  <si>
    <t>14175.79亿</t>
  </si>
  <si>
    <t>河北板块</t>
  </si>
  <si>
    <t>12904.28亿</t>
  </si>
  <si>
    <t>重庆板块</t>
  </si>
  <si>
    <t>11959.65亿</t>
  </si>
  <si>
    <t>房地产</t>
  </si>
  <si>
    <t>11348.88亿</t>
  </si>
  <si>
    <t>智谱AI</t>
  </si>
  <si>
    <t>10409.56亿</t>
  </si>
  <si>
    <t>财税数字化</t>
  </si>
  <si>
    <t>7681.03亿</t>
  </si>
  <si>
    <t>传媒娱乐</t>
  </si>
  <si>
    <t>7332.25亿</t>
  </si>
  <si>
    <t>仓储物流</t>
  </si>
  <si>
    <t>7326.32亿</t>
  </si>
  <si>
    <t>数据确权</t>
  </si>
  <si>
    <t>6421.75亿</t>
  </si>
  <si>
    <t>远程办公</t>
  </si>
  <si>
    <t>6382.29亿</t>
  </si>
  <si>
    <t>风险提示</t>
  </si>
  <si>
    <t>5789.96亿</t>
  </si>
  <si>
    <t>运输设备</t>
  </si>
  <si>
    <t>5266.54亿</t>
  </si>
  <si>
    <t>多元金融</t>
  </si>
  <si>
    <t>5265.95亿</t>
  </si>
  <si>
    <t>近端次新</t>
  </si>
  <si>
    <t>5164.18亿</t>
  </si>
  <si>
    <t>次新超跌</t>
  </si>
  <si>
    <t>4830.09亿</t>
  </si>
  <si>
    <t>电子身份证</t>
  </si>
  <si>
    <t>3751.34亿</t>
  </si>
  <si>
    <t>鸡肉</t>
  </si>
  <si>
    <t>3169.14亿</t>
  </si>
  <si>
    <t>文教休闲</t>
  </si>
  <si>
    <t>3008.83亿</t>
  </si>
  <si>
    <t>粮食概念</t>
  </si>
  <si>
    <t>2930.00亿</t>
  </si>
  <si>
    <t>水务</t>
  </si>
  <si>
    <t>1469.84亿</t>
  </si>
  <si>
    <t>种业</t>
  </si>
  <si>
    <t>840.02亿</t>
  </si>
  <si>
    <t>深证Ｂ指</t>
  </si>
  <si>
    <t>587.23亿</t>
  </si>
  <si>
    <t>成份Ｂ指</t>
  </si>
  <si>
    <t>438.05亿</t>
  </si>
  <si>
    <t>绿色电力</t>
  </si>
  <si>
    <t>投资时钟</t>
  </si>
  <si>
    <t>大盘价值</t>
  </si>
  <si>
    <t>在线消费</t>
  </si>
  <si>
    <t>深证红利</t>
  </si>
  <si>
    <t>国证红利</t>
  </si>
  <si>
    <t>区块链50</t>
  </si>
  <si>
    <t>中小300</t>
  </si>
  <si>
    <t>中小100</t>
  </si>
  <si>
    <t>农业主题</t>
  </si>
  <si>
    <t>基金指数</t>
  </si>
  <si>
    <t>中证煤炭</t>
  </si>
  <si>
    <t>中证银行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</si>
  <si>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</si>
  <si>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</si>
  <si>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</si>
  <si>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</si>
  <si>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</si>
  <si>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</si>
  <si>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</si>
  <si>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</si>
  <si>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</si>
  <si>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</si>
  <si>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</si>
  <si>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</si>
  <si>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</si>
  <si>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</si>
  <si>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</si>
  <si>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</si>
  <si>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</si>
  <si>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</si>
  <si>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</si>
  <si>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</si>
  <si>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上证上游</t>
  </si>
  <si>
    <t>资源优势</t>
  </si>
  <si>
    <t>环渤海</t>
  </si>
  <si>
    <t>CS精准医</t>
  </si>
  <si>
    <t>800非银</t>
  </si>
  <si>
    <t>企债指数</t>
  </si>
  <si>
    <t>沪公司债</t>
  </si>
  <si>
    <t>180资源</t>
  </si>
  <si>
    <t>5年信用</t>
  </si>
  <si>
    <t>300能源</t>
  </si>
  <si>
    <t>公司债指</t>
  </si>
  <si>
    <t>中证能源</t>
  </si>
  <si>
    <t>内地资源</t>
  </si>
  <si>
    <t>中证上游</t>
  </si>
  <si>
    <t>综企指数</t>
  </si>
  <si>
    <t>碳中和债</t>
  </si>
  <si>
    <t>深信中高</t>
  </si>
  <si>
    <t>深信中低</t>
  </si>
  <si>
    <t>深信用债</t>
  </si>
  <si>
    <t>1000能源</t>
  </si>
  <si>
    <t>大盘低波</t>
  </si>
  <si>
    <t>专利领先</t>
  </si>
  <si>
    <t>国证油气</t>
  </si>
  <si>
    <t>深成能源</t>
  </si>
  <si>
    <t>地产指数</t>
  </si>
  <si>
    <t>上证医药</t>
  </si>
  <si>
    <t>医药等权</t>
  </si>
  <si>
    <t>沪消费品</t>
  </si>
  <si>
    <t>380医药</t>
  </si>
  <si>
    <t>医药主题</t>
  </si>
  <si>
    <t>优势消费</t>
  </si>
  <si>
    <t>科创生物</t>
  </si>
  <si>
    <t>医药生物</t>
  </si>
  <si>
    <t>细分食品</t>
  </si>
  <si>
    <t>300医药</t>
  </si>
  <si>
    <t>中证消费</t>
  </si>
  <si>
    <t>中证医药</t>
  </si>
  <si>
    <t>300地产</t>
  </si>
  <si>
    <t>医药100</t>
  </si>
  <si>
    <t>全指消费</t>
  </si>
  <si>
    <t>运输指数</t>
  </si>
  <si>
    <t>IT指数</t>
  </si>
  <si>
    <t>创业软件</t>
  </si>
  <si>
    <t>创医药</t>
  </si>
  <si>
    <t>国证Ｂ指</t>
  </si>
  <si>
    <t>1000地产</t>
  </si>
  <si>
    <t>1000消费</t>
  </si>
  <si>
    <t>1000医药</t>
  </si>
  <si>
    <t>国证医药</t>
  </si>
  <si>
    <t>国证食品</t>
  </si>
  <si>
    <t>证券龙头</t>
  </si>
  <si>
    <t>生物医药</t>
  </si>
  <si>
    <t>深证消费</t>
  </si>
  <si>
    <t>深证金融</t>
  </si>
  <si>
    <t>深成消费</t>
  </si>
  <si>
    <t>深成金融</t>
  </si>
  <si>
    <t>金融科技</t>
  </si>
  <si>
    <t>CSSW证券</t>
  </si>
  <si>
    <t>互联金融</t>
  </si>
  <si>
    <t>高铁产业</t>
  </si>
  <si>
    <t>300 医药</t>
  </si>
  <si>
    <t>证券公司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</si>
  <si>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</si>
  <si>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</si>
  <si>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</si>
  <si>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</si>
  <si>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</si>
  <si>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</si>
  <si>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</si>
  <si>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</si>
  <si>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AD00</t>
  </si>
  <si>
    <t>铝合金连续</t>
  </si>
  <si>
    <t>ZN00</t>
  </si>
  <si>
    <t>沪锌连续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</si>
  <si>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</si>
  <si>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</si>
  <si>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</si>
  <si>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</si>
  <si>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</si>
  <si>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</si>
  <si>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</si>
  <si>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</si>
  <si>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C00</t>
  </si>
  <si>
    <t>玉米连续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</si>
  <si>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</si>
  <si>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</si>
  <si>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</si>
  <si>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</si>
  <si>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</si>
  <si>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</si>
  <si>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</si>
  <si>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</si>
  <si>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</si>
  <si>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</si>
  <si>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</si>
  <si>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</si>
  <si>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</si>
  <si>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</si>
  <si>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</si>
  <si>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</si>
  <si>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EG00</t>
  </si>
  <si>
    <t>乙二醇连续</t>
  </si>
  <si>
    <t>FB00</t>
  </si>
  <si>
    <t>纤维板连续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</si>
  <si>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</si>
  <si>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</si>
  <si>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</si>
  <si>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</si>
  <si>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</si>
  <si>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</si>
  <si>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</si>
  <si>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</si>
  <si>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</si>
  <si>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</si>
  <si>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</si>
  <si>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</si>
  <si>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</si>
  <si>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</si>
  <si>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</si>
  <si>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</si>
  <si>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</si>
  <si>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</si>
  <si>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</si>
  <si>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</si>
  <si>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</si>
  <si>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</si>
  <si>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</si>
  <si>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</si>
  <si>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</si>
  <si>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</si>
  <si>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</si>
  <si>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</si>
  <si>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</si>
  <si>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</si>
  <si>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</si>
  <si>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</si>
  <si>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</si>
  <si>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</si>
  <si>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</si>
  <si>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</si>
  <si>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AU00</t>
  </si>
  <si>
    <t>黄金连续</t>
  </si>
  <si>
    <t>BR00</t>
  </si>
  <si>
    <t>丁二烯橡胶连续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</si>
  <si>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</si>
  <si>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</si>
  <si>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</si>
  <si>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</si>
  <si>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</si>
  <si>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</si>
  <si>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</si>
  <si>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</si>
  <si>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</si>
  <si>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</si>
  <si>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</si>
  <si>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</si>
  <si>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</si>
  <si>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</si>
  <si>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</si>
  <si>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</si>
  <si>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</si>
  <si>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</si>
  <si>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</si>
  <si>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</si>
  <si>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CS00</t>
  </si>
  <si>
    <t>淀粉连续</t>
  </si>
  <si>
    <t>EB00</t>
  </si>
  <si>
    <t>苯乙烯连续</t>
  </si>
  <si>
    <t>I00</t>
  </si>
  <si>
    <t>矿石连续</t>
  </si>
  <si>
    <t>J00</t>
  </si>
  <si>
    <t>焦炭连续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</si>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</sst>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"880380"</f>
        <v>880380</v>
      </c>
      <c r="B3" s="37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"880876"</f>
        <v>880876</v>
      </c>
      <c r="B4" s="36" t="s">
        <v>9</v>
      </c>
      <c r="C4" s="36" t="s">
        <v>10</v>
      </c>
      <c r="D4" s="36" t="str">
        <f>"880857"</f>
        <v>880857</v>
      </c>
      <c r="E4" s="36" t="s">
        <v>11</v>
      </c>
      <c r="F4" s="36" t="s">
        <v>12</v>
      </c>
    </row>
    <row r="5" ht="13.5" spans="1:6">
      <c r="A5" s="36" t="str">
        <f>"880229"</f>
        <v>880229</v>
      </c>
      <c r="B5" s="36" t="s">
        <v>13</v>
      </c>
      <c r="C5" s="36" t="s">
        <v>14</v>
      </c>
      <c r="D5" s="36" t="str">
        <f>"399550"</f>
        <v>399550</v>
      </c>
      <c r="E5" s="36" t="s">
        <v>15</v>
      </c>
      <c r="F5" s="36" t="s">
        <v>16</v>
      </c>
    </row>
    <row r="6" ht="13.5" spans="1:6">
      <c r="A6" s="36" t="str">
        <f>"880452"</f>
        <v>880452</v>
      </c>
      <c r="B6" s="36" t="s">
        <v>17</v>
      </c>
      <c r="C6" s="36" t="s">
        <v>18</v>
      </c>
      <c r="D6" s="36" t="str">
        <f>"880609"</f>
        <v>880609</v>
      </c>
      <c r="E6" s="36" t="s">
        <v>19</v>
      </c>
      <c r="F6" s="36" t="s">
        <v>20</v>
      </c>
    </row>
    <row r="7" ht="13.5" spans="1:6">
      <c r="A7" s="36" t="str">
        <f>"880814"</f>
        <v>880814</v>
      </c>
      <c r="B7" s="36" t="s">
        <v>21</v>
      </c>
      <c r="C7" s="36" t="s">
        <v>22</v>
      </c>
      <c r="D7" s="36" t="str">
        <f>"880856"</f>
        <v>880856</v>
      </c>
      <c r="E7" s="36" t="s">
        <v>23</v>
      </c>
      <c r="F7" s="36" t="s">
        <v>24</v>
      </c>
    </row>
    <row r="8" ht="13.5" spans="1:6">
      <c r="A8" s="36" t="str">
        <f>"880355"</f>
        <v>880355</v>
      </c>
      <c r="B8" s="36" t="s">
        <v>25</v>
      </c>
      <c r="C8" s="36" t="s">
        <v>26</v>
      </c>
      <c r="D8" s="36" t="str">
        <f>"000989"</f>
        <v>000989</v>
      </c>
      <c r="E8" s="36" t="s">
        <v>27</v>
      </c>
      <c r="F8" s="36" t="s">
        <v>28</v>
      </c>
    </row>
    <row r="9" ht="13.5" spans="1:6">
      <c r="A9" s="36" t="str">
        <f>"000003"</f>
        <v>000003</v>
      </c>
      <c r="B9" s="36" t="s">
        <v>29</v>
      </c>
      <c r="C9" s="36" t="s">
        <v>30</v>
      </c>
      <c r="D9" s="36" t="str">
        <f>"000991"</f>
        <v>000991</v>
      </c>
      <c r="E9" s="36" t="s">
        <v>31</v>
      </c>
      <c r="F9" s="36" t="s">
        <v>32</v>
      </c>
    </row>
    <row r="10" ht="13.5" spans="1:6">
      <c r="A10" s="36" t="str">
        <f>"880890"</f>
        <v>880890</v>
      </c>
      <c r="B10" s="36" t="s">
        <v>33</v>
      </c>
      <c r="C10" s="36" t="s">
        <v>34</v>
      </c>
      <c r="D10" s="36" t="str">
        <f>"880962"</f>
        <v>880962</v>
      </c>
      <c r="E10" s="36" t="s">
        <v>35</v>
      </c>
      <c r="F10" s="36" t="s">
        <v>36</v>
      </c>
    </row>
    <row r="11" ht="13.5" spans="1:6">
      <c r="A11" s="36" t="str">
        <f>"999997"</f>
        <v>999997</v>
      </c>
      <c r="B11" s="36" t="s">
        <v>29</v>
      </c>
      <c r="C11" s="36" t="s">
        <v>37</v>
      </c>
      <c r="D11" s="36" t="str">
        <f>"880648"</f>
        <v>880648</v>
      </c>
      <c r="E11" s="36" t="s">
        <v>38</v>
      </c>
      <c r="F11" s="36" t="s">
        <v>39</v>
      </c>
    </row>
    <row r="12" ht="13.5" spans="1:6">
      <c r="A12" s="36" t="str">
        <f>"399359"</f>
        <v>399359</v>
      </c>
      <c r="B12" s="36" t="s">
        <v>40</v>
      </c>
      <c r="C12" s="36" t="s">
        <v>37</v>
      </c>
      <c r="D12" s="36" t="str">
        <f>"880472"</f>
        <v>880472</v>
      </c>
      <c r="E12" s="36" t="s">
        <v>41</v>
      </c>
      <c r="F12" s="36" t="s">
        <v>42</v>
      </c>
    </row>
    <row r="13" ht="13.5" spans="1:6">
      <c r="A13" s="38"/>
      <c r="B13" s="38"/>
      <c r="C13" s="38"/>
      <c r="D13" s="36" t="str">
        <f>"880493"</f>
        <v>880493</v>
      </c>
      <c r="E13" s="36" t="s">
        <v>43</v>
      </c>
      <c r="F13" s="36" t="s">
        <v>44</v>
      </c>
    </row>
    <row r="14" ht="13.5" spans="1:6">
      <c r="A14" s="38"/>
      <c r="B14" s="38"/>
      <c r="C14" s="38"/>
      <c r="D14" s="36" t="str">
        <f>"880305"</f>
        <v>880305</v>
      </c>
      <c r="E14" s="36" t="s">
        <v>45</v>
      </c>
      <c r="F14" s="36" t="s">
        <v>46</v>
      </c>
    </row>
    <row r="15" ht="16.5" spans="1:6">
      <c r="A15" s="25"/>
      <c r="B15" s="25"/>
      <c r="C15" s="25"/>
      <c r="D15" s="36" t="str">
        <f>"880576"</f>
        <v>880576</v>
      </c>
      <c r="E15" s="36" t="s">
        <v>47</v>
      </c>
      <c r="F15" s="36" t="s">
        <v>48</v>
      </c>
    </row>
    <row r="16" ht="16.5" spans="1:6">
      <c r="A16" s="25"/>
      <c r="B16" s="25"/>
      <c r="C16" s="25"/>
      <c r="D16" s="36" t="str">
        <f>"880654"</f>
        <v>880654</v>
      </c>
      <c r="E16" s="36" t="s">
        <v>49</v>
      </c>
      <c r="F16" s="36" t="s">
        <v>50</v>
      </c>
    </row>
    <row r="17" ht="16.5" spans="1:6">
      <c r="A17" s="25"/>
      <c r="B17" s="25"/>
      <c r="C17" s="25"/>
      <c r="D17" s="36" t="str">
        <f>"880848"</f>
        <v>880848</v>
      </c>
      <c r="E17" s="36" t="s">
        <v>51</v>
      </c>
      <c r="F17" s="36" t="s">
        <v>52</v>
      </c>
    </row>
    <row r="18" ht="16.5" spans="1:6">
      <c r="A18" s="25"/>
      <c r="B18" s="25"/>
      <c r="C18" s="25"/>
      <c r="D18" s="36" t="str">
        <f>"880476"</f>
        <v>880476</v>
      </c>
      <c r="E18" s="36" t="s">
        <v>53</v>
      </c>
      <c r="F18" s="36" t="s">
        <v>54</v>
      </c>
    </row>
    <row r="19" ht="16.5" spans="1:6">
      <c r="A19" s="25"/>
      <c r="B19" s="25"/>
      <c r="C19" s="25"/>
      <c r="D19" s="36" t="str">
        <f>"880711"</f>
        <v>880711</v>
      </c>
      <c r="E19" s="36" t="s">
        <v>55</v>
      </c>
      <c r="F19" s="36" t="s">
        <v>56</v>
      </c>
    </row>
    <row r="20" ht="16.5" spans="1:6">
      <c r="A20" s="25"/>
      <c r="B20" s="25"/>
      <c r="C20" s="25"/>
      <c r="D20" s="36" t="str">
        <f>"880372"</f>
        <v>880372</v>
      </c>
      <c r="E20" s="36" t="s">
        <v>57</v>
      </c>
      <c r="F20" s="36" t="s">
        <v>58</v>
      </c>
    </row>
    <row r="21" ht="16.5" spans="1:6">
      <c r="A21" s="25"/>
      <c r="B21" s="25"/>
      <c r="C21" s="25"/>
      <c r="D21" s="36" t="str">
        <f>"880875"</f>
        <v>880875</v>
      </c>
      <c r="E21" s="36" t="s">
        <v>59</v>
      </c>
      <c r="F21" s="36" t="s">
        <v>60</v>
      </c>
    </row>
    <row r="22" ht="16.5" spans="1:6">
      <c r="A22" s="25"/>
      <c r="B22" s="25"/>
      <c r="C22" s="25"/>
      <c r="D22" s="36" t="str">
        <f>"880746"</f>
        <v>880746</v>
      </c>
      <c r="E22" s="36" t="s">
        <v>61</v>
      </c>
      <c r="F22" s="36" t="s">
        <v>62</v>
      </c>
    </row>
    <row r="23" ht="16.5" spans="1:6">
      <c r="A23" s="25"/>
      <c r="B23" s="25"/>
      <c r="C23" s="25"/>
      <c r="D23" s="36" t="str">
        <f>"880967"</f>
        <v>880967</v>
      </c>
      <c r="E23" s="36" t="s">
        <v>63</v>
      </c>
      <c r="F23" s="36" t="s">
        <v>64</v>
      </c>
    </row>
    <row r="24" ht="16.5" spans="1:6">
      <c r="A24" s="25"/>
      <c r="B24" s="25"/>
      <c r="C24" s="25"/>
      <c r="D24" s="36" t="str">
        <f>"880211"</f>
        <v>880211</v>
      </c>
      <c r="E24" s="36" t="s">
        <v>65</v>
      </c>
      <c r="F24" s="36" t="s">
        <v>66</v>
      </c>
    </row>
    <row r="25" ht="16.5" spans="1:6">
      <c r="A25" s="25"/>
      <c r="B25" s="25"/>
      <c r="C25" s="25"/>
      <c r="D25" s="36" t="str">
        <f>"880225"</f>
        <v>880225</v>
      </c>
      <c r="E25" s="36" t="s">
        <v>67</v>
      </c>
      <c r="F25" s="36" t="s">
        <v>68</v>
      </c>
    </row>
    <row r="26" ht="16.5" spans="1:6">
      <c r="A26" s="25"/>
      <c r="B26" s="25"/>
      <c r="C26" s="25"/>
      <c r="D26" s="36" t="str">
        <f>"880482"</f>
        <v>880482</v>
      </c>
      <c r="E26" s="36" t="s">
        <v>69</v>
      </c>
      <c r="F26" s="36" t="s">
        <v>70</v>
      </c>
    </row>
    <row r="27" ht="16.5" spans="1:6">
      <c r="A27" s="25"/>
      <c r="B27" s="25"/>
      <c r="C27" s="25"/>
      <c r="D27" s="36" t="str">
        <f>"880579"</f>
        <v>880579</v>
      </c>
      <c r="E27" s="36" t="s">
        <v>71</v>
      </c>
      <c r="F27" s="36" t="s">
        <v>72</v>
      </c>
    </row>
    <row r="28" ht="16.5" spans="1:6">
      <c r="A28" s="25"/>
      <c r="B28" s="25"/>
      <c r="C28" s="25"/>
      <c r="D28" s="36" t="str">
        <f>"880555"</f>
        <v>880555</v>
      </c>
      <c r="E28" s="36" t="s">
        <v>73</v>
      </c>
      <c r="F28" s="36" t="s">
        <v>74</v>
      </c>
    </row>
    <row r="29" ht="16.5" spans="1:6">
      <c r="A29" s="25"/>
      <c r="B29" s="25"/>
      <c r="C29" s="25"/>
      <c r="D29" s="36" t="str">
        <f>"880418"</f>
        <v>880418</v>
      </c>
      <c r="E29" s="36" t="s">
        <v>75</v>
      </c>
      <c r="F29" s="36" t="s">
        <v>76</v>
      </c>
    </row>
    <row r="30" ht="16.5" spans="1:6">
      <c r="A30" s="25"/>
      <c r="B30" s="25"/>
      <c r="C30" s="25"/>
      <c r="D30" s="36" t="str">
        <f>"880464"</f>
        <v>880464</v>
      </c>
      <c r="E30" s="36" t="s">
        <v>77</v>
      </c>
      <c r="F30" s="36" t="s">
        <v>78</v>
      </c>
    </row>
    <row r="31" ht="16.5" spans="1:6">
      <c r="A31" s="25"/>
      <c r="B31" s="25"/>
      <c r="C31" s="25"/>
      <c r="D31" s="36" t="str">
        <f>"880647"</f>
        <v>880647</v>
      </c>
      <c r="E31" s="36" t="s">
        <v>79</v>
      </c>
      <c r="F31" s="36" t="s">
        <v>80</v>
      </c>
    </row>
    <row r="32" ht="16.5" spans="1:6">
      <c r="A32" s="25"/>
      <c r="B32" s="25"/>
      <c r="C32" s="25"/>
      <c r="D32" s="36" t="str">
        <f>"880794"</f>
        <v>880794</v>
      </c>
      <c r="E32" s="36" t="s">
        <v>81</v>
      </c>
      <c r="F32" s="36" t="s">
        <v>82</v>
      </c>
    </row>
    <row r="33" ht="16.5" spans="1:6">
      <c r="A33" s="25"/>
      <c r="B33" s="25"/>
      <c r="C33" s="25"/>
      <c r="D33" s="36" t="str">
        <f>"880896"</f>
        <v>880896</v>
      </c>
      <c r="E33" s="36" t="s">
        <v>83</v>
      </c>
      <c r="F33" s="36" t="s">
        <v>84</v>
      </c>
    </row>
    <row r="34" ht="16.5" spans="1:6">
      <c r="A34" s="25"/>
      <c r="B34" s="25"/>
      <c r="C34" s="25"/>
      <c r="D34" s="36" t="str">
        <f>"880432"</f>
        <v>880432</v>
      </c>
      <c r="E34" s="36" t="s">
        <v>85</v>
      </c>
      <c r="F34" s="36" t="s">
        <v>86</v>
      </c>
    </row>
    <row r="35" ht="16.5" spans="1:6">
      <c r="A35" s="25"/>
      <c r="B35" s="25"/>
      <c r="C35" s="25"/>
      <c r="D35" s="36" t="str">
        <f>"880474"</f>
        <v>880474</v>
      </c>
      <c r="E35" s="36" t="s">
        <v>87</v>
      </c>
      <c r="F35" s="36" t="s">
        <v>88</v>
      </c>
    </row>
    <row r="36" ht="16.5" spans="1:6">
      <c r="A36" s="25"/>
      <c r="B36" s="25"/>
      <c r="C36" s="25"/>
      <c r="D36" s="36" t="str">
        <f>"880885"</f>
        <v>880885</v>
      </c>
      <c r="E36" s="36" t="s">
        <v>89</v>
      </c>
      <c r="F36" s="36" t="s">
        <v>90</v>
      </c>
    </row>
    <row r="37" ht="16.5" spans="1:6">
      <c r="A37" s="25"/>
      <c r="B37" s="25"/>
      <c r="C37" s="25"/>
      <c r="D37" s="36" t="str">
        <f>"880887"</f>
        <v>880887</v>
      </c>
      <c r="E37" s="36" t="s">
        <v>91</v>
      </c>
      <c r="F37" s="36" t="s">
        <v>92</v>
      </c>
    </row>
    <row r="38" ht="16.5" spans="1:6">
      <c r="A38" s="25"/>
      <c r="B38" s="25"/>
      <c r="C38" s="25"/>
      <c r="D38" s="36" t="str">
        <f>"880613"</f>
        <v>880613</v>
      </c>
      <c r="E38" s="36" t="s">
        <v>93</v>
      </c>
      <c r="F38" s="36" t="s">
        <v>94</v>
      </c>
    </row>
    <row r="39" ht="16.5" spans="1:6">
      <c r="A39" s="25"/>
      <c r="B39" s="25"/>
      <c r="C39" s="25"/>
      <c r="D39" s="36" t="str">
        <f>"880764"</f>
        <v>880764</v>
      </c>
      <c r="E39" s="36" t="s">
        <v>95</v>
      </c>
      <c r="F39" s="36" t="s">
        <v>96</v>
      </c>
    </row>
    <row r="40" ht="16.5" spans="1:6">
      <c r="A40" s="25"/>
      <c r="B40" s="25"/>
      <c r="C40" s="25"/>
      <c r="D40" s="36" t="str">
        <f>"880422"</f>
        <v>880422</v>
      </c>
      <c r="E40" s="36" t="s">
        <v>97</v>
      </c>
      <c r="F40" s="36" t="s">
        <v>98</v>
      </c>
    </row>
    <row r="41" ht="16.5" spans="1:6">
      <c r="A41" s="25"/>
      <c r="B41" s="25"/>
      <c r="C41" s="25"/>
      <c r="D41" s="36" t="str">
        <f>"880626"</f>
        <v>880626</v>
      </c>
      <c r="E41" s="36" t="s">
        <v>99</v>
      </c>
      <c r="F41" s="36" t="s">
        <v>100</v>
      </c>
    </row>
    <row r="42" ht="16.5" spans="1:6">
      <c r="A42" s="25"/>
      <c r="B42" s="25"/>
      <c r="C42" s="25"/>
      <c r="D42" s="36" t="str">
        <f>"880454"</f>
        <v>880454</v>
      </c>
      <c r="E42" s="36" t="s">
        <v>101</v>
      </c>
      <c r="F42" s="36" t="s">
        <v>102</v>
      </c>
    </row>
    <row r="43" ht="16.5" spans="1:6">
      <c r="A43" s="25"/>
      <c r="B43" s="25"/>
      <c r="C43" s="25"/>
      <c r="D43" s="36" t="str">
        <f>"880710"</f>
        <v>880710</v>
      </c>
      <c r="E43" s="36" t="s">
        <v>103</v>
      </c>
      <c r="F43" s="36" t="s">
        <v>104</v>
      </c>
    </row>
    <row r="44" ht="16.5" spans="1:6">
      <c r="A44" s="25"/>
      <c r="B44" s="25"/>
      <c r="C44" s="25"/>
      <c r="D44" s="36" t="str">
        <f>"399108"</f>
        <v>399108</v>
      </c>
      <c r="E44" s="36" t="s">
        <v>105</v>
      </c>
      <c r="F44" s="36" t="s">
        <v>106</v>
      </c>
    </row>
    <row r="45" ht="16.5" spans="1:6">
      <c r="A45" s="25"/>
      <c r="B45" s="25"/>
      <c r="C45" s="25"/>
      <c r="D45" s="36" t="str">
        <f>"399003"</f>
        <v>399003</v>
      </c>
      <c r="E45" s="36" t="s">
        <v>107</v>
      </c>
      <c r="F45" s="36" t="s">
        <v>108</v>
      </c>
    </row>
    <row r="46" ht="16.5" spans="1:6">
      <c r="A46" s="25"/>
      <c r="B46" s="25"/>
      <c r="C46" s="25"/>
      <c r="D46" s="36" t="str">
        <f>"399438"</f>
        <v>399438</v>
      </c>
      <c r="E46" s="36" t="s">
        <v>109</v>
      </c>
      <c r="F46" s="36" t="s">
        <v>37</v>
      </c>
    </row>
    <row r="47" ht="16.5" spans="1:6">
      <c r="A47" s="25"/>
      <c r="B47" s="25"/>
      <c r="C47" s="25"/>
      <c r="D47" s="36" t="str">
        <f>"399391"</f>
        <v>399391</v>
      </c>
      <c r="E47" s="36" t="s">
        <v>110</v>
      </c>
      <c r="F47" s="36" t="s">
        <v>37</v>
      </c>
    </row>
    <row r="48" ht="16.5" spans="1:6">
      <c r="A48" s="25"/>
      <c r="B48" s="25"/>
      <c r="C48" s="25"/>
      <c r="D48" s="36" t="str">
        <f>"399373"</f>
        <v>399373</v>
      </c>
      <c r="E48" s="36" t="s">
        <v>111</v>
      </c>
      <c r="F48" s="36" t="s">
        <v>37</v>
      </c>
    </row>
    <row r="49" ht="16.5" spans="1:6">
      <c r="A49" s="25"/>
      <c r="B49" s="25"/>
      <c r="C49" s="25"/>
      <c r="D49" s="36" t="str">
        <f>"399361"</f>
        <v>399361</v>
      </c>
      <c r="E49" s="36" t="s">
        <v>112</v>
      </c>
      <c r="F49" s="36" t="s">
        <v>37</v>
      </c>
    </row>
    <row r="50" ht="16.5" spans="1:6">
      <c r="A50" s="25"/>
      <c r="B50" s="25"/>
      <c r="C50" s="25"/>
      <c r="D50" s="36" t="str">
        <f>"399324"</f>
        <v>399324</v>
      </c>
      <c r="E50" s="36" t="s">
        <v>113</v>
      </c>
      <c r="F50" s="36" t="s">
        <v>37</v>
      </c>
    </row>
    <row r="51" ht="16.5" spans="1:6">
      <c r="A51" s="25"/>
      <c r="B51" s="25"/>
      <c r="C51" s="25"/>
      <c r="D51" s="36" t="str">
        <f>"399321"</f>
        <v>399321</v>
      </c>
      <c r="E51" s="36" t="s">
        <v>114</v>
      </c>
      <c r="F51" s="36" t="s">
        <v>37</v>
      </c>
    </row>
    <row r="52" ht="16.5" spans="1:6">
      <c r="A52" s="25"/>
      <c r="B52" s="25"/>
      <c r="C52" s="25"/>
      <c r="D52" s="36" t="str">
        <f>"399286"</f>
        <v>399286</v>
      </c>
      <c r="E52" s="36" t="s">
        <v>115</v>
      </c>
      <c r="F52" s="36" t="s">
        <v>37</v>
      </c>
    </row>
    <row r="53" ht="16.5" spans="1:6">
      <c r="A53" s="25"/>
      <c r="B53" s="25"/>
      <c r="C53" s="25"/>
      <c r="D53" s="36" t="str">
        <f>"399008"</f>
        <v>399008</v>
      </c>
      <c r="E53" s="36" t="s">
        <v>116</v>
      </c>
      <c r="F53" s="36" t="s">
        <v>37</v>
      </c>
    </row>
    <row r="54" ht="16.5" spans="1:6">
      <c r="A54" s="25"/>
      <c r="B54" s="25"/>
      <c r="C54" s="25"/>
      <c r="D54" s="36" t="str">
        <f>"399005"</f>
        <v>399005</v>
      </c>
      <c r="E54" s="36" t="s">
        <v>117</v>
      </c>
      <c r="F54" s="36" t="s">
        <v>37</v>
      </c>
    </row>
    <row r="55" ht="16.5" spans="1:6">
      <c r="A55" s="25"/>
      <c r="B55" s="25"/>
      <c r="C55" s="25"/>
      <c r="D55" s="36" t="str">
        <f>"000122"</f>
        <v>000122</v>
      </c>
      <c r="E55" s="36" t="s">
        <v>118</v>
      </c>
      <c r="F55" s="36" t="s">
        <v>37</v>
      </c>
    </row>
    <row r="56" ht="16.5" spans="1:6">
      <c r="A56" s="25"/>
      <c r="B56" s="25"/>
      <c r="C56" s="25"/>
      <c r="D56" s="36" t="str">
        <f>"000011"</f>
        <v>000011</v>
      </c>
      <c r="E56" s="36" t="s">
        <v>119</v>
      </c>
      <c r="F56" s="36" t="s">
        <v>37</v>
      </c>
    </row>
    <row r="57" ht="16.5" spans="1:6">
      <c r="A57" s="25"/>
      <c r="B57" s="25"/>
      <c r="C57" s="25"/>
      <c r="D57" s="36" t="str">
        <f>"399998"</f>
        <v>399998</v>
      </c>
      <c r="E57" s="36" t="s">
        <v>120</v>
      </c>
      <c r="F57" s="36" t="s">
        <v>37</v>
      </c>
    </row>
    <row r="58" ht="16.5" spans="1:6">
      <c r="A58" s="25"/>
      <c r="B58" s="25"/>
      <c r="C58" s="25"/>
      <c r="D58" s="36" t="str">
        <f>"399986"</f>
        <v>399986</v>
      </c>
      <c r="E58" s="36" t="s">
        <v>121</v>
      </c>
      <c r="F58" s="36" t="s">
        <v>37</v>
      </c>
    </row>
    <row r="59" ht="16.5" spans="1:6">
      <c r="A59" s="25"/>
      <c r="B59" s="25"/>
      <c r="C59" s="25"/>
      <c r="D59" s="38"/>
      <c r="E59" s="38"/>
      <c r="F59" s="38"/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38"/>
      <c r="E61" s="38"/>
      <c r="F61" s="38"/>
    </row>
    <row r="62" ht="16.5" spans="1:6">
      <c r="A62" s="25"/>
      <c r="B62" s="25"/>
      <c r="C62" s="25"/>
      <c r="D62" s="38"/>
      <c r="E62" s="38"/>
      <c r="F62" s="38"/>
    </row>
    <row r="63" ht="16.5" spans="1:6">
      <c r="A63" s="25"/>
      <c r="B63" s="25"/>
      <c r="C63" s="25"/>
      <c r="D63" s="38"/>
      <c r="E63" s="38"/>
      <c r="F63" s="38"/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" t="s">
        <v>123</v>
      </c>
      <c r="L1" s="1"/>
      <c r="M1" s="1"/>
      <c r="N1" s="1"/>
      <c r="O1" s="1"/>
      <c r="P1" s="1"/>
      <c r="Q1" s="1"/>
      <c r="R1" s="1"/>
    </row>
    <row r="2" ht="22.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2" t="s">
        <v>134</v>
      </c>
      <c r="L2" s="12" t="s">
        <v>135</v>
      </c>
      <c r="M2" s="12" t="s">
        <v>136</v>
      </c>
      <c r="N2" s="12" t="s">
        <v>137</v>
      </c>
      <c r="O2" s="12" t="s">
        <v>138</v>
      </c>
      <c r="P2" s="12" t="s">
        <v>139</v>
      </c>
      <c r="Q2" s="12" t="s">
        <v>140</v>
      </c>
      <c r="R2" s="12" t="s">
        <v>141</v>
      </c>
    </row>
    <row r="3" ht="16.5" spans="1:23">
      <c r="A3" s="18">
        <v>94</v>
      </c>
      <c r="B3" s="18" t="s">
        <v>142</v>
      </c>
      <c r="C3" s="18">
        <v>3344.025</v>
      </c>
      <c r="D3" s="18">
        <v>4273.039</v>
      </c>
      <c r="E3" s="18">
        <v>1</v>
      </c>
      <c r="F3" s="19">
        <v>0</v>
      </c>
      <c r="G3" s="19">
        <v>0</v>
      </c>
      <c r="H3" s="19">
        <v>1</v>
      </c>
      <c r="I3" s="19">
        <v>0.057</v>
      </c>
      <c r="J3" s="19">
        <v>21.786</v>
      </c>
      <c r="K3" s="23">
        <v>3</v>
      </c>
      <c r="L3" s="23">
        <v>1</v>
      </c>
      <c r="M3" s="23">
        <v>0</v>
      </c>
      <c r="N3" s="23">
        <v>0</v>
      </c>
      <c r="O3" s="23">
        <v>0</v>
      </c>
      <c r="P3" s="23">
        <v>1.131</v>
      </c>
      <c r="Q3" s="23">
        <v>0</v>
      </c>
      <c r="R3" s="23">
        <v>-1</v>
      </c>
      <c r="S3" s="24"/>
      <c r="T3" s="24"/>
      <c r="U3" s="24"/>
      <c r="V3" s="24"/>
      <c r="W3" s="24"/>
    </row>
    <row r="4" ht="16.5" spans="1:23">
      <c r="A4" s="18">
        <v>399319</v>
      </c>
      <c r="B4" s="18" t="s">
        <v>143</v>
      </c>
      <c r="C4" s="18">
        <v>2523.269</v>
      </c>
      <c r="D4" s="18">
        <v>3143.959</v>
      </c>
      <c r="E4" s="18">
        <v>1</v>
      </c>
      <c r="F4" s="19">
        <v>0</v>
      </c>
      <c r="G4" s="19">
        <v>0</v>
      </c>
      <c r="H4" s="19">
        <v>1</v>
      </c>
      <c r="I4" s="19">
        <v>0.098</v>
      </c>
      <c r="J4" s="19">
        <v>19.821</v>
      </c>
      <c r="K4" s="23">
        <v>3</v>
      </c>
      <c r="L4" s="23">
        <v>1</v>
      </c>
      <c r="M4" s="23">
        <v>0</v>
      </c>
      <c r="N4" s="23">
        <v>0</v>
      </c>
      <c r="O4" s="23">
        <v>0</v>
      </c>
      <c r="P4" s="23">
        <v>1.183</v>
      </c>
      <c r="Q4" s="23">
        <v>0</v>
      </c>
      <c r="R4" s="23">
        <v>-1</v>
      </c>
      <c r="S4" s="24"/>
      <c r="T4" s="24"/>
      <c r="U4" s="24"/>
      <c r="V4" s="24"/>
      <c r="W4" s="24"/>
    </row>
    <row r="5" ht="16.5" spans="1:23">
      <c r="A5" s="18">
        <v>399357</v>
      </c>
      <c r="B5" s="18" t="s">
        <v>144</v>
      </c>
      <c r="C5" s="18">
        <v>3134.103</v>
      </c>
      <c r="D5" s="18">
        <v>3567.649</v>
      </c>
      <c r="E5" s="18">
        <v>1</v>
      </c>
      <c r="F5" s="19">
        <v>0</v>
      </c>
      <c r="G5" s="19">
        <v>0</v>
      </c>
      <c r="H5" s="19">
        <v>1</v>
      </c>
      <c r="I5" s="19">
        <v>0.304</v>
      </c>
      <c r="J5" s="19">
        <v>12.419</v>
      </c>
      <c r="K5" s="23">
        <v>1</v>
      </c>
      <c r="L5" s="23">
        <v>1</v>
      </c>
      <c r="M5" s="23">
        <v>0</v>
      </c>
      <c r="N5" s="23">
        <v>0</v>
      </c>
      <c r="O5" s="23">
        <v>0</v>
      </c>
      <c r="P5" s="23">
        <v>0.112</v>
      </c>
      <c r="Q5" s="23">
        <v>0</v>
      </c>
      <c r="R5" s="23">
        <v>-1</v>
      </c>
      <c r="S5" s="24"/>
      <c r="T5" s="24"/>
      <c r="U5" s="24"/>
      <c r="V5" s="24"/>
      <c r="W5" s="24"/>
    </row>
    <row r="6" ht="16.5" spans="1:23">
      <c r="A6" s="20">
        <v>863</v>
      </c>
      <c r="B6" s="20" t="s">
        <v>145</v>
      </c>
      <c r="C6" s="20">
        <v>2687.171</v>
      </c>
      <c r="D6" s="20">
        <v>3264.809</v>
      </c>
      <c r="E6" s="20">
        <v>0</v>
      </c>
      <c r="F6" s="20">
        <v>1</v>
      </c>
      <c r="G6" s="19">
        <v>0</v>
      </c>
      <c r="H6" s="19">
        <v>0</v>
      </c>
      <c r="I6" s="19">
        <v>0</v>
      </c>
      <c r="J6" s="19">
        <v>0.089</v>
      </c>
      <c r="K6" s="23">
        <v>3</v>
      </c>
      <c r="L6" s="23">
        <v>1</v>
      </c>
      <c r="M6" s="23">
        <v>0</v>
      </c>
      <c r="N6" s="23">
        <v>0</v>
      </c>
      <c r="O6" s="23">
        <v>0</v>
      </c>
      <c r="P6" s="23">
        <v>2.266</v>
      </c>
      <c r="Q6" s="23">
        <v>-1</v>
      </c>
      <c r="R6" s="23">
        <v>-1</v>
      </c>
      <c r="S6" s="24"/>
      <c r="T6" s="24"/>
      <c r="U6" s="24"/>
      <c r="V6" s="24"/>
      <c r="W6" s="24"/>
    </row>
    <row r="7" ht="16.5" spans="1:23">
      <c r="A7" s="20">
        <v>399966</v>
      </c>
      <c r="B7" s="20" t="s">
        <v>146</v>
      </c>
      <c r="C7" s="20">
        <v>6181.656</v>
      </c>
      <c r="D7" s="20">
        <v>7046.964</v>
      </c>
      <c r="E7" s="20">
        <v>0</v>
      </c>
      <c r="F7" s="20">
        <v>1</v>
      </c>
      <c r="G7" s="19">
        <v>0</v>
      </c>
      <c r="H7" s="19">
        <v>0</v>
      </c>
      <c r="I7" s="19">
        <v>0</v>
      </c>
      <c r="J7" s="19">
        <v>0.108</v>
      </c>
      <c r="K7" s="23">
        <v>3</v>
      </c>
      <c r="L7" s="23">
        <v>2</v>
      </c>
      <c r="M7" s="23">
        <v>0</v>
      </c>
      <c r="N7" s="23">
        <v>0</v>
      </c>
      <c r="O7" s="23">
        <v>0</v>
      </c>
      <c r="P7" s="23">
        <v>-1.05</v>
      </c>
      <c r="Q7" s="23">
        <v>0</v>
      </c>
      <c r="R7" s="23">
        <v>-1</v>
      </c>
      <c r="S7" s="24"/>
      <c r="T7" s="24"/>
      <c r="U7" s="24"/>
      <c r="V7" s="24"/>
      <c r="W7" s="24"/>
    </row>
    <row r="8" ht="16.5" spans="1:23">
      <c r="A8" s="21">
        <v>13</v>
      </c>
      <c r="B8" s="21" t="s">
        <v>147</v>
      </c>
      <c r="C8" s="21">
        <v>300.059</v>
      </c>
      <c r="D8" s="21">
        <v>301.605</v>
      </c>
      <c r="E8" s="21">
        <v>0</v>
      </c>
      <c r="F8" s="21">
        <v>0</v>
      </c>
      <c r="G8" s="21">
        <v>0</v>
      </c>
      <c r="H8" s="21">
        <v>1</v>
      </c>
      <c r="I8" s="19">
        <v>0.233</v>
      </c>
      <c r="J8" s="19">
        <v>0.744</v>
      </c>
      <c r="K8" s="23">
        <v>0</v>
      </c>
      <c r="L8" s="23">
        <v>0</v>
      </c>
      <c r="M8" s="23">
        <v>1</v>
      </c>
      <c r="N8" s="23">
        <v>-1</v>
      </c>
      <c r="O8" s="23">
        <v>0</v>
      </c>
      <c r="P8" s="23">
        <v>-0.174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21">
        <v>22</v>
      </c>
      <c r="B9" s="21" t="s">
        <v>148</v>
      </c>
      <c r="C9" s="21">
        <v>251.527</v>
      </c>
      <c r="D9" s="21">
        <v>252.81</v>
      </c>
      <c r="E9" s="21">
        <v>0</v>
      </c>
      <c r="F9" s="21">
        <v>0</v>
      </c>
      <c r="G9" s="21">
        <v>0</v>
      </c>
      <c r="H9" s="21">
        <v>1</v>
      </c>
      <c r="I9" s="19">
        <v>0.229</v>
      </c>
      <c r="J9" s="19">
        <v>0.735</v>
      </c>
      <c r="K9" s="23">
        <v>3</v>
      </c>
      <c r="L9" s="23">
        <v>2</v>
      </c>
      <c r="M9" s="23">
        <v>0</v>
      </c>
      <c r="N9" s="23">
        <v>0</v>
      </c>
      <c r="O9" s="23">
        <v>0</v>
      </c>
      <c r="P9" s="23">
        <v>7.085</v>
      </c>
      <c r="Q9" s="23">
        <v>0</v>
      </c>
      <c r="R9" s="23">
        <v>1</v>
      </c>
      <c r="S9" s="24"/>
      <c r="T9" s="24"/>
      <c r="U9" s="24"/>
      <c r="V9" s="24"/>
      <c r="W9" s="24"/>
    </row>
    <row r="10" ht="16.5" spans="1:23">
      <c r="A10" s="21">
        <v>26</v>
      </c>
      <c r="B10" s="21" t="s">
        <v>149</v>
      </c>
      <c r="C10" s="21">
        <v>4062.645</v>
      </c>
      <c r="D10" s="21">
        <v>5193.008</v>
      </c>
      <c r="E10" s="21">
        <v>0</v>
      </c>
      <c r="F10" s="21">
        <v>0</v>
      </c>
      <c r="G10" s="21">
        <v>0</v>
      </c>
      <c r="H10" s="21">
        <v>1</v>
      </c>
      <c r="I10" s="19">
        <v>1.397</v>
      </c>
      <c r="J10" s="19">
        <v>22.86</v>
      </c>
      <c r="K10" s="23">
        <v>3</v>
      </c>
      <c r="L10" s="23">
        <v>0</v>
      </c>
      <c r="M10" s="23">
        <v>0</v>
      </c>
      <c r="N10" s="23">
        <v>-1</v>
      </c>
      <c r="O10" s="23">
        <v>0</v>
      </c>
      <c r="P10" s="23">
        <v>-2.059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1">
        <v>101</v>
      </c>
      <c r="B11" s="21" t="s">
        <v>150</v>
      </c>
      <c r="C11" s="21">
        <v>249.299</v>
      </c>
      <c r="D11" s="21">
        <v>250.58</v>
      </c>
      <c r="E11" s="21">
        <v>0</v>
      </c>
      <c r="F11" s="21">
        <v>0</v>
      </c>
      <c r="G11" s="21">
        <v>0</v>
      </c>
      <c r="H11" s="21">
        <v>1</v>
      </c>
      <c r="I11" s="19">
        <v>0.262</v>
      </c>
      <c r="J11" s="19">
        <v>0.771</v>
      </c>
      <c r="K11" s="23">
        <v>2</v>
      </c>
      <c r="L11" s="23">
        <v>0</v>
      </c>
      <c r="M11" s="23">
        <v>0</v>
      </c>
      <c r="N11" s="23">
        <v>0</v>
      </c>
      <c r="O11" s="23">
        <v>0</v>
      </c>
      <c r="P11" s="23">
        <v>5.456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1">
        <v>908</v>
      </c>
      <c r="B12" s="21" t="s">
        <v>151</v>
      </c>
      <c r="C12" s="21">
        <v>2110.696</v>
      </c>
      <c r="D12" s="21">
        <v>2367.193</v>
      </c>
      <c r="E12" s="21">
        <v>0</v>
      </c>
      <c r="F12" s="21">
        <v>0</v>
      </c>
      <c r="G12" s="21">
        <v>0</v>
      </c>
      <c r="H12" s="21">
        <v>1</v>
      </c>
      <c r="I12" s="19">
        <v>0.651</v>
      </c>
      <c r="J12" s="19">
        <v>11.416</v>
      </c>
      <c r="K12" s="23">
        <v>3</v>
      </c>
      <c r="L12" s="23">
        <v>0</v>
      </c>
      <c r="M12" s="23">
        <v>0</v>
      </c>
      <c r="N12" s="23">
        <v>0</v>
      </c>
      <c r="O12" s="23">
        <v>0</v>
      </c>
      <c r="P12" s="23">
        <v>8.29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1">
        <v>923</v>
      </c>
      <c r="B13" s="21" t="s">
        <v>152</v>
      </c>
      <c r="C13" s="21">
        <v>252.174</v>
      </c>
      <c r="D13" s="21">
        <v>253.275</v>
      </c>
      <c r="E13" s="21">
        <v>0</v>
      </c>
      <c r="F13" s="21">
        <v>0</v>
      </c>
      <c r="G13" s="21">
        <v>0</v>
      </c>
      <c r="H13" s="21">
        <v>1</v>
      </c>
      <c r="I13" s="19">
        <v>0.181</v>
      </c>
      <c r="J13" s="19">
        <v>0.615</v>
      </c>
      <c r="K13" s="23">
        <v>2</v>
      </c>
      <c r="L13" s="23">
        <v>0</v>
      </c>
      <c r="M13" s="23">
        <v>0</v>
      </c>
      <c r="N13" s="23">
        <v>0</v>
      </c>
      <c r="O13" s="23">
        <v>0</v>
      </c>
      <c r="P13" s="23">
        <v>0.887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1">
        <v>928</v>
      </c>
      <c r="B14" s="21" t="s">
        <v>153</v>
      </c>
      <c r="C14" s="21">
        <v>2635.777</v>
      </c>
      <c r="D14" s="21">
        <v>2946.379</v>
      </c>
      <c r="E14" s="21">
        <v>0</v>
      </c>
      <c r="F14" s="21">
        <v>0</v>
      </c>
      <c r="G14" s="21">
        <v>0</v>
      </c>
      <c r="H14" s="21">
        <v>1</v>
      </c>
      <c r="I14" s="19">
        <v>1.015</v>
      </c>
      <c r="J14" s="19">
        <v>11.45</v>
      </c>
      <c r="K14" s="23">
        <v>0</v>
      </c>
      <c r="L14" s="23">
        <v>2</v>
      </c>
      <c r="M14" s="23">
        <v>1</v>
      </c>
      <c r="N14" s="23">
        <v>-1</v>
      </c>
      <c r="O14" s="23">
        <v>0</v>
      </c>
      <c r="P14" s="23">
        <v>-0.058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1">
        <v>944</v>
      </c>
      <c r="B15" s="21" t="s">
        <v>154</v>
      </c>
      <c r="C15" s="21">
        <v>3739.7</v>
      </c>
      <c r="D15" s="21">
        <v>4903.896</v>
      </c>
      <c r="E15" s="21">
        <v>0</v>
      </c>
      <c r="F15" s="21">
        <v>0</v>
      </c>
      <c r="G15" s="21">
        <v>0</v>
      </c>
      <c r="H15" s="21">
        <v>1</v>
      </c>
      <c r="I15" s="19">
        <v>0.558</v>
      </c>
      <c r="J15" s="19">
        <v>24.166</v>
      </c>
      <c r="K15" s="23">
        <v>0</v>
      </c>
      <c r="L15" s="23">
        <v>2</v>
      </c>
      <c r="M15" s="23">
        <v>1</v>
      </c>
      <c r="N15" s="23">
        <v>-1</v>
      </c>
      <c r="O15" s="23">
        <v>0</v>
      </c>
      <c r="P15" s="23">
        <v>0.001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1">
        <v>961</v>
      </c>
      <c r="B16" s="21" t="s">
        <v>155</v>
      </c>
      <c r="C16" s="21">
        <v>3569.378</v>
      </c>
      <c r="D16" s="21">
        <v>4654.589</v>
      </c>
      <c r="E16" s="21">
        <v>0</v>
      </c>
      <c r="F16" s="21">
        <v>0</v>
      </c>
      <c r="G16" s="21">
        <v>0</v>
      </c>
      <c r="H16" s="21">
        <v>1</v>
      </c>
      <c r="I16" s="19">
        <v>1.051</v>
      </c>
      <c r="J16" s="19">
        <v>24.121</v>
      </c>
      <c r="K16" s="23">
        <v>3</v>
      </c>
      <c r="L16" s="23">
        <v>1</v>
      </c>
      <c r="M16" s="23">
        <v>0</v>
      </c>
      <c r="N16" s="23">
        <v>0</v>
      </c>
      <c r="O16" s="23">
        <v>0</v>
      </c>
      <c r="P16" s="23">
        <v>1.853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1">
        <v>399249</v>
      </c>
      <c r="B17" s="21" t="s">
        <v>156</v>
      </c>
      <c r="C17" s="21">
        <v>2363.962</v>
      </c>
      <c r="D17" s="21">
        <v>3182.469</v>
      </c>
      <c r="E17" s="21">
        <v>0</v>
      </c>
      <c r="F17" s="21">
        <v>0</v>
      </c>
      <c r="G17" s="21">
        <v>0</v>
      </c>
      <c r="H17" s="21">
        <v>1</v>
      </c>
      <c r="I17" s="19">
        <v>0.334</v>
      </c>
      <c r="J17" s="19">
        <v>25.968</v>
      </c>
      <c r="K17" s="23">
        <v>3</v>
      </c>
      <c r="L17" s="23">
        <v>1</v>
      </c>
      <c r="M17" s="23">
        <v>0</v>
      </c>
      <c r="N17" s="23">
        <v>-1</v>
      </c>
      <c r="O17" s="23">
        <v>0</v>
      </c>
      <c r="P17" s="23">
        <v>1.751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1">
        <v>399289</v>
      </c>
      <c r="B18" s="21" t="s">
        <v>157</v>
      </c>
      <c r="C18" s="21">
        <v>119.578</v>
      </c>
      <c r="D18" s="21">
        <v>120.417</v>
      </c>
      <c r="E18" s="21">
        <v>0</v>
      </c>
      <c r="F18" s="21">
        <v>0</v>
      </c>
      <c r="G18" s="21">
        <v>0</v>
      </c>
      <c r="H18" s="21">
        <v>1</v>
      </c>
      <c r="I18" s="19">
        <v>0.41</v>
      </c>
      <c r="J18" s="19">
        <v>1.104</v>
      </c>
      <c r="K18" s="23">
        <v>3</v>
      </c>
      <c r="L18" s="23">
        <v>1</v>
      </c>
      <c r="M18" s="23">
        <v>0</v>
      </c>
      <c r="N18" s="23">
        <v>0</v>
      </c>
      <c r="O18" s="23">
        <v>0</v>
      </c>
      <c r="P18" s="23">
        <v>0.955</v>
      </c>
      <c r="Q18" s="23">
        <v>0</v>
      </c>
      <c r="R18" s="23">
        <v>-1</v>
      </c>
      <c r="S18" s="24"/>
      <c r="T18" s="24"/>
      <c r="U18" s="24"/>
      <c r="V18" s="24"/>
      <c r="W18" s="24"/>
    </row>
    <row r="19" ht="16.5" spans="1:23">
      <c r="A19" s="21">
        <v>399298</v>
      </c>
      <c r="B19" s="21" t="s">
        <v>158</v>
      </c>
      <c r="C19" s="21">
        <v>212.35</v>
      </c>
      <c r="D19" s="21">
        <v>213.266</v>
      </c>
      <c r="E19" s="21">
        <v>0</v>
      </c>
      <c r="F19" s="21">
        <v>0</v>
      </c>
      <c r="G19" s="21">
        <v>0</v>
      </c>
      <c r="H19" s="21">
        <v>1</v>
      </c>
      <c r="I19" s="19">
        <v>0.112</v>
      </c>
      <c r="J19" s="19">
        <v>0.541</v>
      </c>
      <c r="K19" s="23">
        <v>3</v>
      </c>
      <c r="L19" s="23">
        <v>1</v>
      </c>
      <c r="M19" s="23">
        <v>0</v>
      </c>
      <c r="N19" s="23">
        <v>-1</v>
      </c>
      <c r="O19" s="23">
        <v>0</v>
      </c>
      <c r="P19" s="23">
        <v>-2.213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1">
        <v>399299</v>
      </c>
      <c r="B20" s="21" t="s">
        <v>159</v>
      </c>
      <c r="C20" s="21">
        <v>244.311</v>
      </c>
      <c r="D20" s="21">
        <v>245.373</v>
      </c>
      <c r="E20" s="21">
        <v>0</v>
      </c>
      <c r="F20" s="21">
        <v>0</v>
      </c>
      <c r="G20" s="21">
        <v>0</v>
      </c>
      <c r="H20" s="21">
        <v>1</v>
      </c>
      <c r="I20" s="19">
        <v>0.342</v>
      </c>
      <c r="J20" s="19">
        <v>0.773</v>
      </c>
      <c r="K20" s="23">
        <v>3</v>
      </c>
      <c r="L20" s="23">
        <v>1</v>
      </c>
      <c r="M20" s="23">
        <v>0</v>
      </c>
      <c r="N20" s="23">
        <v>0</v>
      </c>
      <c r="O20" s="23">
        <v>0</v>
      </c>
      <c r="P20" s="23">
        <v>0.338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1">
        <v>399301</v>
      </c>
      <c r="B21" s="21" t="s">
        <v>160</v>
      </c>
      <c r="C21" s="21">
        <v>216.181</v>
      </c>
      <c r="D21" s="21">
        <v>217.114</v>
      </c>
      <c r="E21" s="21">
        <v>0</v>
      </c>
      <c r="F21" s="21">
        <v>0</v>
      </c>
      <c r="G21" s="21">
        <v>0</v>
      </c>
      <c r="H21" s="21">
        <v>1</v>
      </c>
      <c r="I21" s="19">
        <v>0.112</v>
      </c>
      <c r="J21" s="19">
        <v>0.542</v>
      </c>
      <c r="K21" s="23">
        <v>2</v>
      </c>
      <c r="L21" s="23">
        <v>2</v>
      </c>
      <c r="M21" s="23">
        <v>0</v>
      </c>
      <c r="N21" s="23">
        <v>0</v>
      </c>
      <c r="O21" s="23">
        <v>0</v>
      </c>
      <c r="P21" s="23">
        <v>0.459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1">
        <v>399381</v>
      </c>
      <c r="B22" s="21" t="s">
        <v>161</v>
      </c>
      <c r="C22" s="21">
        <v>2749.57</v>
      </c>
      <c r="D22" s="21">
        <v>3061.988</v>
      </c>
      <c r="E22" s="21">
        <v>0</v>
      </c>
      <c r="F22" s="21">
        <v>0</v>
      </c>
      <c r="G22" s="21">
        <v>0</v>
      </c>
      <c r="H22" s="21">
        <v>1</v>
      </c>
      <c r="I22" s="19">
        <v>0.796</v>
      </c>
      <c r="J22" s="19">
        <v>10.918</v>
      </c>
      <c r="K22" s="23">
        <v>3</v>
      </c>
      <c r="L22" s="23">
        <v>0</v>
      </c>
      <c r="M22" s="23">
        <v>0</v>
      </c>
      <c r="N22" s="23">
        <v>0</v>
      </c>
      <c r="O22" s="23">
        <v>0</v>
      </c>
      <c r="P22" s="23">
        <v>0.288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1">
        <v>399404</v>
      </c>
      <c r="B23" s="21" t="s">
        <v>162</v>
      </c>
      <c r="C23" s="21">
        <v>6073.034</v>
      </c>
      <c r="D23" s="21">
        <v>6681.427</v>
      </c>
      <c r="E23" s="21">
        <v>0</v>
      </c>
      <c r="F23" s="21">
        <v>0</v>
      </c>
      <c r="G23" s="21">
        <v>0</v>
      </c>
      <c r="H23" s="21">
        <v>1</v>
      </c>
      <c r="I23" s="19">
        <v>1.799</v>
      </c>
      <c r="J23" s="19">
        <v>10.741</v>
      </c>
      <c r="K23" s="23">
        <v>1</v>
      </c>
      <c r="L23" s="23">
        <v>2</v>
      </c>
      <c r="M23" s="23">
        <v>1</v>
      </c>
      <c r="N23" s="23">
        <v>-1</v>
      </c>
      <c r="O23" s="23">
        <v>0</v>
      </c>
      <c r="P23" s="23">
        <v>-0.001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1">
        <v>399427</v>
      </c>
      <c r="B24" s="21" t="s">
        <v>163</v>
      </c>
      <c r="C24" s="21">
        <v>2139.628</v>
      </c>
      <c r="D24" s="21">
        <v>2475.492</v>
      </c>
      <c r="E24" s="21">
        <v>0</v>
      </c>
      <c r="F24" s="21">
        <v>0</v>
      </c>
      <c r="G24" s="21">
        <v>0</v>
      </c>
      <c r="H24" s="21">
        <v>1</v>
      </c>
      <c r="I24" s="19">
        <v>1.685</v>
      </c>
      <c r="J24" s="19">
        <v>15.024</v>
      </c>
      <c r="K24" s="23">
        <v>3</v>
      </c>
      <c r="L24" s="23">
        <v>0</v>
      </c>
      <c r="M24" s="23">
        <v>0</v>
      </c>
      <c r="N24" s="23">
        <v>0</v>
      </c>
      <c r="O24" s="23">
        <v>0</v>
      </c>
      <c r="P24" s="23">
        <v>1.253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1">
        <v>399439</v>
      </c>
      <c r="B25" s="21" t="s">
        <v>164</v>
      </c>
      <c r="C25" s="21">
        <v>1649.856</v>
      </c>
      <c r="D25" s="21">
        <v>1818.917</v>
      </c>
      <c r="E25" s="21">
        <v>0</v>
      </c>
      <c r="F25" s="21">
        <v>0</v>
      </c>
      <c r="G25" s="21">
        <v>0</v>
      </c>
      <c r="H25" s="21">
        <v>1</v>
      </c>
      <c r="I25" s="19">
        <v>3.499</v>
      </c>
      <c r="J25" s="19">
        <v>12.468</v>
      </c>
      <c r="K25" s="23">
        <v>4</v>
      </c>
      <c r="L25" s="23">
        <v>2</v>
      </c>
      <c r="M25" s="23">
        <v>0</v>
      </c>
      <c r="N25" s="23">
        <v>0</v>
      </c>
      <c r="O25" s="23">
        <v>0</v>
      </c>
      <c r="P25" s="23">
        <v>4.428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1">
        <v>399680</v>
      </c>
      <c r="B26" s="21" t="s">
        <v>165</v>
      </c>
      <c r="C26" s="21">
        <v>625.827</v>
      </c>
      <c r="D26" s="21">
        <v>728.137</v>
      </c>
      <c r="E26" s="21">
        <v>0</v>
      </c>
      <c r="F26" s="21">
        <v>0</v>
      </c>
      <c r="G26" s="21">
        <v>0</v>
      </c>
      <c r="H26" s="21">
        <v>1</v>
      </c>
      <c r="I26" s="19">
        <v>3.365</v>
      </c>
      <c r="J26" s="19">
        <v>16.943</v>
      </c>
      <c r="K26" s="23">
        <v>3</v>
      </c>
      <c r="L26" s="23">
        <v>1</v>
      </c>
      <c r="M26" s="23">
        <v>0</v>
      </c>
      <c r="N26" s="23">
        <v>0</v>
      </c>
      <c r="O26" s="23">
        <v>0</v>
      </c>
      <c r="P26" s="23">
        <v>1.089</v>
      </c>
      <c r="Q26" s="23">
        <v>0</v>
      </c>
      <c r="R26" s="23">
        <v>1</v>
      </c>
      <c r="S26" s="24"/>
      <c r="T26" s="24"/>
      <c r="U26" s="24"/>
      <c r="V26" s="24"/>
      <c r="W26" s="24"/>
    </row>
    <row r="27" ht="16.5" spans="1:23">
      <c r="A27" s="21">
        <v>399928</v>
      </c>
      <c r="B27" s="21" t="s">
        <v>153</v>
      </c>
      <c r="C27" s="21">
        <v>2635.777</v>
      </c>
      <c r="D27" s="21">
        <v>2946.379</v>
      </c>
      <c r="E27" s="21">
        <v>0</v>
      </c>
      <c r="F27" s="21">
        <v>0</v>
      </c>
      <c r="G27" s="21">
        <v>0</v>
      </c>
      <c r="H27" s="21">
        <v>1</v>
      </c>
      <c r="I27" s="19">
        <v>1.015</v>
      </c>
      <c r="J27" s="19">
        <v>11.45</v>
      </c>
      <c r="K27" s="23">
        <v>2</v>
      </c>
      <c r="L27" s="23">
        <v>2</v>
      </c>
      <c r="M27" s="23">
        <v>0</v>
      </c>
      <c r="N27" s="23">
        <v>0</v>
      </c>
      <c r="O27" s="23">
        <v>0</v>
      </c>
      <c r="P27" s="23">
        <v>3.329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3</v>
      </c>
      <c r="B28" s="22" t="s">
        <v>29</v>
      </c>
      <c r="C28" s="22">
        <v>255.095</v>
      </c>
      <c r="D28" s="22">
        <v>269.543</v>
      </c>
      <c r="E28" s="22">
        <v>0</v>
      </c>
      <c r="F28" s="22">
        <v>0</v>
      </c>
      <c r="G28" s="22">
        <v>1</v>
      </c>
      <c r="H28" s="19">
        <v>0</v>
      </c>
      <c r="I28" s="19">
        <v>0</v>
      </c>
      <c r="J28" s="19">
        <v>0</v>
      </c>
      <c r="K28" s="23">
        <v>3</v>
      </c>
      <c r="L28" s="23">
        <v>0</v>
      </c>
      <c r="M28" s="23">
        <v>0</v>
      </c>
      <c r="N28" s="23">
        <v>0</v>
      </c>
      <c r="O28" s="23">
        <v>0</v>
      </c>
      <c r="P28" s="23">
        <v>-0.142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6</v>
      </c>
      <c r="B29" s="22" t="s">
        <v>166</v>
      </c>
      <c r="C29" s="22">
        <v>4495.834</v>
      </c>
      <c r="D29" s="22">
        <v>4909.2</v>
      </c>
      <c r="E29" s="22">
        <v>0</v>
      </c>
      <c r="F29" s="22">
        <v>0</v>
      </c>
      <c r="G29" s="22">
        <v>1</v>
      </c>
      <c r="H29" s="19">
        <v>0</v>
      </c>
      <c r="I29" s="19">
        <v>0</v>
      </c>
      <c r="J29" s="19">
        <v>0</v>
      </c>
      <c r="K29" s="23">
        <v>2</v>
      </c>
      <c r="L29" s="23">
        <v>0</v>
      </c>
      <c r="M29" s="23">
        <v>0</v>
      </c>
      <c r="N29" s="23">
        <v>0</v>
      </c>
      <c r="O29" s="23">
        <v>0</v>
      </c>
      <c r="P29" s="23">
        <v>2.771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37</v>
      </c>
      <c r="B30" s="22" t="s">
        <v>167</v>
      </c>
      <c r="C30" s="22">
        <v>6471.427</v>
      </c>
      <c r="D30" s="22">
        <v>7717.559</v>
      </c>
      <c r="E30" s="22">
        <v>0</v>
      </c>
      <c r="F30" s="22">
        <v>0</v>
      </c>
      <c r="G30" s="22">
        <v>1</v>
      </c>
      <c r="H30" s="19">
        <v>0</v>
      </c>
      <c r="I30" s="19">
        <v>0</v>
      </c>
      <c r="J30" s="19">
        <v>0</v>
      </c>
      <c r="K30" s="23">
        <v>3</v>
      </c>
      <c r="L30" s="23">
        <v>0</v>
      </c>
      <c r="M30" s="23">
        <v>0</v>
      </c>
      <c r="N30" s="23">
        <v>0</v>
      </c>
      <c r="O30" s="23">
        <v>0</v>
      </c>
      <c r="P30" s="23">
        <v>0.527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75</v>
      </c>
      <c r="B31" s="22" t="s">
        <v>168</v>
      </c>
      <c r="C31" s="22">
        <v>7191.935</v>
      </c>
      <c r="D31" s="22">
        <v>8230.701</v>
      </c>
      <c r="E31" s="22">
        <v>0</v>
      </c>
      <c r="F31" s="22">
        <v>0</v>
      </c>
      <c r="G31" s="22">
        <v>1</v>
      </c>
      <c r="H31" s="19">
        <v>0</v>
      </c>
      <c r="I31" s="19">
        <v>0</v>
      </c>
      <c r="J31" s="19">
        <v>0</v>
      </c>
      <c r="K31" s="23">
        <v>3</v>
      </c>
      <c r="L31" s="23">
        <v>0</v>
      </c>
      <c r="M31" s="23">
        <v>0</v>
      </c>
      <c r="N31" s="23">
        <v>0</v>
      </c>
      <c r="O31" s="23">
        <v>0</v>
      </c>
      <c r="P31" s="23">
        <v>3.682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103</v>
      </c>
      <c r="B32" s="22" t="s">
        <v>169</v>
      </c>
      <c r="C32" s="22">
        <v>8082.604</v>
      </c>
      <c r="D32" s="22">
        <v>9180.022</v>
      </c>
      <c r="E32" s="22">
        <v>0</v>
      </c>
      <c r="F32" s="22">
        <v>0</v>
      </c>
      <c r="G32" s="22">
        <v>1</v>
      </c>
      <c r="H32" s="19">
        <v>0</v>
      </c>
      <c r="I32" s="19">
        <v>0</v>
      </c>
      <c r="J32" s="19">
        <v>0</v>
      </c>
      <c r="K32" s="23">
        <v>3</v>
      </c>
      <c r="L32" s="23">
        <v>2</v>
      </c>
      <c r="M32" s="23">
        <v>0</v>
      </c>
      <c r="N32" s="23">
        <v>0</v>
      </c>
      <c r="O32" s="23">
        <v>0</v>
      </c>
      <c r="P32" s="23">
        <v>1.046</v>
      </c>
      <c r="Q32" s="23">
        <v>0</v>
      </c>
      <c r="R32" s="23">
        <v>1</v>
      </c>
      <c r="S32" s="24"/>
      <c r="T32" s="24"/>
      <c r="U32" s="24"/>
      <c r="V32" s="24"/>
      <c r="W32" s="24"/>
    </row>
    <row r="33" ht="16.5" spans="1:23">
      <c r="A33" s="22">
        <v>109</v>
      </c>
      <c r="B33" s="22" t="s">
        <v>170</v>
      </c>
      <c r="C33" s="22">
        <v>10263.822</v>
      </c>
      <c r="D33" s="22">
        <v>11667.131</v>
      </c>
      <c r="E33" s="22">
        <v>0</v>
      </c>
      <c r="F33" s="22">
        <v>0</v>
      </c>
      <c r="G33" s="22">
        <v>1</v>
      </c>
      <c r="H33" s="19">
        <v>0</v>
      </c>
      <c r="I33" s="19">
        <v>0</v>
      </c>
      <c r="J33" s="19">
        <v>0</v>
      </c>
      <c r="K33" s="23">
        <v>2</v>
      </c>
      <c r="L33" s="23">
        <v>0</v>
      </c>
      <c r="M33" s="23">
        <v>0</v>
      </c>
      <c r="N33" s="23">
        <v>0</v>
      </c>
      <c r="O33" s="23">
        <v>0</v>
      </c>
      <c r="P33" s="23">
        <v>3.155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121</v>
      </c>
      <c r="B34" s="22" t="s">
        <v>171</v>
      </c>
      <c r="C34" s="22">
        <v>8337.971</v>
      </c>
      <c r="D34" s="22">
        <v>9462.534</v>
      </c>
      <c r="E34" s="22">
        <v>0</v>
      </c>
      <c r="F34" s="22">
        <v>0</v>
      </c>
      <c r="G34" s="22">
        <v>1</v>
      </c>
      <c r="H34" s="19">
        <v>0</v>
      </c>
      <c r="I34" s="19">
        <v>0</v>
      </c>
      <c r="J34" s="19">
        <v>0</v>
      </c>
      <c r="K34" s="23">
        <v>4</v>
      </c>
      <c r="L34" s="23">
        <v>0</v>
      </c>
      <c r="M34" s="23">
        <v>0</v>
      </c>
      <c r="N34" s="23">
        <v>1</v>
      </c>
      <c r="O34" s="23">
        <v>0</v>
      </c>
      <c r="P34" s="23">
        <v>0.012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147</v>
      </c>
      <c r="B35" s="22" t="s">
        <v>172</v>
      </c>
      <c r="C35" s="22">
        <v>6846.069</v>
      </c>
      <c r="D35" s="22">
        <v>7677.807</v>
      </c>
      <c r="E35" s="22">
        <v>0</v>
      </c>
      <c r="F35" s="22">
        <v>0</v>
      </c>
      <c r="G35" s="22">
        <v>1</v>
      </c>
      <c r="H35" s="19">
        <v>0</v>
      </c>
      <c r="I35" s="19">
        <v>0</v>
      </c>
      <c r="J35" s="19">
        <v>0</v>
      </c>
      <c r="K35" s="23">
        <v>3</v>
      </c>
      <c r="L35" s="23">
        <v>0</v>
      </c>
      <c r="M35" s="23">
        <v>0</v>
      </c>
      <c r="N35" s="23">
        <v>-1</v>
      </c>
      <c r="O35" s="23">
        <v>0</v>
      </c>
      <c r="P35" s="23">
        <v>-18.708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683</v>
      </c>
      <c r="B36" s="22" t="s">
        <v>173</v>
      </c>
      <c r="C36" s="22">
        <v>1116.042</v>
      </c>
      <c r="D36" s="22">
        <v>1353.604</v>
      </c>
      <c r="E36" s="22">
        <v>0</v>
      </c>
      <c r="F36" s="22">
        <v>0</v>
      </c>
      <c r="G36" s="22">
        <v>1</v>
      </c>
      <c r="H36" s="19">
        <v>0</v>
      </c>
      <c r="I36" s="19">
        <v>0</v>
      </c>
      <c r="J36" s="19">
        <v>0</v>
      </c>
      <c r="K36" s="23">
        <v>1</v>
      </c>
      <c r="L36" s="23">
        <v>2</v>
      </c>
      <c r="M36" s="23">
        <v>1</v>
      </c>
      <c r="N36" s="23">
        <v>-1</v>
      </c>
      <c r="O36" s="23">
        <v>0</v>
      </c>
      <c r="P36" s="23">
        <v>3.09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2">
        <v>808</v>
      </c>
      <c r="B37" s="22" t="s">
        <v>174</v>
      </c>
      <c r="C37" s="22">
        <v>8574.581</v>
      </c>
      <c r="D37" s="22">
        <v>9951.36</v>
      </c>
      <c r="E37" s="22">
        <v>0</v>
      </c>
      <c r="F37" s="22">
        <v>0</v>
      </c>
      <c r="G37" s="22">
        <v>1</v>
      </c>
      <c r="H37" s="19">
        <v>0</v>
      </c>
      <c r="I37" s="19">
        <v>0</v>
      </c>
      <c r="J37" s="19">
        <v>0</v>
      </c>
      <c r="K37" s="23">
        <v>3</v>
      </c>
      <c r="L37" s="23">
        <v>1</v>
      </c>
      <c r="M37" s="23">
        <v>0</v>
      </c>
      <c r="N37" s="23">
        <v>-1</v>
      </c>
      <c r="O37" s="23">
        <v>0</v>
      </c>
      <c r="P37" s="23">
        <v>-2.34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815</v>
      </c>
      <c r="B38" s="22" t="s">
        <v>175</v>
      </c>
      <c r="C38" s="22">
        <v>19467.689</v>
      </c>
      <c r="D38" s="22">
        <v>21366.971</v>
      </c>
      <c r="E38" s="22">
        <v>0</v>
      </c>
      <c r="F38" s="22">
        <v>0</v>
      </c>
      <c r="G38" s="22">
        <v>1</v>
      </c>
      <c r="H38" s="19">
        <v>0</v>
      </c>
      <c r="I38" s="19">
        <v>0</v>
      </c>
      <c r="J38" s="19">
        <v>0</v>
      </c>
      <c r="K38" s="23">
        <v>2</v>
      </c>
      <c r="L38" s="23">
        <v>1</v>
      </c>
      <c r="M38" s="23">
        <v>0</v>
      </c>
      <c r="N38" s="23">
        <v>0</v>
      </c>
      <c r="O38" s="23">
        <v>0</v>
      </c>
      <c r="P38" s="23">
        <v>15.21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913</v>
      </c>
      <c r="B39" s="22" t="s">
        <v>176</v>
      </c>
      <c r="C39" s="22">
        <v>8430.423</v>
      </c>
      <c r="D39" s="22">
        <v>9968.906</v>
      </c>
      <c r="E39" s="22">
        <v>0</v>
      </c>
      <c r="F39" s="22">
        <v>0</v>
      </c>
      <c r="G39" s="22">
        <v>1</v>
      </c>
      <c r="H39" s="19">
        <v>0</v>
      </c>
      <c r="I39" s="19">
        <v>0</v>
      </c>
      <c r="J39" s="19">
        <v>0</v>
      </c>
      <c r="K39" s="23">
        <v>2</v>
      </c>
      <c r="L39" s="23">
        <v>0</v>
      </c>
      <c r="M39" s="23">
        <v>0</v>
      </c>
      <c r="N39" s="23">
        <v>0</v>
      </c>
      <c r="O39" s="23">
        <v>0</v>
      </c>
      <c r="P39" s="23">
        <v>-1.502</v>
      </c>
      <c r="Q39" s="23">
        <v>0</v>
      </c>
      <c r="R39" s="23">
        <v>-1</v>
      </c>
      <c r="S39" s="24"/>
      <c r="T39" s="24"/>
      <c r="U39" s="24"/>
      <c r="V39" s="24"/>
      <c r="W39" s="24"/>
    </row>
    <row r="40" ht="16.5" spans="1:23">
      <c r="A40" s="22">
        <v>932</v>
      </c>
      <c r="B40" s="22" t="s">
        <v>177</v>
      </c>
      <c r="C40" s="22">
        <v>15680.659</v>
      </c>
      <c r="D40" s="22">
        <v>17405.34</v>
      </c>
      <c r="E40" s="22">
        <v>0</v>
      </c>
      <c r="F40" s="22">
        <v>0</v>
      </c>
      <c r="G40" s="22">
        <v>1</v>
      </c>
      <c r="H40" s="19">
        <v>0</v>
      </c>
      <c r="I40" s="19">
        <v>0</v>
      </c>
      <c r="J40" s="19">
        <v>0</v>
      </c>
      <c r="K40" s="23">
        <v>3</v>
      </c>
      <c r="L40" s="23">
        <v>2</v>
      </c>
      <c r="M40" s="23">
        <v>0</v>
      </c>
      <c r="N40" s="23">
        <v>0</v>
      </c>
      <c r="O40" s="23">
        <v>0</v>
      </c>
      <c r="P40" s="23">
        <v>1.643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933</v>
      </c>
      <c r="B41" s="22" t="s">
        <v>178</v>
      </c>
      <c r="C41" s="22">
        <v>8323.249</v>
      </c>
      <c r="D41" s="22">
        <v>9665.671</v>
      </c>
      <c r="E41" s="22">
        <v>0</v>
      </c>
      <c r="F41" s="22">
        <v>0</v>
      </c>
      <c r="G41" s="22">
        <v>1</v>
      </c>
      <c r="H41" s="19">
        <v>0</v>
      </c>
      <c r="I41" s="19">
        <v>0</v>
      </c>
      <c r="J41" s="19">
        <v>0</v>
      </c>
      <c r="K41" s="23">
        <v>3</v>
      </c>
      <c r="L41" s="23">
        <v>1</v>
      </c>
      <c r="M41" s="23">
        <v>0</v>
      </c>
      <c r="N41" s="23">
        <v>0</v>
      </c>
      <c r="O41" s="23">
        <v>0</v>
      </c>
      <c r="P41" s="23">
        <v>0.638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952</v>
      </c>
      <c r="B42" s="22" t="s">
        <v>179</v>
      </c>
      <c r="C42" s="22">
        <v>2731.451</v>
      </c>
      <c r="D42" s="22">
        <v>3008.419</v>
      </c>
      <c r="E42" s="22">
        <v>0</v>
      </c>
      <c r="F42" s="22">
        <v>0</v>
      </c>
      <c r="G42" s="22">
        <v>1</v>
      </c>
      <c r="H42" s="19">
        <v>0</v>
      </c>
      <c r="I42" s="19">
        <v>0</v>
      </c>
      <c r="J42" s="19">
        <v>0</v>
      </c>
      <c r="K42" s="23">
        <v>3</v>
      </c>
      <c r="L42" s="23">
        <v>0</v>
      </c>
      <c r="M42" s="23">
        <v>0</v>
      </c>
      <c r="N42" s="23">
        <v>0</v>
      </c>
      <c r="O42" s="23">
        <v>0</v>
      </c>
      <c r="P42" s="23">
        <v>2.328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978</v>
      </c>
      <c r="B43" s="22" t="s">
        <v>180</v>
      </c>
      <c r="C43" s="22">
        <v>10875.236</v>
      </c>
      <c r="D43" s="22">
        <v>12248.984</v>
      </c>
      <c r="E43" s="22">
        <v>0</v>
      </c>
      <c r="F43" s="22">
        <v>0</v>
      </c>
      <c r="G43" s="22">
        <v>1</v>
      </c>
      <c r="H43" s="19">
        <v>0</v>
      </c>
      <c r="I43" s="19">
        <v>0</v>
      </c>
      <c r="J43" s="19">
        <v>0</v>
      </c>
      <c r="K43" s="23">
        <v>3</v>
      </c>
      <c r="L43" s="23">
        <v>0</v>
      </c>
      <c r="M43" s="23">
        <v>0</v>
      </c>
      <c r="N43" s="23">
        <v>0</v>
      </c>
      <c r="O43" s="23">
        <v>0</v>
      </c>
      <c r="P43" s="23">
        <v>2.653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990</v>
      </c>
      <c r="B44" s="22" t="s">
        <v>181</v>
      </c>
      <c r="C44" s="22">
        <v>13097.994</v>
      </c>
      <c r="D44" s="22">
        <v>14525.673</v>
      </c>
      <c r="E44" s="22">
        <v>0</v>
      </c>
      <c r="F44" s="22">
        <v>0</v>
      </c>
      <c r="G44" s="22">
        <v>1</v>
      </c>
      <c r="H44" s="19">
        <v>0</v>
      </c>
      <c r="I44" s="19">
        <v>0</v>
      </c>
      <c r="J44" s="19">
        <v>0</v>
      </c>
      <c r="K44" s="23">
        <v>2</v>
      </c>
      <c r="L44" s="23">
        <v>0</v>
      </c>
      <c r="M44" s="23">
        <v>0</v>
      </c>
      <c r="N44" s="23">
        <v>0</v>
      </c>
      <c r="O44" s="23">
        <v>0</v>
      </c>
      <c r="P44" s="23">
        <v>5.196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991</v>
      </c>
      <c r="B45" s="22" t="s">
        <v>31</v>
      </c>
      <c r="C45" s="22">
        <v>9008.871</v>
      </c>
      <c r="D45" s="22">
        <v>10444.037</v>
      </c>
      <c r="E45" s="22">
        <v>0</v>
      </c>
      <c r="F45" s="22">
        <v>0</v>
      </c>
      <c r="G45" s="22">
        <v>1</v>
      </c>
      <c r="H45" s="19">
        <v>0</v>
      </c>
      <c r="I45" s="19">
        <v>0</v>
      </c>
      <c r="J45" s="19">
        <v>0</v>
      </c>
      <c r="K45" s="23">
        <v>3</v>
      </c>
      <c r="L45" s="23">
        <v>0</v>
      </c>
      <c r="M45" s="23">
        <v>0</v>
      </c>
      <c r="N45" s="23">
        <v>0</v>
      </c>
      <c r="O45" s="23">
        <v>0</v>
      </c>
      <c r="P45" s="23">
        <v>3.758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399237</v>
      </c>
      <c r="B46" s="22" t="s">
        <v>182</v>
      </c>
      <c r="C46" s="22">
        <v>1104.94</v>
      </c>
      <c r="D46" s="22">
        <v>1239.327</v>
      </c>
      <c r="E46" s="22">
        <v>0</v>
      </c>
      <c r="F46" s="22">
        <v>0</v>
      </c>
      <c r="G46" s="22">
        <v>1</v>
      </c>
      <c r="H46" s="19">
        <v>0</v>
      </c>
      <c r="I46" s="19">
        <v>0</v>
      </c>
      <c r="J46" s="19">
        <v>0</v>
      </c>
      <c r="K46" s="23">
        <v>3</v>
      </c>
      <c r="L46" s="23">
        <v>0</v>
      </c>
      <c r="M46" s="23">
        <v>0</v>
      </c>
      <c r="N46" s="23">
        <v>0</v>
      </c>
      <c r="O46" s="23">
        <v>0</v>
      </c>
      <c r="P46" s="23">
        <v>2.618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399239</v>
      </c>
      <c r="B47" s="22" t="s">
        <v>183</v>
      </c>
      <c r="C47" s="22">
        <v>1979.711</v>
      </c>
      <c r="D47" s="22">
        <v>2325.129</v>
      </c>
      <c r="E47" s="22">
        <v>0</v>
      </c>
      <c r="F47" s="22">
        <v>0</v>
      </c>
      <c r="G47" s="22">
        <v>1</v>
      </c>
      <c r="H47" s="19">
        <v>0</v>
      </c>
      <c r="I47" s="19">
        <v>0</v>
      </c>
      <c r="J47" s="19">
        <v>0</v>
      </c>
      <c r="K47" s="23">
        <v>3</v>
      </c>
      <c r="L47" s="23">
        <v>0</v>
      </c>
      <c r="M47" s="23">
        <v>0</v>
      </c>
      <c r="N47" s="23">
        <v>0</v>
      </c>
      <c r="O47" s="23">
        <v>0</v>
      </c>
      <c r="P47" s="23">
        <v>0.258</v>
      </c>
      <c r="Q47" s="23">
        <v>-1</v>
      </c>
      <c r="R47" s="23">
        <v>-1</v>
      </c>
      <c r="S47" s="24"/>
      <c r="T47" s="24"/>
      <c r="U47" s="24"/>
      <c r="V47" s="24"/>
      <c r="W47" s="24"/>
    </row>
    <row r="48" ht="16.5" spans="1:23">
      <c r="A48" s="22">
        <v>399264</v>
      </c>
      <c r="B48" s="22" t="s">
        <v>184</v>
      </c>
      <c r="C48" s="22">
        <v>1411.249</v>
      </c>
      <c r="D48" s="22">
        <v>1760.244</v>
      </c>
      <c r="E48" s="22">
        <v>0</v>
      </c>
      <c r="F48" s="22">
        <v>0</v>
      </c>
      <c r="G48" s="22">
        <v>1</v>
      </c>
      <c r="H48" s="19">
        <v>0</v>
      </c>
      <c r="I48" s="19">
        <v>0</v>
      </c>
      <c r="J48" s="19">
        <v>0</v>
      </c>
      <c r="K48" s="23">
        <v>2</v>
      </c>
      <c r="L48" s="23">
        <v>0</v>
      </c>
      <c r="M48" s="23">
        <v>0</v>
      </c>
      <c r="N48" s="23">
        <v>0</v>
      </c>
      <c r="O48" s="23">
        <v>0</v>
      </c>
      <c r="P48" s="23">
        <v>1.881</v>
      </c>
      <c r="Q48" s="23">
        <v>0</v>
      </c>
      <c r="R48" s="23">
        <v>-1</v>
      </c>
      <c r="S48" s="24"/>
      <c r="T48" s="24"/>
      <c r="U48" s="24"/>
      <c r="V48" s="24"/>
      <c r="W48" s="24"/>
    </row>
    <row r="49" ht="16.5" spans="1:23">
      <c r="A49" s="22">
        <v>399275</v>
      </c>
      <c r="B49" s="22" t="s">
        <v>185</v>
      </c>
      <c r="C49" s="22">
        <v>2679.909</v>
      </c>
      <c r="D49" s="22">
        <v>3102.551</v>
      </c>
      <c r="E49" s="22">
        <v>0</v>
      </c>
      <c r="F49" s="22">
        <v>0</v>
      </c>
      <c r="G49" s="22">
        <v>1</v>
      </c>
      <c r="H49" s="19">
        <v>0</v>
      </c>
      <c r="I49" s="19">
        <v>0</v>
      </c>
      <c r="J49" s="19">
        <v>0</v>
      </c>
      <c r="K49" s="23">
        <v>3</v>
      </c>
      <c r="L49" s="23">
        <v>1</v>
      </c>
      <c r="M49" s="23">
        <v>0</v>
      </c>
      <c r="N49" s="23">
        <v>-1</v>
      </c>
      <c r="O49" s="23">
        <v>0</v>
      </c>
      <c r="P49" s="23">
        <v>1.77</v>
      </c>
      <c r="Q49" s="23">
        <v>-1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399318</v>
      </c>
      <c r="B50" s="22" t="s">
        <v>186</v>
      </c>
      <c r="C50" s="22">
        <v>5166.526</v>
      </c>
      <c r="D50" s="22">
        <v>5436.908</v>
      </c>
      <c r="E50" s="22">
        <v>0</v>
      </c>
      <c r="F50" s="22">
        <v>0</v>
      </c>
      <c r="G50" s="22">
        <v>1</v>
      </c>
      <c r="H50" s="19">
        <v>0</v>
      </c>
      <c r="I50" s="19">
        <v>0</v>
      </c>
      <c r="J50" s="19">
        <v>0</v>
      </c>
      <c r="K50" s="23">
        <v>3</v>
      </c>
      <c r="L50" s="23">
        <v>0</v>
      </c>
      <c r="M50" s="23">
        <v>0</v>
      </c>
      <c r="N50" s="23">
        <v>0</v>
      </c>
      <c r="O50" s="23">
        <v>0</v>
      </c>
      <c r="P50" s="23">
        <v>6.91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399367</v>
      </c>
      <c r="B51" s="22" t="s">
        <v>187</v>
      </c>
      <c r="C51" s="22">
        <v>2689.491</v>
      </c>
      <c r="D51" s="22">
        <v>3097.557</v>
      </c>
      <c r="E51" s="22">
        <v>0</v>
      </c>
      <c r="F51" s="22">
        <v>0</v>
      </c>
      <c r="G51" s="22">
        <v>1</v>
      </c>
      <c r="H51" s="19">
        <v>0</v>
      </c>
      <c r="I51" s="19">
        <v>0</v>
      </c>
      <c r="J51" s="19">
        <v>0</v>
      </c>
      <c r="K51" s="23">
        <v>3</v>
      </c>
      <c r="L51" s="23">
        <v>1</v>
      </c>
      <c r="M51" s="23">
        <v>0</v>
      </c>
      <c r="N51" s="23">
        <v>-1</v>
      </c>
      <c r="O51" s="23">
        <v>0</v>
      </c>
      <c r="P51" s="23">
        <v>0.415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399385</v>
      </c>
      <c r="B52" s="22" t="s">
        <v>188</v>
      </c>
      <c r="C52" s="22">
        <v>9547.073</v>
      </c>
      <c r="D52" s="22">
        <v>10587.546</v>
      </c>
      <c r="E52" s="22">
        <v>0</v>
      </c>
      <c r="F52" s="22">
        <v>0</v>
      </c>
      <c r="G52" s="22">
        <v>1</v>
      </c>
      <c r="H52" s="19">
        <v>0</v>
      </c>
      <c r="I52" s="19">
        <v>0</v>
      </c>
      <c r="J52" s="19">
        <v>0</v>
      </c>
      <c r="K52" s="23">
        <v>3</v>
      </c>
      <c r="L52" s="23">
        <v>0</v>
      </c>
      <c r="M52" s="23">
        <v>0</v>
      </c>
      <c r="N52" s="23">
        <v>0</v>
      </c>
      <c r="O52" s="23">
        <v>0</v>
      </c>
      <c r="P52" s="23">
        <v>3.551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399386</v>
      </c>
      <c r="B53" s="22" t="s">
        <v>189</v>
      </c>
      <c r="C53" s="22">
        <v>5878.908</v>
      </c>
      <c r="D53" s="22">
        <v>6838.868</v>
      </c>
      <c r="E53" s="22">
        <v>0</v>
      </c>
      <c r="F53" s="22">
        <v>0</v>
      </c>
      <c r="G53" s="22">
        <v>1</v>
      </c>
      <c r="H53" s="19">
        <v>0</v>
      </c>
      <c r="I53" s="19">
        <v>0</v>
      </c>
      <c r="J53" s="19">
        <v>0</v>
      </c>
      <c r="K53" s="23">
        <v>3</v>
      </c>
      <c r="L53" s="23">
        <v>0</v>
      </c>
      <c r="M53" s="23">
        <v>0</v>
      </c>
      <c r="N53" s="23">
        <v>-1</v>
      </c>
      <c r="O53" s="23">
        <v>0</v>
      </c>
      <c r="P53" s="23">
        <v>0.471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399394</v>
      </c>
      <c r="B54" s="22" t="s">
        <v>190</v>
      </c>
      <c r="C54" s="22">
        <v>8741.89</v>
      </c>
      <c r="D54" s="22">
        <v>10157.822</v>
      </c>
      <c r="E54" s="22">
        <v>0</v>
      </c>
      <c r="F54" s="22">
        <v>0</v>
      </c>
      <c r="G54" s="22">
        <v>1</v>
      </c>
      <c r="H54" s="19">
        <v>0</v>
      </c>
      <c r="I54" s="19">
        <v>0</v>
      </c>
      <c r="J54" s="19">
        <v>0</v>
      </c>
      <c r="K54" s="23">
        <v>3</v>
      </c>
      <c r="L54" s="23">
        <v>0</v>
      </c>
      <c r="M54" s="23">
        <v>0</v>
      </c>
      <c r="N54" s="23">
        <v>0</v>
      </c>
      <c r="O54" s="23">
        <v>0</v>
      </c>
      <c r="P54" s="23">
        <v>0.014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399396</v>
      </c>
      <c r="B55" s="22" t="s">
        <v>191</v>
      </c>
      <c r="C55" s="22">
        <v>18043.152</v>
      </c>
      <c r="D55" s="22">
        <v>19818.07</v>
      </c>
      <c r="E55" s="22">
        <v>0</v>
      </c>
      <c r="F55" s="22">
        <v>0</v>
      </c>
      <c r="G55" s="22">
        <v>1</v>
      </c>
      <c r="H55" s="19">
        <v>0</v>
      </c>
      <c r="I55" s="19">
        <v>0</v>
      </c>
      <c r="J55" s="19">
        <v>0</v>
      </c>
      <c r="K55" s="23">
        <v>3</v>
      </c>
      <c r="L55" s="23">
        <v>0</v>
      </c>
      <c r="M55" s="23">
        <v>0</v>
      </c>
      <c r="N55" s="23">
        <v>0</v>
      </c>
      <c r="O55" s="23">
        <v>0</v>
      </c>
      <c r="P55" s="23">
        <v>0.477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399437</v>
      </c>
      <c r="B56" s="22" t="s">
        <v>192</v>
      </c>
      <c r="C56" s="22">
        <v>6521.417</v>
      </c>
      <c r="D56" s="22">
        <v>7574.303</v>
      </c>
      <c r="E56" s="22">
        <v>0</v>
      </c>
      <c r="F56" s="22">
        <v>0</v>
      </c>
      <c r="G56" s="22">
        <v>1</v>
      </c>
      <c r="H56" s="19">
        <v>0</v>
      </c>
      <c r="I56" s="19">
        <v>0</v>
      </c>
      <c r="J56" s="19">
        <v>0</v>
      </c>
      <c r="K56" s="23">
        <v>2</v>
      </c>
      <c r="L56" s="23">
        <v>2</v>
      </c>
      <c r="M56" s="23">
        <v>0</v>
      </c>
      <c r="N56" s="23">
        <v>0</v>
      </c>
      <c r="O56" s="23">
        <v>0</v>
      </c>
      <c r="P56" s="23">
        <v>2.449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399441</v>
      </c>
      <c r="B57" s="22" t="s">
        <v>193</v>
      </c>
      <c r="C57" s="22">
        <v>2219.275</v>
      </c>
      <c r="D57" s="22">
        <v>2622.763</v>
      </c>
      <c r="E57" s="22">
        <v>0</v>
      </c>
      <c r="F57" s="22">
        <v>0</v>
      </c>
      <c r="G57" s="22">
        <v>1</v>
      </c>
      <c r="H57" s="19">
        <v>0</v>
      </c>
      <c r="I57" s="19">
        <v>0</v>
      </c>
      <c r="J57" s="19">
        <v>0</v>
      </c>
      <c r="K57" s="23">
        <v>3</v>
      </c>
      <c r="L57" s="23">
        <v>1</v>
      </c>
      <c r="M57" s="23">
        <v>0</v>
      </c>
      <c r="N57" s="23">
        <v>0</v>
      </c>
      <c r="O57" s="23">
        <v>0</v>
      </c>
      <c r="P57" s="23">
        <v>1.243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399481</v>
      </c>
      <c r="B58" s="22" t="s">
        <v>147</v>
      </c>
      <c r="C58" s="22">
        <v>127.848</v>
      </c>
      <c r="D58" s="22">
        <v>128.039</v>
      </c>
      <c r="E58" s="22">
        <v>0</v>
      </c>
      <c r="F58" s="22">
        <v>0</v>
      </c>
      <c r="G58" s="22">
        <v>1</v>
      </c>
      <c r="H58" s="19">
        <v>0</v>
      </c>
      <c r="I58" s="19">
        <v>0</v>
      </c>
      <c r="J58" s="19">
        <v>0</v>
      </c>
      <c r="K58" s="23">
        <v>2</v>
      </c>
      <c r="L58" s="23">
        <v>0</v>
      </c>
      <c r="M58" s="23">
        <v>0</v>
      </c>
      <c r="N58" s="23">
        <v>0</v>
      </c>
      <c r="O58" s="23">
        <v>0</v>
      </c>
      <c r="P58" s="23">
        <v>2.997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399617</v>
      </c>
      <c r="B59" s="22" t="s">
        <v>194</v>
      </c>
      <c r="C59" s="22">
        <v>9539.443</v>
      </c>
      <c r="D59" s="22">
        <v>10839.145</v>
      </c>
      <c r="E59" s="22">
        <v>0</v>
      </c>
      <c r="F59" s="22">
        <v>0</v>
      </c>
      <c r="G59" s="22">
        <v>1</v>
      </c>
      <c r="H59" s="19">
        <v>0</v>
      </c>
      <c r="I59" s="19">
        <v>0</v>
      </c>
      <c r="J59" s="19">
        <v>0</v>
      </c>
      <c r="K59" s="23">
        <v>3</v>
      </c>
      <c r="L59" s="23">
        <v>0</v>
      </c>
      <c r="M59" s="23">
        <v>0</v>
      </c>
      <c r="N59" s="23">
        <v>0</v>
      </c>
      <c r="O59" s="23">
        <v>0</v>
      </c>
      <c r="P59" s="23">
        <v>2.017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399619</v>
      </c>
      <c r="B60" s="22" t="s">
        <v>195</v>
      </c>
      <c r="C60" s="22">
        <v>7043.347</v>
      </c>
      <c r="D60" s="22">
        <v>7938.602</v>
      </c>
      <c r="E60" s="22">
        <v>0</v>
      </c>
      <c r="F60" s="22">
        <v>0</v>
      </c>
      <c r="G60" s="22">
        <v>1</v>
      </c>
      <c r="H60" s="19">
        <v>0</v>
      </c>
      <c r="I60" s="19">
        <v>0</v>
      </c>
      <c r="J60" s="19">
        <v>0</v>
      </c>
      <c r="K60" s="23">
        <v>0</v>
      </c>
      <c r="L60" s="23">
        <v>0</v>
      </c>
      <c r="M60" s="23">
        <v>1</v>
      </c>
      <c r="N60" s="23">
        <v>-1</v>
      </c>
      <c r="O60" s="23">
        <v>0</v>
      </c>
      <c r="P60" s="23">
        <v>-0.01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399684</v>
      </c>
      <c r="B61" s="22" t="s">
        <v>196</v>
      </c>
      <c r="C61" s="22">
        <v>1866.85</v>
      </c>
      <c r="D61" s="22">
        <v>2106.767</v>
      </c>
      <c r="E61" s="22">
        <v>0</v>
      </c>
      <c r="F61" s="22">
        <v>0</v>
      </c>
      <c r="G61" s="22">
        <v>1</v>
      </c>
      <c r="H61" s="19">
        <v>0</v>
      </c>
      <c r="I61" s="19">
        <v>0</v>
      </c>
      <c r="J61" s="19">
        <v>0</v>
      </c>
      <c r="K61" s="23">
        <v>2</v>
      </c>
      <c r="L61" s="23">
        <v>0</v>
      </c>
      <c r="M61" s="23">
        <v>0</v>
      </c>
      <c r="N61" s="23">
        <v>-1</v>
      </c>
      <c r="O61" s="23">
        <v>0</v>
      </c>
      <c r="P61" s="23">
        <v>0.681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399686</v>
      </c>
      <c r="B62" s="22" t="s">
        <v>197</v>
      </c>
      <c r="C62" s="22">
        <v>2132.048</v>
      </c>
      <c r="D62" s="22">
        <v>2430.766</v>
      </c>
      <c r="E62" s="22">
        <v>0</v>
      </c>
      <c r="F62" s="22">
        <v>0</v>
      </c>
      <c r="G62" s="22">
        <v>1</v>
      </c>
      <c r="H62" s="19">
        <v>0</v>
      </c>
      <c r="I62" s="19">
        <v>0</v>
      </c>
      <c r="J62" s="19">
        <v>0</v>
      </c>
      <c r="K62" s="23">
        <v>3</v>
      </c>
      <c r="L62" s="23">
        <v>1</v>
      </c>
      <c r="M62" s="23">
        <v>0</v>
      </c>
      <c r="N62" s="23">
        <v>0</v>
      </c>
      <c r="O62" s="23">
        <v>0</v>
      </c>
      <c r="P62" s="23">
        <v>0.399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399699</v>
      </c>
      <c r="B63" s="22" t="s">
        <v>198</v>
      </c>
      <c r="C63" s="22">
        <v>4268.799</v>
      </c>
      <c r="D63" s="22">
        <v>5139.281</v>
      </c>
      <c r="E63" s="22">
        <v>0</v>
      </c>
      <c r="F63" s="22">
        <v>0</v>
      </c>
      <c r="G63" s="22">
        <v>1</v>
      </c>
      <c r="H63" s="19">
        <v>0</v>
      </c>
      <c r="I63" s="19">
        <v>0</v>
      </c>
      <c r="J63" s="19">
        <v>0</v>
      </c>
      <c r="K63" s="23">
        <v>2</v>
      </c>
      <c r="L63" s="23">
        <v>0</v>
      </c>
      <c r="M63" s="23">
        <v>0</v>
      </c>
      <c r="N63" s="23">
        <v>0</v>
      </c>
      <c r="O63" s="23">
        <v>0</v>
      </c>
      <c r="P63" s="23">
        <v>3.538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399707</v>
      </c>
      <c r="B64" s="22" t="s">
        <v>199</v>
      </c>
      <c r="C64" s="22">
        <v>6348.617</v>
      </c>
      <c r="D64" s="22">
        <v>7342.778</v>
      </c>
      <c r="E64" s="22">
        <v>0</v>
      </c>
      <c r="F64" s="22">
        <v>0</v>
      </c>
      <c r="G64" s="22">
        <v>1</v>
      </c>
      <c r="H64" s="19">
        <v>0</v>
      </c>
      <c r="I64" s="19">
        <v>0</v>
      </c>
      <c r="J64" s="19">
        <v>0</v>
      </c>
      <c r="K64" s="23">
        <v>3</v>
      </c>
      <c r="L64" s="23">
        <v>0</v>
      </c>
      <c r="M64" s="23">
        <v>0</v>
      </c>
      <c r="N64" s="23">
        <v>0</v>
      </c>
      <c r="O64" s="23">
        <v>0</v>
      </c>
      <c r="P64" s="23">
        <v>1.037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399805</v>
      </c>
      <c r="B65" s="22" t="s">
        <v>200</v>
      </c>
      <c r="C65" s="22">
        <v>3729.886</v>
      </c>
      <c r="D65" s="22">
        <v>4514.327</v>
      </c>
      <c r="E65" s="22">
        <v>0</v>
      </c>
      <c r="F65" s="22">
        <v>0</v>
      </c>
      <c r="G65" s="22">
        <v>1</v>
      </c>
      <c r="H65" s="19">
        <v>0</v>
      </c>
      <c r="I65" s="19">
        <v>0</v>
      </c>
      <c r="J65" s="19">
        <v>0</v>
      </c>
      <c r="K65" s="23">
        <v>3</v>
      </c>
      <c r="L65" s="23">
        <v>2</v>
      </c>
      <c r="M65" s="23">
        <v>0</v>
      </c>
      <c r="N65" s="23">
        <v>0</v>
      </c>
      <c r="O65" s="23">
        <v>0</v>
      </c>
      <c r="P65" s="23">
        <v>1.944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399807</v>
      </c>
      <c r="B66" s="22" t="s">
        <v>201</v>
      </c>
      <c r="C66" s="22">
        <v>1286.535</v>
      </c>
      <c r="D66" s="22">
        <v>1380.223</v>
      </c>
      <c r="E66" s="22">
        <v>0</v>
      </c>
      <c r="F66" s="22">
        <v>0</v>
      </c>
      <c r="G66" s="22">
        <v>1</v>
      </c>
      <c r="H66" s="19">
        <v>0</v>
      </c>
      <c r="I66" s="19">
        <v>0</v>
      </c>
      <c r="J66" s="19">
        <v>0</v>
      </c>
      <c r="K66" s="23">
        <v>3</v>
      </c>
      <c r="L66" s="23">
        <v>1</v>
      </c>
      <c r="M66" s="23">
        <v>0</v>
      </c>
      <c r="N66" s="23">
        <v>0</v>
      </c>
      <c r="O66" s="23">
        <v>0</v>
      </c>
      <c r="P66" s="23">
        <v>13.65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399913</v>
      </c>
      <c r="B67" s="22" t="s">
        <v>202</v>
      </c>
      <c r="C67" s="22">
        <v>8430.422</v>
      </c>
      <c r="D67" s="22">
        <v>9968.905</v>
      </c>
      <c r="E67" s="22">
        <v>0</v>
      </c>
      <c r="F67" s="22">
        <v>0</v>
      </c>
      <c r="G67" s="22">
        <v>1</v>
      </c>
      <c r="H67" s="19">
        <v>0</v>
      </c>
      <c r="I67" s="19">
        <v>0</v>
      </c>
      <c r="J67" s="19">
        <v>0</v>
      </c>
      <c r="K67" s="23">
        <v>3</v>
      </c>
      <c r="L67" s="23">
        <v>2</v>
      </c>
      <c r="M67" s="23">
        <v>0</v>
      </c>
      <c r="N67" s="23">
        <v>0</v>
      </c>
      <c r="O67" s="23">
        <v>0</v>
      </c>
      <c r="P67" s="23">
        <v>1.409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399932</v>
      </c>
      <c r="B68" s="22" t="s">
        <v>177</v>
      </c>
      <c r="C68" s="22">
        <v>15680.659</v>
      </c>
      <c r="D68" s="22">
        <v>17405.34</v>
      </c>
      <c r="E68" s="22">
        <v>0</v>
      </c>
      <c r="F68" s="22">
        <v>0</v>
      </c>
      <c r="G68" s="22">
        <v>1</v>
      </c>
      <c r="H68" s="19">
        <v>0</v>
      </c>
      <c r="I68" s="19">
        <v>0</v>
      </c>
      <c r="J68" s="19">
        <v>0</v>
      </c>
      <c r="K68" s="23">
        <v>2</v>
      </c>
      <c r="L68" s="23">
        <v>0</v>
      </c>
      <c r="M68" s="23">
        <v>0</v>
      </c>
      <c r="N68" s="23">
        <v>-1</v>
      </c>
      <c r="O68" s="23">
        <v>0</v>
      </c>
      <c r="P68" s="23">
        <v>-1.39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399933</v>
      </c>
      <c r="B69" s="22" t="s">
        <v>178</v>
      </c>
      <c r="C69" s="22">
        <v>8323.249</v>
      </c>
      <c r="D69" s="22">
        <v>9665.67</v>
      </c>
      <c r="E69" s="22">
        <v>0</v>
      </c>
      <c r="F69" s="22">
        <v>0</v>
      </c>
      <c r="G69" s="22">
        <v>1</v>
      </c>
      <c r="H69" s="19">
        <v>0</v>
      </c>
      <c r="I69" s="19">
        <v>0</v>
      </c>
      <c r="J69" s="19">
        <v>0</v>
      </c>
      <c r="K69" s="23">
        <v>3</v>
      </c>
      <c r="L69" s="23">
        <v>0</v>
      </c>
      <c r="M69" s="23">
        <v>0</v>
      </c>
      <c r="N69" s="23">
        <v>0</v>
      </c>
      <c r="O69" s="23">
        <v>0</v>
      </c>
      <c r="P69" s="23">
        <v>5.184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399975</v>
      </c>
      <c r="B70" s="22" t="s">
        <v>203</v>
      </c>
      <c r="C70" s="22">
        <v>827.41</v>
      </c>
      <c r="D70" s="22">
        <v>956.72</v>
      </c>
      <c r="E70" s="22">
        <v>0</v>
      </c>
      <c r="F70" s="22">
        <v>0</v>
      </c>
      <c r="G70" s="22">
        <v>1</v>
      </c>
      <c r="H70" s="19">
        <v>0</v>
      </c>
      <c r="I70" s="19">
        <v>0</v>
      </c>
      <c r="J70" s="19">
        <v>0</v>
      </c>
      <c r="K70" s="23">
        <v>3</v>
      </c>
      <c r="L70" s="23">
        <v>2</v>
      </c>
      <c r="M70" s="23">
        <v>0</v>
      </c>
      <c r="N70" s="23">
        <v>0</v>
      </c>
      <c r="O70" s="23">
        <v>0</v>
      </c>
      <c r="P70" s="23">
        <v>-0.475</v>
      </c>
      <c r="Q70" s="23">
        <v>0</v>
      </c>
      <c r="R70" s="23">
        <v>1</v>
      </c>
      <c r="S70" s="24"/>
      <c r="T70" s="24"/>
      <c r="U70" s="24"/>
      <c r="V70" s="24"/>
      <c r="W70" s="24"/>
    </row>
    <row r="71" ht="16.5" spans="1:23">
      <c r="A71" s="22">
        <v>399983</v>
      </c>
      <c r="B71" s="22" t="s">
        <v>204</v>
      </c>
      <c r="C71" s="22">
        <v>2091.622</v>
      </c>
      <c r="D71" s="22">
        <v>2344.806</v>
      </c>
      <c r="E71" s="22">
        <v>0</v>
      </c>
      <c r="F71" s="22">
        <v>0</v>
      </c>
      <c r="G71" s="22">
        <v>1</v>
      </c>
      <c r="H71" s="19">
        <v>0</v>
      </c>
      <c r="I71" s="19">
        <v>0</v>
      </c>
      <c r="J71" s="19">
        <v>0</v>
      </c>
      <c r="K71" s="23">
        <v>3</v>
      </c>
      <c r="L71" s="23">
        <v>0</v>
      </c>
      <c r="M71" s="23">
        <v>0</v>
      </c>
      <c r="N71" s="23">
        <v>0</v>
      </c>
      <c r="O71" s="23">
        <v>0</v>
      </c>
      <c r="P71" s="23">
        <v>3.286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399987</v>
      </c>
      <c r="B72" s="22" t="s">
        <v>205</v>
      </c>
      <c r="C72" s="22">
        <v>5321.086</v>
      </c>
      <c r="D72" s="22">
        <v>6002.016</v>
      </c>
      <c r="E72" s="22">
        <v>0</v>
      </c>
      <c r="F72" s="22">
        <v>0</v>
      </c>
      <c r="G72" s="22">
        <v>1</v>
      </c>
      <c r="H72" s="19">
        <v>0</v>
      </c>
      <c r="I72" s="19">
        <v>0</v>
      </c>
      <c r="J72" s="19">
        <v>0</v>
      </c>
      <c r="K72" s="23">
        <v>4</v>
      </c>
      <c r="L72" s="23">
        <v>0</v>
      </c>
      <c r="M72" s="23">
        <v>0</v>
      </c>
      <c r="N72" s="23">
        <v>1</v>
      </c>
      <c r="O72" s="23">
        <v>0</v>
      </c>
      <c r="P72" s="23">
        <v>-0.092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399989</v>
      </c>
      <c r="B73" s="22" t="s">
        <v>206</v>
      </c>
      <c r="C73" s="22">
        <v>6933.265</v>
      </c>
      <c r="D73" s="22">
        <v>8047.468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3">
        <v>3</v>
      </c>
      <c r="L73" s="23">
        <v>0</v>
      </c>
      <c r="M73" s="23">
        <v>1</v>
      </c>
      <c r="N73" s="23">
        <v>-1</v>
      </c>
      <c r="O73" s="23">
        <v>0</v>
      </c>
      <c r="P73" s="23">
        <v>-11.811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399993</v>
      </c>
      <c r="B74" s="22" t="s">
        <v>207</v>
      </c>
      <c r="C74" s="22">
        <v>2718.159</v>
      </c>
      <c r="D74" s="22">
        <v>3238.968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3">
        <v>1</v>
      </c>
      <c r="L74" s="23">
        <v>2</v>
      </c>
      <c r="M74" s="23">
        <v>1</v>
      </c>
      <c r="N74" s="23">
        <v>-1</v>
      </c>
      <c r="O74" s="23">
        <v>0</v>
      </c>
      <c r="P74" s="23">
        <v>2.768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399997</v>
      </c>
      <c r="B75" s="22" t="s">
        <v>208</v>
      </c>
      <c r="C75" s="22">
        <v>9295.182</v>
      </c>
      <c r="D75" s="22">
        <v>10654.041</v>
      </c>
      <c r="E75" s="22">
        <v>0</v>
      </c>
      <c r="F75" s="22">
        <v>0</v>
      </c>
      <c r="G75" s="22">
        <v>1</v>
      </c>
      <c r="H75" s="19">
        <v>0</v>
      </c>
      <c r="I75" s="19">
        <v>0</v>
      </c>
      <c r="J75" s="19">
        <v>0</v>
      </c>
      <c r="K75" s="23">
        <v>3</v>
      </c>
      <c r="L75" s="23">
        <v>1</v>
      </c>
      <c r="M75" s="23">
        <v>0</v>
      </c>
      <c r="N75" s="23">
        <v>-1</v>
      </c>
      <c r="O75" s="23">
        <v>0</v>
      </c>
      <c r="P75" s="23">
        <v>-3.775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980015</v>
      </c>
      <c r="B76" s="22" t="s">
        <v>209</v>
      </c>
      <c r="C76" s="22">
        <v>6564.783</v>
      </c>
      <c r="D76" s="22">
        <v>7559.907</v>
      </c>
      <c r="E76" s="22">
        <v>0</v>
      </c>
      <c r="F76" s="22">
        <v>0</v>
      </c>
      <c r="G76" s="22">
        <v>1</v>
      </c>
      <c r="H76" s="19">
        <v>0</v>
      </c>
      <c r="I76" s="19">
        <v>0</v>
      </c>
      <c r="J76" s="19">
        <v>0</v>
      </c>
      <c r="K76" s="23">
        <v>3</v>
      </c>
      <c r="L76" s="23">
        <v>1</v>
      </c>
      <c r="M76" s="23">
        <v>0</v>
      </c>
      <c r="N76" s="23">
        <v>0</v>
      </c>
      <c r="O76" s="23">
        <v>0</v>
      </c>
      <c r="P76" s="23">
        <v>12.684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980016</v>
      </c>
      <c r="B77" s="22" t="s">
        <v>210</v>
      </c>
      <c r="C77" s="22">
        <v>6268.053</v>
      </c>
      <c r="D77" s="22">
        <v>7397.154</v>
      </c>
      <c r="E77" s="22">
        <v>0</v>
      </c>
      <c r="F77" s="22">
        <v>0</v>
      </c>
      <c r="G77" s="22">
        <v>1</v>
      </c>
      <c r="H77" s="19">
        <v>0</v>
      </c>
      <c r="I77" s="19">
        <v>0</v>
      </c>
      <c r="J77" s="19">
        <v>0</v>
      </c>
      <c r="K77" s="23">
        <v>2</v>
      </c>
      <c r="L77" s="23">
        <v>0</v>
      </c>
      <c r="M77" s="23">
        <v>0</v>
      </c>
      <c r="N77" s="23">
        <v>0</v>
      </c>
      <c r="O77" s="23">
        <v>0</v>
      </c>
      <c r="P77" s="23">
        <v>0.8</v>
      </c>
      <c r="Q77" s="23">
        <v>0</v>
      </c>
      <c r="R77" s="23">
        <v>-1</v>
      </c>
      <c r="S77" s="24"/>
      <c r="T77" s="24"/>
      <c r="U77" s="24"/>
      <c r="V77" s="24"/>
      <c r="W77" s="24"/>
    </row>
    <row r="78" ht="16.5" spans="1:2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26"/>
      <c r="M78" s="26"/>
      <c r="N78" s="26"/>
      <c r="O78" s="26"/>
      <c r="P78" s="26"/>
      <c r="Q78" s="26"/>
      <c r="R78" s="26"/>
      <c r="S78" s="24"/>
      <c r="T78" s="24"/>
      <c r="U78" s="24"/>
      <c r="V78" s="24"/>
      <c r="W78" s="24"/>
    </row>
    <row r="79" ht="16.5" spans="1:2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26"/>
      <c r="M79" s="26"/>
      <c r="N79" s="26"/>
      <c r="O79" s="26"/>
      <c r="P79" s="26"/>
      <c r="Q79" s="26"/>
      <c r="R79" s="26"/>
      <c r="S79" s="24"/>
      <c r="T79" s="24"/>
      <c r="U79" s="24"/>
      <c r="V79" s="24"/>
      <c r="W79" s="24"/>
    </row>
    <row r="80" ht="16.5" spans="1:2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26"/>
      <c r="M80" s="26"/>
      <c r="N80" s="26"/>
      <c r="O80" s="26"/>
      <c r="P80" s="26"/>
      <c r="Q80" s="26"/>
      <c r="R80" s="26"/>
      <c r="S80" s="24"/>
      <c r="T80" s="24"/>
      <c r="U80" s="24"/>
      <c r="V80" s="24"/>
      <c r="W80" s="24"/>
    </row>
    <row r="81" ht="16.5" spans="1:2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6"/>
      <c r="L81" s="26"/>
      <c r="M81" s="26"/>
      <c r="N81" s="26"/>
      <c r="O81" s="26"/>
      <c r="P81" s="26"/>
      <c r="Q81" s="26"/>
      <c r="R81" s="26"/>
      <c r="S81" s="24"/>
      <c r="T81" s="24"/>
      <c r="U81" s="24"/>
      <c r="V81" s="24"/>
      <c r="W81" s="24"/>
    </row>
    <row r="82" ht="16.5" spans="1:2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26"/>
      <c r="M82" s="26"/>
      <c r="N82" s="26"/>
      <c r="O82" s="26"/>
      <c r="P82" s="26"/>
      <c r="Q82" s="26"/>
      <c r="R82" s="26"/>
      <c r="S82" s="24"/>
      <c r="T82" s="24"/>
      <c r="U82" s="24"/>
      <c r="V82" s="24"/>
      <c r="W82" s="24"/>
    </row>
    <row r="83" ht="16.5" spans="1:2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6"/>
      <c r="L83" s="26"/>
      <c r="M83" s="26"/>
      <c r="N83" s="26"/>
      <c r="O83" s="26"/>
      <c r="P83" s="26"/>
      <c r="Q83" s="26"/>
      <c r="R83" s="26"/>
      <c r="S83" s="24"/>
      <c r="T83" s="24"/>
      <c r="U83" s="24"/>
      <c r="V83" s="24"/>
      <c r="W83" s="24"/>
    </row>
    <row r="84" ht="16.5" spans="1:2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26"/>
      <c r="M84" s="26"/>
      <c r="N84" s="26"/>
      <c r="O84" s="26"/>
      <c r="P84" s="26"/>
      <c r="Q84" s="26"/>
      <c r="R84" s="26"/>
      <c r="S84" s="24"/>
      <c r="T84" s="24"/>
      <c r="U84" s="24"/>
      <c r="V84" s="24"/>
      <c r="W84" s="24"/>
    </row>
    <row r="85" ht="16.5" spans="1:2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6"/>
      <c r="L85" s="26"/>
      <c r="M85" s="26"/>
      <c r="N85" s="26"/>
      <c r="O85" s="26"/>
      <c r="P85" s="26"/>
      <c r="Q85" s="26"/>
      <c r="R85" s="26"/>
      <c r="S85" s="24"/>
      <c r="T85" s="24"/>
      <c r="U85" s="24"/>
      <c r="V85" s="24"/>
      <c r="W85" s="24"/>
    </row>
    <row r="86" ht="16.5" spans="1:2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26"/>
      <c r="M86" s="26"/>
      <c r="N86" s="26"/>
      <c r="O86" s="26"/>
      <c r="P86" s="26"/>
      <c r="Q86" s="26"/>
      <c r="R86" s="26"/>
      <c r="S86" s="24"/>
      <c r="T86" s="24"/>
      <c r="U86" s="24"/>
      <c r="V86" s="24"/>
      <c r="W86" s="24"/>
    </row>
    <row r="87" ht="16.5" spans="1:2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6"/>
      <c r="L87" s="26"/>
      <c r="M87" s="26"/>
      <c r="N87" s="26"/>
      <c r="O87" s="26"/>
      <c r="P87" s="26"/>
      <c r="Q87" s="26"/>
      <c r="R87" s="26"/>
      <c r="S87" s="24"/>
      <c r="T87" s="24"/>
      <c r="U87" s="24"/>
      <c r="V87" s="24"/>
      <c r="W87" s="24"/>
    </row>
    <row r="88" ht="16.5" spans="1:2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26"/>
      <c r="M88" s="26"/>
      <c r="N88" s="26"/>
      <c r="O88" s="26"/>
      <c r="P88" s="26"/>
      <c r="Q88" s="26"/>
      <c r="R88" s="26"/>
      <c r="S88" s="24"/>
      <c r="T88" s="24"/>
      <c r="U88" s="24"/>
      <c r="V88" s="24"/>
      <c r="W88" s="24"/>
    </row>
    <row r="89" ht="16.5" spans="1:2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26"/>
      <c r="M89" s="26"/>
      <c r="N89" s="26"/>
      <c r="O89" s="26"/>
      <c r="P89" s="26"/>
      <c r="Q89" s="26"/>
      <c r="R89" s="26"/>
      <c r="S89" s="24"/>
      <c r="T89" s="24"/>
      <c r="U89" s="24"/>
      <c r="V89" s="24"/>
      <c r="W89" s="24"/>
    </row>
    <row r="90" ht="16.5" spans="1:2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26"/>
      <c r="M90" s="26"/>
      <c r="N90" s="26"/>
      <c r="O90" s="26"/>
      <c r="P90" s="26"/>
      <c r="Q90" s="26"/>
      <c r="R90" s="26"/>
      <c r="S90" s="24"/>
      <c r="T90" s="24"/>
      <c r="U90" s="24"/>
      <c r="V90" s="24"/>
      <c r="W90" s="24"/>
    </row>
    <row r="91" ht="16.5" spans="1:2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26"/>
      <c r="M91" s="26"/>
      <c r="N91" s="26"/>
      <c r="O91" s="26"/>
      <c r="P91" s="26"/>
      <c r="Q91" s="26"/>
      <c r="R91" s="26"/>
      <c r="S91" s="24"/>
      <c r="T91" s="24"/>
      <c r="U91" s="24"/>
      <c r="V91" s="24"/>
      <c r="W91" s="24"/>
    </row>
    <row r="92" ht="16.5" spans="1:2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26"/>
      <c r="M92" s="26"/>
      <c r="N92" s="26"/>
      <c r="O92" s="26"/>
      <c r="P92" s="26"/>
      <c r="Q92" s="26"/>
      <c r="R92" s="26"/>
      <c r="S92" s="24"/>
      <c r="T92" s="24"/>
      <c r="U92" s="24"/>
      <c r="V92" s="24"/>
      <c r="W92" s="24"/>
    </row>
    <row r="93" ht="16.5" spans="1:2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26"/>
      <c r="M93" s="26"/>
      <c r="N93" s="26"/>
      <c r="O93" s="26"/>
      <c r="P93" s="26"/>
      <c r="Q93" s="26"/>
      <c r="R93" s="26"/>
      <c r="S93" s="24"/>
      <c r="T93" s="24"/>
      <c r="U93" s="24"/>
      <c r="V93" s="24"/>
      <c r="W93" s="24"/>
    </row>
    <row r="94" ht="16.5" spans="1:2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26"/>
      <c r="M94" s="26"/>
      <c r="N94" s="26"/>
      <c r="O94" s="26"/>
      <c r="P94" s="26"/>
      <c r="Q94" s="26"/>
      <c r="R94" s="26"/>
      <c r="S94" s="24"/>
      <c r="T94" s="24"/>
      <c r="U94" s="24"/>
      <c r="V94" s="24"/>
      <c r="W94" s="24"/>
    </row>
    <row r="95" ht="16.5" spans="1:2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26"/>
      <c r="M95" s="26"/>
      <c r="N95" s="26"/>
      <c r="O95" s="26"/>
      <c r="P95" s="26"/>
      <c r="Q95" s="26"/>
      <c r="R95" s="26"/>
      <c r="S95" s="24"/>
      <c r="T95" s="24"/>
      <c r="U95" s="24"/>
      <c r="V95" s="24"/>
      <c r="W95" s="24"/>
    </row>
    <row r="96" ht="16.5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26"/>
      <c r="M96" s="26"/>
      <c r="N96" s="26"/>
      <c r="O96" s="26"/>
      <c r="P96" s="26"/>
      <c r="Q96" s="26"/>
      <c r="R96" s="26"/>
      <c r="S96" s="24"/>
      <c r="T96" s="24"/>
      <c r="U96" s="24"/>
      <c r="V96" s="24"/>
      <c r="W96" s="24"/>
    </row>
    <row r="97" ht="16.5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26"/>
      <c r="M97" s="26"/>
      <c r="N97" s="26"/>
      <c r="O97" s="26"/>
      <c r="P97" s="26"/>
      <c r="Q97" s="26"/>
      <c r="R97" s="26"/>
      <c r="S97" s="24"/>
      <c r="T97" s="24"/>
      <c r="U97" s="24"/>
      <c r="V97" s="24"/>
      <c r="W97" s="24"/>
    </row>
    <row r="98" ht="16.5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26"/>
      <c r="M98" s="26"/>
      <c r="N98" s="26"/>
      <c r="O98" s="26"/>
      <c r="P98" s="26"/>
      <c r="Q98" s="26"/>
      <c r="R98" s="26"/>
      <c r="S98" s="24"/>
      <c r="T98" s="24"/>
      <c r="U98" s="24"/>
      <c r="V98" s="24"/>
      <c r="W98" s="24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26"/>
      <c r="M99" s="26"/>
      <c r="N99" s="26"/>
      <c r="O99" s="26"/>
      <c r="P99" s="26"/>
      <c r="Q99" s="26"/>
      <c r="R99" s="26"/>
      <c r="S99" s="24"/>
      <c r="T99" s="24"/>
      <c r="U99" s="24"/>
      <c r="V99" s="24"/>
      <c r="W99" s="24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6"/>
      <c r="P100" s="26"/>
      <c r="Q100" s="26"/>
      <c r="R100" s="26"/>
      <c r="S100" s="24"/>
      <c r="T100" s="24"/>
      <c r="U100" s="24"/>
      <c r="V100" s="24"/>
      <c r="W100" s="24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6"/>
      <c r="M101" s="26"/>
      <c r="N101" s="26"/>
      <c r="O101" s="26"/>
      <c r="P101" s="26"/>
      <c r="Q101" s="26"/>
      <c r="R101" s="26"/>
      <c r="S101" s="24"/>
      <c r="T101" s="24"/>
      <c r="U101" s="24"/>
      <c r="V101" s="24"/>
      <c r="W101" s="24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6"/>
      <c r="P102" s="26"/>
      <c r="Q102" s="26"/>
      <c r="R102" s="26"/>
      <c r="S102" s="24"/>
      <c r="T102" s="24"/>
      <c r="U102" s="24"/>
      <c r="V102" s="24"/>
      <c r="W102" s="24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  <c r="M103" s="26"/>
      <c r="N103" s="26"/>
      <c r="O103" s="26"/>
      <c r="P103" s="26"/>
      <c r="Q103" s="26"/>
      <c r="R103" s="26"/>
      <c r="S103" s="24"/>
      <c r="T103" s="24"/>
      <c r="U103" s="24"/>
      <c r="V103" s="24"/>
      <c r="W103" s="24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26"/>
      <c r="M104" s="26"/>
      <c r="N104" s="26"/>
      <c r="O104" s="26"/>
      <c r="P104" s="26"/>
      <c r="Q104" s="26"/>
      <c r="R104" s="26"/>
      <c r="S104" s="24"/>
      <c r="T104" s="24"/>
      <c r="U104" s="24"/>
      <c r="V104" s="24"/>
      <c r="W104" s="24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26"/>
      <c r="M105" s="26"/>
      <c r="N105" s="26"/>
      <c r="O105" s="26"/>
      <c r="P105" s="26"/>
      <c r="Q105" s="26"/>
      <c r="R105" s="26"/>
      <c r="S105" s="24"/>
      <c r="T105" s="24"/>
      <c r="U105" s="24"/>
      <c r="V105" s="24"/>
      <c r="W105" s="24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M106" s="26"/>
      <c r="N106" s="26"/>
      <c r="O106" s="26"/>
      <c r="P106" s="26"/>
      <c r="Q106" s="26"/>
      <c r="R106" s="26"/>
      <c r="S106" s="24"/>
      <c r="T106" s="24"/>
      <c r="U106" s="24"/>
      <c r="V106" s="24"/>
      <c r="W106" s="24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26"/>
      <c r="M107" s="26"/>
      <c r="N107" s="26"/>
      <c r="O107" s="26"/>
      <c r="P107" s="26"/>
      <c r="Q107" s="26"/>
      <c r="R107" s="26"/>
      <c r="S107" s="24"/>
      <c r="T107" s="24"/>
      <c r="U107" s="24"/>
      <c r="V107" s="24"/>
      <c r="W107" s="24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26"/>
      <c r="M108" s="26"/>
      <c r="N108" s="26"/>
      <c r="O108" s="26"/>
      <c r="P108" s="26"/>
      <c r="Q108" s="26"/>
      <c r="R108" s="26"/>
      <c r="S108" s="24"/>
      <c r="T108" s="24"/>
      <c r="U108" s="24"/>
      <c r="V108" s="24"/>
      <c r="W108" s="24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6"/>
      <c r="P109" s="26"/>
      <c r="Q109" s="26"/>
      <c r="R109" s="26"/>
      <c r="S109" s="24"/>
      <c r="T109" s="24"/>
      <c r="U109" s="24"/>
      <c r="V109" s="24"/>
      <c r="W109" s="24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26"/>
      <c r="M110" s="26"/>
      <c r="N110" s="26"/>
      <c r="O110" s="26"/>
      <c r="P110" s="26"/>
      <c r="Q110" s="26"/>
      <c r="R110" s="26"/>
      <c r="S110" s="24"/>
      <c r="T110" s="24"/>
      <c r="U110" s="24"/>
      <c r="V110" s="24"/>
      <c r="W110" s="24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26"/>
      <c r="M111" s="26"/>
      <c r="N111" s="26"/>
      <c r="O111" s="26"/>
      <c r="P111" s="26"/>
      <c r="Q111" s="26"/>
      <c r="R111" s="26"/>
      <c r="S111" s="24"/>
      <c r="T111" s="24"/>
      <c r="U111" s="24"/>
      <c r="V111" s="24"/>
      <c r="W111" s="24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4"/>
      <c r="T112" s="24"/>
      <c r="U112" s="24"/>
      <c r="V112" s="24"/>
      <c r="W112" s="24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4"/>
      <c r="T113" s="24"/>
      <c r="U113" s="24"/>
      <c r="V113" s="24"/>
      <c r="W113" s="24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4"/>
      <c r="T114" s="24"/>
      <c r="U114" s="24"/>
      <c r="V114" s="24"/>
      <c r="W114" s="24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4"/>
      <c r="T115" s="24"/>
      <c r="U115" s="24"/>
      <c r="V115" s="24"/>
      <c r="W115" s="24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4"/>
      <c r="T116" s="24"/>
      <c r="U116" s="24"/>
      <c r="V116" s="24"/>
      <c r="W116" s="24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4"/>
      <c r="T117" s="24"/>
      <c r="U117" s="24"/>
      <c r="V117" s="24"/>
      <c r="W117" s="24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4"/>
      <c r="T118" s="24"/>
      <c r="U118" s="24"/>
      <c r="V118" s="24"/>
      <c r="W118" s="24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4"/>
      <c r="T119" s="24"/>
      <c r="U119" s="24"/>
      <c r="V119" s="24"/>
      <c r="W119" s="24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4"/>
      <c r="T120" s="24"/>
      <c r="U120" s="24"/>
      <c r="V120" s="24"/>
      <c r="W120" s="24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4"/>
      <c r="T121" s="24"/>
      <c r="U121" s="24"/>
      <c r="V121" s="24"/>
      <c r="W121" s="24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4"/>
      <c r="T122" s="24"/>
      <c r="U122" s="24"/>
      <c r="V122" s="24"/>
      <c r="W122" s="24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4"/>
      <c r="T123" s="24"/>
      <c r="U123" s="24"/>
      <c r="V123" s="24"/>
      <c r="W123" s="24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4"/>
      <c r="T124" s="24"/>
      <c r="U124" s="24"/>
      <c r="V124" s="24"/>
      <c r="W124" s="24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4"/>
      <c r="T125" s="24"/>
      <c r="U125" s="24"/>
      <c r="V125" s="24"/>
      <c r="W125" s="24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4"/>
      <c r="T126" s="24"/>
      <c r="U126" s="24"/>
      <c r="V126" s="24"/>
      <c r="W126" s="24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4"/>
      <c r="T127" s="24"/>
      <c r="U127" s="24"/>
      <c r="V127" s="24"/>
      <c r="W127" s="24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4"/>
      <c r="T128" s="24"/>
      <c r="U128" s="24"/>
      <c r="V128" s="24"/>
      <c r="W128" s="24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4"/>
      <c r="T129" s="24"/>
      <c r="U129" s="24"/>
      <c r="V129" s="24"/>
      <c r="W129" s="24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4"/>
      <c r="T130" s="24"/>
      <c r="U130" s="24"/>
      <c r="V130" s="24"/>
      <c r="W130" s="24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4"/>
      <c r="T131" s="24"/>
      <c r="U131" s="24"/>
      <c r="V131" s="24"/>
      <c r="W131" s="24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4"/>
      <c r="T132" s="24"/>
      <c r="U132" s="24"/>
      <c r="V132" s="24"/>
      <c r="W132" s="24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4"/>
      <c r="T133" s="24"/>
      <c r="U133" s="24"/>
      <c r="V133" s="24"/>
      <c r="W133" s="24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4"/>
      <c r="T134" s="24"/>
      <c r="U134" s="24"/>
      <c r="V134" s="24"/>
      <c r="W134" s="24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4"/>
      <c r="T135" s="24"/>
      <c r="U135" s="24"/>
      <c r="V135" s="24"/>
      <c r="W135" s="24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4"/>
      <c r="T136" s="24"/>
      <c r="U136" s="24"/>
      <c r="V136" s="24"/>
      <c r="W136" s="24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4"/>
      <c r="T137" s="24"/>
      <c r="U137" s="24"/>
      <c r="V137" s="24"/>
      <c r="W137" s="24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4"/>
      <c r="T138" s="24"/>
      <c r="U138" s="24"/>
      <c r="V138" s="24"/>
      <c r="W138" s="24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4"/>
      <c r="T139" s="24"/>
      <c r="U139" s="24"/>
      <c r="V139" s="24"/>
      <c r="W139" s="24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4"/>
      <c r="T140" s="24"/>
      <c r="U140" s="24"/>
      <c r="V140" s="24"/>
      <c r="W140" s="24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4"/>
      <c r="T141" s="24"/>
      <c r="U141" s="24"/>
      <c r="V141" s="24"/>
      <c r="W141" s="24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4"/>
      <c r="T142" s="24"/>
      <c r="U142" s="24"/>
      <c r="V142" s="24"/>
      <c r="W142" s="24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4"/>
      <c r="T143" s="24"/>
      <c r="U143" s="24"/>
      <c r="V143" s="24"/>
      <c r="W143" s="24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4"/>
      <c r="T144" s="24"/>
      <c r="U144" s="24"/>
      <c r="V144" s="24"/>
      <c r="W144" s="24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4"/>
      <c r="T145" s="24"/>
      <c r="U145" s="24"/>
      <c r="V145" s="24"/>
      <c r="W145" s="24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4"/>
      <c r="T146" s="24"/>
      <c r="U146" s="24"/>
      <c r="V146" s="24"/>
      <c r="W146" s="24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4"/>
      <c r="T147" s="24"/>
      <c r="U147" s="24"/>
      <c r="V147" s="24"/>
      <c r="W147" s="24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4"/>
      <c r="T148" s="24"/>
      <c r="U148" s="24"/>
      <c r="V148" s="24"/>
      <c r="W148" s="24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4"/>
      <c r="T149" s="24"/>
      <c r="U149" s="24"/>
      <c r="V149" s="24"/>
      <c r="W149" s="24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4"/>
      <c r="T150" s="24"/>
      <c r="U150" s="24"/>
      <c r="V150" s="24"/>
      <c r="W150" s="24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4"/>
      <c r="T151" s="24"/>
      <c r="U151" s="24"/>
      <c r="V151" s="24"/>
      <c r="W151" s="24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4"/>
      <c r="T152" s="24"/>
      <c r="U152" s="24"/>
      <c r="V152" s="24"/>
      <c r="W152" s="24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4"/>
      <c r="T153" s="24"/>
      <c r="U153" s="24"/>
      <c r="V153" s="24"/>
      <c r="W153" s="24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4"/>
      <c r="T154" s="24"/>
      <c r="U154" s="24"/>
      <c r="V154" s="24"/>
      <c r="W154" s="24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4"/>
      <c r="T155" s="24"/>
      <c r="U155" s="24"/>
      <c r="V155" s="24"/>
      <c r="W155" s="24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4"/>
      <c r="T156" s="24"/>
      <c r="U156" s="24"/>
      <c r="V156" s="24"/>
      <c r="W156" s="24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4"/>
      <c r="T157" s="24"/>
      <c r="U157" s="24"/>
      <c r="V157" s="24"/>
      <c r="W157" s="24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4"/>
      <c r="T158" s="24"/>
      <c r="U158" s="24"/>
      <c r="V158" s="24"/>
      <c r="W158" s="24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4"/>
      <c r="T159" s="24"/>
      <c r="U159" s="24"/>
      <c r="V159" s="24"/>
      <c r="W159" s="24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4"/>
      <c r="T160" s="24"/>
      <c r="U160" s="24"/>
      <c r="V160" s="24"/>
      <c r="W160" s="24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4"/>
      <c r="T161" s="24"/>
      <c r="U161" s="24"/>
      <c r="V161" s="24"/>
      <c r="W161" s="24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4"/>
      <c r="T162" s="24"/>
      <c r="U162" s="24"/>
      <c r="V162" s="24"/>
      <c r="W162" s="24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4"/>
      <c r="T163" s="24"/>
      <c r="U163" s="24"/>
      <c r="V163" s="24"/>
      <c r="W163" s="24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4"/>
      <c r="T164" s="24"/>
      <c r="U164" s="24"/>
      <c r="V164" s="24"/>
      <c r="W164" s="24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4"/>
      <c r="T165" s="24"/>
      <c r="U165" s="24"/>
      <c r="V165" s="24"/>
      <c r="W165" s="24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4"/>
      <c r="T166" s="24"/>
      <c r="U166" s="24"/>
      <c r="V166" s="24"/>
      <c r="W166" s="24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4"/>
      <c r="T167" s="24"/>
      <c r="U167" s="24"/>
      <c r="V167" s="24"/>
      <c r="W167" s="24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4"/>
      <c r="T168" s="24"/>
      <c r="U168" s="24"/>
      <c r="V168" s="24"/>
      <c r="W168" s="24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4"/>
      <c r="T169" s="24"/>
      <c r="U169" s="24"/>
      <c r="V169" s="24"/>
      <c r="W169" s="24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4"/>
      <c r="T170" s="24"/>
      <c r="U170" s="24"/>
      <c r="V170" s="24"/>
      <c r="W170" s="24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4"/>
      <c r="T171" s="24"/>
      <c r="U171" s="24"/>
      <c r="V171" s="24"/>
      <c r="W171" s="24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4"/>
      <c r="T172" s="24"/>
      <c r="U172" s="24"/>
      <c r="V172" s="24"/>
      <c r="W172" s="24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4"/>
      <c r="T173" s="24"/>
      <c r="U173" s="24"/>
      <c r="V173" s="24"/>
      <c r="W173" s="24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4"/>
      <c r="T174" s="24"/>
      <c r="U174" s="24"/>
      <c r="V174" s="24"/>
      <c r="W174" s="24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4"/>
      <c r="T175" s="24"/>
      <c r="U175" s="24"/>
      <c r="V175" s="24"/>
      <c r="W175" s="24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4"/>
      <c r="T176" s="24"/>
      <c r="U176" s="24"/>
      <c r="V176" s="24"/>
      <c r="W176" s="24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4"/>
      <c r="T177" s="24"/>
      <c r="U177" s="24"/>
      <c r="V177" s="24"/>
      <c r="W177" s="24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4"/>
      <c r="T178" s="24"/>
      <c r="U178" s="24"/>
      <c r="V178" s="24"/>
      <c r="W178" s="24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4"/>
      <c r="T179" s="24"/>
      <c r="U179" s="24"/>
      <c r="V179" s="24"/>
      <c r="W179" s="24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4"/>
      <c r="T182" s="24"/>
      <c r="U182" s="24"/>
      <c r="V182" s="24"/>
      <c r="W182" s="24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4"/>
      <c r="T183" s="24"/>
      <c r="U183" s="24"/>
      <c r="V183" s="24"/>
      <c r="W183" s="24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4"/>
      <c r="T184" s="24"/>
      <c r="U184" s="24"/>
      <c r="V184" s="24"/>
      <c r="W184" s="24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4"/>
      <c r="T185" s="24"/>
      <c r="U185" s="24"/>
      <c r="V185" s="24"/>
      <c r="W185" s="24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4"/>
      <c r="T186" s="24"/>
      <c r="U186" s="24"/>
      <c r="V186" s="24"/>
      <c r="W186" s="24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4"/>
      <c r="T187" s="24"/>
      <c r="U187" s="24"/>
      <c r="V187" s="24"/>
      <c r="W187" s="24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4"/>
      <c r="T188" s="24"/>
      <c r="U188" s="24"/>
      <c r="V188" s="24"/>
      <c r="W188" s="24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4"/>
      <c r="T189" s="24"/>
      <c r="U189" s="24"/>
      <c r="V189" s="24"/>
      <c r="W189" s="24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4"/>
      <c r="T190" s="24"/>
      <c r="U190" s="24"/>
      <c r="V190" s="24"/>
      <c r="W190" s="24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4"/>
      <c r="T191" s="24"/>
      <c r="U191" s="24"/>
      <c r="V191" s="24"/>
      <c r="W191" s="24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4"/>
      <c r="T192" s="24"/>
      <c r="U192" s="24"/>
      <c r="V192" s="24"/>
      <c r="W192" s="24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4"/>
      <c r="T193" s="24"/>
      <c r="U193" s="24"/>
      <c r="V193" s="24"/>
      <c r="W193" s="24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4"/>
      <c r="T194" s="24"/>
      <c r="U194" s="24"/>
      <c r="V194" s="24"/>
      <c r="W194" s="24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4"/>
      <c r="T195" s="24"/>
      <c r="U195" s="24"/>
      <c r="V195" s="24"/>
      <c r="W195" s="24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4"/>
      <c r="T196" s="24"/>
      <c r="U196" s="24"/>
      <c r="V196" s="24"/>
      <c r="W196" s="24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4"/>
      <c r="T197" s="24"/>
      <c r="U197" s="24"/>
      <c r="V197" s="24"/>
      <c r="W197" s="24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4"/>
      <c r="T198" s="24"/>
      <c r="U198" s="24"/>
      <c r="V198" s="24"/>
      <c r="W198" s="24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4"/>
      <c r="T199" s="24"/>
      <c r="U199" s="24"/>
      <c r="V199" s="24"/>
      <c r="W199" s="24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4"/>
      <c r="T200" s="24"/>
      <c r="U200" s="24"/>
      <c r="V200" s="24"/>
      <c r="W200" s="24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4"/>
      <c r="T201" s="24"/>
      <c r="U201" s="24"/>
      <c r="V201" s="24"/>
      <c r="W201" s="24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4"/>
      <c r="T202" s="24"/>
      <c r="U202" s="24"/>
      <c r="V202" s="24"/>
      <c r="W202" s="24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4"/>
      <c r="T203" s="24"/>
      <c r="U203" s="24"/>
      <c r="V203" s="24"/>
      <c r="W203" s="24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4"/>
      <c r="T204" s="24"/>
      <c r="U204" s="24"/>
      <c r="V204" s="24"/>
      <c r="W204" s="24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4"/>
      <c r="T205" s="24"/>
      <c r="U205" s="24"/>
      <c r="V205" s="24"/>
      <c r="W205" s="24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4"/>
      <c r="T206" s="24"/>
      <c r="U206" s="24"/>
      <c r="V206" s="24"/>
      <c r="W206" s="24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4"/>
      <c r="T207" s="24"/>
      <c r="U207" s="24"/>
      <c r="V207" s="24"/>
      <c r="W207" s="24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4"/>
      <c r="T208" s="24"/>
      <c r="U208" s="24"/>
      <c r="V208" s="24"/>
      <c r="W208" s="24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4"/>
      <c r="T209" s="24"/>
      <c r="U209" s="24"/>
      <c r="V209" s="24"/>
      <c r="W209" s="24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4"/>
      <c r="T210" s="24"/>
      <c r="U210" s="24"/>
      <c r="V210" s="24"/>
      <c r="W210" s="24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4"/>
      <c r="T211" s="24"/>
      <c r="U211" s="24"/>
      <c r="V211" s="24"/>
      <c r="W211" s="24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4"/>
      <c r="T212" s="24"/>
      <c r="U212" s="24"/>
      <c r="V212" s="24"/>
      <c r="W212" s="24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4"/>
      <c r="T213" s="24"/>
      <c r="U213" s="24"/>
      <c r="V213" s="24"/>
      <c r="W213" s="24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4"/>
      <c r="T214" s="24"/>
      <c r="U214" s="24"/>
      <c r="V214" s="24"/>
      <c r="W214" s="24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4"/>
      <c r="T215" s="24"/>
      <c r="U215" s="24"/>
      <c r="V215" s="24"/>
      <c r="W215" s="24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4"/>
      <c r="T216" s="24"/>
      <c r="U216" s="24"/>
      <c r="V216" s="24"/>
      <c r="W216" s="24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4"/>
      <c r="T217" s="24"/>
      <c r="U217" s="24"/>
      <c r="V217" s="24"/>
      <c r="W217" s="24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4"/>
      <c r="T218" s="24"/>
      <c r="U218" s="24"/>
      <c r="V218" s="24"/>
      <c r="W218" s="24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4"/>
      <c r="T219" s="24"/>
      <c r="U219" s="24"/>
      <c r="V219" s="24"/>
      <c r="W219" s="24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4"/>
      <c r="T220" s="24"/>
      <c r="U220" s="24"/>
      <c r="V220" s="24"/>
      <c r="W220" s="24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4"/>
      <c r="T221" s="24"/>
      <c r="U221" s="24"/>
      <c r="V221" s="24"/>
      <c r="W221" s="24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4"/>
      <c r="T222" s="24"/>
      <c r="U222" s="24"/>
      <c r="V222" s="24"/>
      <c r="W222" s="24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4"/>
      <c r="T223" s="24"/>
      <c r="U223" s="24"/>
      <c r="V223" s="24"/>
      <c r="W223" s="24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4"/>
      <c r="T224" s="24"/>
      <c r="U224" s="24"/>
      <c r="V224" s="24"/>
      <c r="W224" s="24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4"/>
      <c r="T225" s="24"/>
      <c r="U225" s="24"/>
      <c r="V225" s="24"/>
      <c r="W225" s="24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4"/>
      <c r="T226" s="24"/>
      <c r="U226" s="24"/>
      <c r="V226" s="24"/>
      <c r="W226" s="24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4"/>
      <c r="T227" s="24"/>
      <c r="U227" s="24"/>
      <c r="V227" s="24"/>
      <c r="W227" s="24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4"/>
      <c r="T228" s="24"/>
      <c r="U228" s="24"/>
      <c r="V228" s="24"/>
      <c r="W228" s="24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4"/>
      <c r="T229" s="24"/>
      <c r="U229" s="24"/>
      <c r="V229" s="24"/>
      <c r="W229" s="24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4"/>
      <c r="T230" s="24"/>
      <c r="U230" s="24"/>
      <c r="V230" s="24"/>
      <c r="W230" s="24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4"/>
      <c r="T231" s="24"/>
      <c r="U231" s="24"/>
      <c r="V231" s="24"/>
      <c r="W231" s="24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4"/>
      <c r="T232" s="24"/>
      <c r="U232" s="24"/>
      <c r="V232" s="24"/>
      <c r="W232" s="24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4"/>
      <c r="T233" s="24"/>
      <c r="U233" s="24"/>
      <c r="V233" s="24"/>
      <c r="W233" s="24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4"/>
      <c r="T234" s="24"/>
      <c r="U234" s="24"/>
      <c r="V234" s="24"/>
      <c r="W234" s="24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4"/>
      <c r="T235" s="24"/>
      <c r="U235" s="24"/>
      <c r="V235" s="24"/>
      <c r="W235" s="24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4"/>
      <c r="T236" s="24"/>
      <c r="U236" s="24"/>
      <c r="V236" s="24"/>
      <c r="W236" s="24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4"/>
      <c r="T237" s="24"/>
      <c r="U237" s="24"/>
      <c r="V237" s="24"/>
      <c r="W237" s="24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4"/>
      <c r="T238" s="24"/>
      <c r="U238" s="24"/>
      <c r="V238" s="24"/>
      <c r="W238" s="24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4"/>
      <c r="T239" s="24"/>
      <c r="U239" s="24"/>
      <c r="V239" s="24"/>
      <c r="W239" s="24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4"/>
      <c r="T240" s="24"/>
      <c r="U240" s="24"/>
      <c r="V240" s="24"/>
      <c r="W240" s="24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4"/>
      <c r="T241" s="24"/>
      <c r="U241" s="24"/>
      <c r="V241" s="24"/>
      <c r="W241" s="24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4"/>
      <c r="T242" s="24"/>
      <c r="U242" s="24"/>
      <c r="V242" s="24"/>
      <c r="W242" s="24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4"/>
      <c r="T243" s="24"/>
      <c r="U243" s="24"/>
      <c r="V243" s="24"/>
      <c r="W243" s="24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4"/>
      <c r="T244" s="24"/>
      <c r="U244" s="24"/>
      <c r="V244" s="24"/>
      <c r="W244" s="24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4"/>
      <c r="T245" s="24"/>
      <c r="U245" s="24"/>
      <c r="V245" s="24"/>
      <c r="W245" s="24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4"/>
      <c r="T246" s="24"/>
      <c r="U246" s="24"/>
      <c r="V246" s="24"/>
      <c r="W246" s="24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4"/>
      <c r="T247" s="24"/>
      <c r="U247" s="24"/>
      <c r="V247" s="24"/>
      <c r="W247" s="24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4"/>
      <c r="T248" s="24"/>
      <c r="U248" s="24"/>
      <c r="V248" s="24"/>
      <c r="W248" s="24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4"/>
      <c r="T249" s="24"/>
      <c r="U249" s="24"/>
      <c r="V249" s="24"/>
      <c r="W249" s="24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4"/>
      <c r="T250" s="24"/>
      <c r="U250" s="24"/>
      <c r="V250" s="24"/>
      <c r="W250" s="24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4"/>
      <c r="T251" s="24"/>
      <c r="U251" s="24"/>
      <c r="V251" s="24"/>
      <c r="W251" s="24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4"/>
      <c r="T252" s="24"/>
      <c r="U252" s="24"/>
      <c r="V252" s="24"/>
      <c r="W252" s="24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4"/>
      <c r="T253" s="24"/>
      <c r="U253" s="24"/>
      <c r="V253" s="24"/>
      <c r="W253" s="24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4"/>
      <c r="T254" s="24"/>
      <c r="U254" s="24"/>
      <c r="V254" s="24"/>
      <c r="W254" s="24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4"/>
      <c r="T255" s="24"/>
      <c r="U255" s="24"/>
      <c r="V255" s="24"/>
      <c r="W255" s="24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4"/>
      <c r="T256" s="24"/>
      <c r="U256" s="24"/>
      <c r="V256" s="24"/>
      <c r="W256" s="24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4"/>
      <c r="T257" s="24"/>
      <c r="U257" s="24"/>
      <c r="V257" s="24"/>
      <c r="W257" s="24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4"/>
      <c r="T258" s="24"/>
      <c r="U258" s="24"/>
      <c r="V258" s="24"/>
      <c r="W258" s="24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4"/>
      <c r="T259" s="24"/>
      <c r="U259" s="24"/>
      <c r="V259" s="24"/>
      <c r="W259" s="24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4"/>
      <c r="T260" s="24"/>
      <c r="U260" s="24"/>
      <c r="V260" s="24"/>
      <c r="W260" s="24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4"/>
      <c r="T261" s="24"/>
      <c r="U261" s="24"/>
      <c r="V261" s="24"/>
      <c r="W261" s="24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4"/>
      <c r="T262" s="24"/>
      <c r="U262" s="24"/>
      <c r="V262" s="24"/>
      <c r="W262" s="24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4"/>
      <c r="T263" s="24"/>
      <c r="U263" s="24"/>
      <c r="V263" s="24"/>
      <c r="W263" s="24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4"/>
      <c r="T264" s="24"/>
      <c r="U264" s="24"/>
      <c r="V264" s="24"/>
      <c r="W264" s="24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4"/>
      <c r="T265" s="24"/>
      <c r="U265" s="24"/>
      <c r="V265" s="24"/>
      <c r="W265" s="24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4"/>
      <c r="T266" s="24"/>
      <c r="U266" s="24"/>
      <c r="V266" s="24"/>
      <c r="W266" s="24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4"/>
      <c r="T267" s="24"/>
      <c r="U267" s="24"/>
      <c r="V267" s="24"/>
      <c r="W267" s="24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4"/>
      <c r="T268" s="24"/>
      <c r="U268" s="24"/>
      <c r="V268" s="24"/>
      <c r="W268" s="24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4"/>
      <c r="T269" s="24"/>
      <c r="U269" s="24"/>
      <c r="V269" s="24"/>
      <c r="W269" s="24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4"/>
      <c r="T270" s="24"/>
      <c r="U270" s="24"/>
      <c r="V270" s="24"/>
      <c r="W270" s="24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4"/>
      <c r="T271" s="24"/>
      <c r="U271" s="24"/>
      <c r="V271" s="24"/>
      <c r="W271" s="24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4"/>
      <c r="T272" s="24"/>
      <c r="U272" s="24"/>
      <c r="V272" s="24"/>
      <c r="W272" s="24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4"/>
      <c r="T273" s="24"/>
      <c r="U273" s="24"/>
      <c r="V273" s="24"/>
      <c r="W273" s="24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4"/>
      <c r="T274" s="24"/>
      <c r="U274" s="24"/>
      <c r="V274" s="24"/>
      <c r="W274" s="24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4"/>
      <c r="T275" s="24"/>
      <c r="U275" s="24"/>
      <c r="V275" s="24"/>
      <c r="W275" s="24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4"/>
      <c r="T276" s="24"/>
      <c r="U276" s="24"/>
      <c r="V276" s="24"/>
      <c r="W276" s="24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4"/>
      <c r="T277" s="24"/>
      <c r="U277" s="24"/>
      <c r="V277" s="24"/>
      <c r="W277" s="24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4"/>
      <c r="T278" s="24"/>
      <c r="U278" s="24"/>
      <c r="V278" s="24"/>
      <c r="W278" s="24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4"/>
      <c r="T279" s="24"/>
      <c r="U279" s="24"/>
      <c r="V279" s="24"/>
      <c r="W279" s="24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4"/>
      <c r="T280" s="24"/>
      <c r="U280" s="24"/>
      <c r="V280" s="24"/>
      <c r="W280" s="24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4"/>
      <c r="T281" s="24"/>
      <c r="U281" s="24"/>
      <c r="V281" s="24"/>
      <c r="W281" s="24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4"/>
      <c r="T282" s="24"/>
      <c r="U282" s="24"/>
      <c r="V282" s="24"/>
      <c r="W282" s="24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4"/>
      <c r="T283" s="24"/>
      <c r="U283" s="24"/>
      <c r="V283" s="24"/>
      <c r="W283" s="24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4"/>
      <c r="T284" s="24"/>
      <c r="U284" s="24"/>
      <c r="V284" s="24"/>
      <c r="W284" s="24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4"/>
      <c r="T285" s="24"/>
      <c r="U285" s="24"/>
      <c r="V285" s="24"/>
      <c r="W285" s="24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4"/>
      <c r="T286" s="24"/>
      <c r="U286" s="24"/>
      <c r="V286" s="24"/>
      <c r="W286" s="24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4"/>
      <c r="T287" s="24"/>
      <c r="U287" s="24"/>
      <c r="V287" s="24"/>
      <c r="W287" s="24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4"/>
      <c r="T288" s="24"/>
      <c r="U288" s="24"/>
      <c r="V288" s="24"/>
      <c r="W288" s="24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4"/>
      <c r="T289" s="24"/>
      <c r="U289" s="24"/>
      <c r="V289" s="24"/>
      <c r="W289" s="24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4"/>
      <c r="T290" s="24"/>
      <c r="U290" s="24"/>
      <c r="V290" s="24"/>
      <c r="W290" s="24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4"/>
      <c r="T291" s="24"/>
      <c r="U291" s="24"/>
      <c r="V291" s="24"/>
      <c r="W291" s="24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4"/>
      <c r="T292" s="24"/>
      <c r="U292" s="24"/>
      <c r="V292" s="24"/>
      <c r="W292" s="24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4"/>
      <c r="T293" s="24"/>
      <c r="U293" s="24"/>
      <c r="V293" s="24"/>
      <c r="W293" s="24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4"/>
      <c r="T294" s="24"/>
      <c r="U294" s="24"/>
      <c r="V294" s="24"/>
      <c r="W294" s="24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4"/>
      <c r="T295" s="24"/>
      <c r="U295" s="24"/>
      <c r="V295" s="24"/>
      <c r="W295" s="24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4"/>
      <c r="T296" s="24"/>
      <c r="U296" s="24"/>
      <c r="V296" s="24"/>
      <c r="W296" s="24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4"/>
      <c r="T297" s="24"/>
      <c r="U297" s="24"/>
      <c r="V297" s="24"/>
      <c r="W297" s="24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4"/>
      <c r="T298" s="24"/>
      <c r="U298" s="24"/>
      <c r="V298" s="24"/>
      <c r="W298" s="24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4"/>
      <c r="T299" s="24"/>
      <c r="U299" s="24"/>
      <c r="V299" s="24"/>
      <c r="W299" s="24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4"/>
      <c r="T300" s="24"/>
      <c r="U300" s="24"/>
      <c r="V300" s="24"/>
      <c r="W300" s="24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4"/>
      <c r="T301" s="24"/>
      <c r="U301" s="24"/>
      <c r="V301" s="24"/>
      <c r="W301" s="24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4"/>
      <c r="T302" s="24"/>
      <c r="U302" s="24"/>
      <c r="V302" s="24"/>
      <c r="W302" s="24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4"/>
      <c r="T303" s="24"/>
      <c r="U303" s="24"/>
      <c r="V303" s="24"/>
      <c r="W303" s="24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4"/>
      <c r="T304" s="24"/>
      <c r="U304" s="24"/>
      <c r="V304" s="24"/>
      <c r="W304" s="24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4"/>
      <c r="T305" s="24"/>
      <c r="U305" s="24"/>
      <c r="V305" s="24"/>
      <c r="W305" s="24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4"/>
      <c r="T306" s="24"/>
      <c r="U306" s="24"/>
      <c r="V306" s="24"/>
      <c r="W306" s="24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4"/>
      <c r="T307" s="24"/>
      <c r="U307" s="24"/>
      <c r="V307" s="24"/>
      <c r="W307" s="24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4"/>
      <c r="T308" s="24"/>
      <c r="U308" s="24"/>
      <c r="V308" s="24"/>
      <c r="W308" s="24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4"/>
      <c r="T309" s="24"/>
      <c r="U309" s="24"/>
      <c r="V309" s="24"/>
      <c r="W309" s="24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4"/>
      <c r="T310" s="24"/>
      <c r="U310" s="24"/>
      <c r="V310" s="24"/>
      <c r="W310" s="24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4"/>
      <c r="T311" s="24"/>
      <c r="U311" s="24"/>
      <c r="V311" s="24"/>
      <c r="W311" s="24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4"/>
      <c r="T312" s="24"/>
      <c r="U312" s="24"/>
      <c r="V312" s="24"/>
      <c r="W312" s="24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4"/>
      <c r="T313" s="24"/>
      <c r="U313" s="24"/>
      <c r="V313" s="24"/>
      <c r="W313" s="24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4"/>
      <c r="T314" s="24"/>
      <c r="U314" s="24"/>
      <c r="V314" s="24"/>
      <c r="W314" s="24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4"/>
      <c r="T315" s="24"/>
      <c r="U315" s="24"/>
      <c r="V315" s="24"/>
      <c r="W315" s="24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4"/>
      <c r="T316" s="24"/>
      <c r="U316" s="24"/>
      <c r="V316" s="24"/>
      <c r="W316" s="24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4"/>
      <c r="T317" s="24"/>
      <c r="U317" s="24"/>
      <c r="V317" s="24"/>
      <c r="W317" s="24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4"/>
      <c r="T318" s="24"/>
      <c r="U318" s="24"/>
      <c r="V318" s="24"/>
      <c r="W318" s="24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4"/>
      <c r="T319" s="24"/>
      <c r="U319" s="24"/>
      <c r="V319" s="24"/>
      <c r="W319" s="24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4"/>
      <c r="T320" s="24"/>
      <c r="U320" s="24"/>
      <c r="V320" s="24"/>
      <c r="W320" s="24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4"/>
      <c r="T321" s="24"/>
      <c r="U321" s="24"/>
      <c r="V321" s="24"/>
      <c r="W321" s="24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4"/>
      <c r="T322" s="24"/>
      <c r="U322" s="24"/>
      <c r="V322" s="24"/>
      <c r="W322" s="24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4"/>
      <c r="T323" s="24"/>
      <c r="U323" s="24"/>
      <c r="V323" s="24"/>
      <c r="W323" s="24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4"/>
      <c r="T324" s="24"/>
      <c r="U324" s="24"/>
      <c r="V324" s="24"/>
      <c r="W324" s="24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4"/>
      <c r="T325" s="24"/>
      <c r="U325" s="24"/>
      <c r="V325" s="24"/>
      <c r="W325" s="24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4"/>
      <c r="T326" s="24"/>
      <c r="U326" s="24"/>
      <c r="V326" s="24"/>
      <c r="W326" s="24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4"/>
      <c r="T327" s="24"/>
      <c r="U327" s="24"/>
      <c r="V327" s="24"/>
      <c r="W327" s="24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4"/>
      <c r="T328" s="24"/>
      <c r="U328" s="24"/>
      <c r="V328" s="24"/>
      <c r="W328" s="24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4"/>
      <c r="T329" s="24"/>
      <c r="U329" s="24"/>
      <c r="V329" s="24"/>
      <c r="W329" s="24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4"/>
      <c r="T330" s="24"/>
      <c r="U330" s="24"/>
      <c r="V330" s="24"/>
      <c r="W330" s="24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4"/>
      <c r="T331" s="24"/>
      <c r="U331" s="24"/>
      <c r="V331" s="24"/>
      <c r="W331" s="24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4"/>
      <c r="T332" s="24"/>
      <c r="U332" s="24"/>
      <c r="V332" s="24"/>
      <c r="W332" s="24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4"/>
      <c r="T333" s="24"/>
      <c r="U333" s="24"/>
      <c r="V333" s="24"/>
      <c r="W333" s="24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4"/>
      <c r="T334" s="24"/>
      <c r="U334" s="24"/>
      <c r="V334" s="24"/>
      <c r="W334" s="24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4"/>
      <c r="T335" s="24"/>
      <c r="U335" s="24"/>
      <c r="V335" s="24"/>
      <c r="W335" s="24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4"/>
      <c r="T336" s="24"/>
      <c r="U336" s="24"/>
      <c r="V336" s="24"/>
      <c r="W336" s="24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4"/>
      <c r="T337" s="24"/>
      <c r="U337" s="24"/>
      <c r="V337" s="24"/>
      <c r="W337" s="24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4"/>
      <c r="T338" s="24"/>
      <c r="U338" s="24"/>
      <c r="V338" s="24"/>
      <c r="W338" s="24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4"/>
      <c r="T339" s="24"/>
      <c r="U339" s="24"/>
      <c r="V339" s="24"/>
      <c r="W339" s="24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4"/>
      <c r="T340" s="24"/>
      <c r="U340" s="24"/>
      <c r="V340" s="24"/>
      <c r="W340" s="24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4"/>
      <c r="T341" s="24"/>
      <c r="U341" s="24"/>
      <c r="V341" s="24"/>
      <c r="W341" s="24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4"/>
      <c r="T342" s="24"/>
      <c r="U342" s="24"/>
      <c r="V342" s="24"/>
      <c r="W342" s="24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4"/>
      <c r="T343" s="24"/>
      <c r="U343" s="24"/>
      <c r="V343" s="24"/>
      <c r="W343" s="24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4"/>
      <c r="T344" s="24"/>
      <c r="U344" s="24"/>
      <c r="V344" s="24"/>
      <c r="W344" s="24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4"/>
      <c r="T345" s="24"/>
      <c r="U345" s="24"/>
      <c r="V345" s="24"/>
      <c r="W345" s="24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4"/>
      <c r="T346" s="24"/>
      <c r="U346" s="24"/>
      <c r="V346" s="24"/>
      <c r="W346" s="24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4"/>
      <c r="T347" s="24"/>
      <c r="U347" s="24"/>
      <c r="V347" s="24"/>
      <c r="W347" s="24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4"/>
      <c r="T348" s="24"/>
      <c r="U348" s="24"/>
      <c r="V348" s="24"/>
      <c r="W348" s="24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4"/>
      <c r="T349" s="24"/>
      <c r="U349" s="24"/>
      <c r="V349" s="24"/>
      <c r="W349" s="24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4"/>
      <c r="T350" s="24"/>
      <c r="U350" s="24"/>
      <c r="V350" s="24"/>
      <c r="W350" s="24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4"/>
      <c r="T351" s="24"/>
      <c r="U351" s="24"/>
      <c r="V351" s="24"/>
      <c r="W351" s="24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4"/>
      <c r="T352" s="24"/>
      <c r="U352" s="24"/>
      <c r="V352" s="24"/>
      <c r="W352" s="24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4"/>
      <c r="T353" s="24"/>
      <c r="U353" s="24"/>
      <c r="V353" s="24"/>
      <c r="W353" s="24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4"/>
      <c r="T354" s="24"/>
      <c r="U354" s="24"/>
      <c r="V354" s="24"/>
      <c r="W354" s="24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4"/>
      <c r="T355" s="24"/>
      <c r="U355" s="24"/>
      <c r="V355" s="24"/>
      <c r="W355" s="24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4"/>
      <c r="T356" s="24"/>
      <c r="U356" s="24"/>
      <c r="V356" s="24"/>
      <c r="W356" s="24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4"/>
      <c r="T357" s="24"/>
      <c r="U357" s="24"/>
      <c r="V357" s="24"/>
      <c r="W357" s="24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4"/>
      <c r="T358" s="24"/>
      <c r="U358" s="24"/>
      <c r="V358" s="24"/>
      <c r="W358" s="24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4"/>
      <c r="T359" s="24"/>
      <c r="U359" s="24"/>
      <c r="V359" s="24"/>
      <c r="W359" s="24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4"/>
      <c r="T360" s="24"/>
      <c r="U360" s="24"/>
      <c r="V360" s="24"/>
      <c r="W360" s="24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4"/>
      <c r="T361" s="24"/>
      <c r="U361" s="24"/>
      <c r="V361" s="24"/>
      <c r="W361" s="24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4"/>
      <c r="T362" s="24"/>
      <c r="U362" s="24"/>
      <c r="V362" s="24"/>
      <c r="W362" s="24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4"/>
      <c r="T363" s="24"/>
      <c r="U363" s="24"/>
      <c r="V363" s="24"/>
      <c r="W363" s="24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4"/>
      <c r="T364" s="24"/>
      <c r="U364" s="24"/>
      <c r="V364" s="24"/>
      <c r="W364" s="24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4"/>
      <c r="T365" s="24"/>
      <c r="U365" s="24"/>
      <c r="V365" s="24"/>
      <c r="W365" s="24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4"/>
      <c r="T366" s="24"/>
      <c r="U366" s="24"/>
      <c r="V366" s="24"/>
      <c r="W366" s="24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4"/>
      <c r="T367" s="24"/>
      <c r="U367" s="24"/>
      <c r="V367" s="24"/>
      <c r="W367" s="24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4"/>
      <c r="T368" s="24"/>
      <c r="U368" s="24"/>
      <c r="V368" s="24"/>
      <c r="W368" s="24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4"/>
      <c r="T369" s="24"/>
      <c r="U369" s="24"/>
      <c r="V369" s="24"/>
      <c r="W369" s="24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4"/>
      <c r="T370" s="24"/>
      <c r="U370" s="24"/>
      <c r="V370" s="24"/>
      <c r="W370" s="24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4"/>
      <c r="T371" s="24"/>
      <c r="U371" s="24"/>
      <c r="V371" s="24"/>
      <c r="W371" s="24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4"/>
      <c r="T372" s="24"/>
      <c r="U372" s="24"/>
      <c r="V372" s="24"/>
      <c r="W372" s="24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4"/>
      <c r="T373" s="24"/>
      <c r="U373" s="24"/>
      <c r="V373" s="24"/>
      <c r="W373" s="24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4"/>
      <c r="T374" s="24"/>
      <c r="U374" s="24"/>
      <c r="V374" s="24"/>
      <c r="W374" s="24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4"/>
      <c r="T375" s="24"/>
      <c r="U375" s="24"/>
      <c r="V375" s="24"/>
      <c r="W375" s="24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4"/>
      <c r="T376" s="24"/>
      <c r="U376" s="24"/>
      <c r="V376" s="24"/>
      <c r="W376" s="24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4"/>
      <c r="T377" s="24"/>
      <c r="U377" s="24"/>
      <c r="V377" s="24"/>
      <c r="W377" s="24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4"/>
      <c r="T378" s="24"/>
      <c r="U378" s="24"/>
      <c r="V378" s="24"/>
      <c r="W378" s="24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4"/>
      <c r="T379" s="24"/>
      <c r="U379" s="24"/>
      <c r="V379" s="24"/>
      <c r="W379" s="24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4"/>
      <c r="T380" s="24"/>
      <c r="U380" s="24"/>
      <c r="V380" s="24"/>
      <c r="W380" s="24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4"/>
      <c r="T381" s="24"/>
      <c r="U381" s="24"/>
      <c r="V381" s="24"/>
      <c r="W381" s="24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4"/>
      <c r="T382" s="24"/>
      <c r="U382" s="24"/>
      <c r="V382" s="24"/>
      <c r="W382" s="24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4"/>
      <c r="T383" s="24"/>
      <c r="U383" s="24"/>
      <c r="V383" s="24"/>
      <c r="W383" s="24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4"/>
      <c r="T384" s="24"/>
      <c r="U384" s="24"/>
      <c r="V384" s="24"/>
      <c r="W384" s="24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4"/>
      <c r="T385" s="24"/>
      <c r="U385" s="24"/>
      <c r="V385" s="24"/>
      <c r="W385" s="24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4"/>
      <c r="T386" s="24"/>
      <c r="U386" s="24"/>
      <c r="V386" s="24"/>
      <c r="W386" s="24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4"/>
      <c r="T387" s="24"/>
      <c r="U387" s="24"/>
      <c r="V387" s="24"/>
      <c r="W387" s="24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4"/>
      <c r="T388" s="24"/>
      <c r="U388" s="24"/>
      <c r="V388" s="24"/>
      <c r="W388" s="24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4"/>
      <c r="T389" s="24"/>
      <c r="U389" s="24"/>
      <c r="V389" s="24"/>
      <c r="W389" s="24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4"/>
      <c r="T390" s="24"/>
      <c r="U390" s="24"/>
      <c r="V390" s="24"/>
      <c r="W390" s="24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4"/>
      <c r="T391" s="24"/>
      <c r="U391" s="24"/>
      <c r="V391" s="24"/>
      <c r="W391" s="24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4"/>
      <c r="T392" s="24"/>
      <c r="U392" s="24"/>
      <c r="V392" s="24"/>
      <c r="W392" s="24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4"/>
      <c r="T393" s="24"/>
      <c r="U393" s="24"/>
      <c r="V393" s="24"/>
      <c r="W393" s="24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4"/>
      <c r="T394" s="24"/>
      <c r="U394" s="24"/>
      <c r="V394" s="24"/>
      <c r="W394" s="24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4"/>
      <c r="T395" s="24"/>
      <c r="U395" s="24"/>
      <c r="V395" s="24"/>
      <c r="W395" s="24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4"/>
      <c r="T396" s="24"/>
      <c r="U396" s="24"/>
      <c r="V396" s="24"/>
      <c r="W396" s="24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4"/>
      <c r="T397" s="24"/>
      <c r="U397" s="24"/>
      <c r="V397" s="24"/>
      <c r="W397" s="24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4"/>
      <c r="T398" s="24"/>
      <c r="U398" s="24"/>
      <c r="V398" s="24"/>
      <c r="W398" s="24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4"/>
      <c r="T399" s="24"/>
      <c r="U399" s="24"/>
      <c r="V399" s="24"/>
      <c r="W399" s="24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4"/>
      <c r="T400" s="24"/>
      <c r="U400" s="24"/>
      <c r="V400" s="24"/>
      <c r="W400" s="24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4"/>
      <c r="T401" s="24"/>
      <c r="U401" s="24"/>
      <c r="V401" s="24"/>
      <c r="W401" s="24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4"/>
      <c r="T402" s="24"/>
      <c r="U402" s="24"/>
      <c r="V402" s="24"/>
      <c r="W402" s="24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4"/>
      <c r="T403" s="24"/>
      <c r="U403" s="24"/>
      <c r="V403" s="24"/>
      <c r="W403" s="24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4"/>
      <c r="T404" s="24"/>
      <c r="U404" s="24"/>
      <c r="V404" s="24"/>
      <c r="W404" s="24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4"/>
      <c r="T405" s="24"/>
      <c r="U405" s="24"/>
      <c r="V405" s="24"/>
      <c r="W405" s="24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4"/>
      <c r="T406" s="24"/>
      <c r="U406" s="24"/>
      <c r="V406" s="24"/>
      <c r="W406" s="24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4"/>
      <c r="T407" s="24"/>
      <c r="U407" s="24"/>
      <c r="V407" s="24"/>
      <c r="W407" s="24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4"/>
      <c r="T408" s="24"/>
      <c r="U408" s="24"/>
      <c r="V408" s="24"/>
      <c r="W408" s="24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4"/>
      <c r="T409" s="24"/>
      <c r="U409" s="24"/>
      <c r="V409" s="24"/>
      <c r="W409" s="24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4"/>
      <c r="T410" s="24"/>
      <c r="U410" s="24"/>
      <c r="V410" s="24"/>
      <c r="W410" s="24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4"/>
      <c r="T411" s="24"/>
      <c r="U411" s="24"/>
      <c r="V411" s="24"/>
      <c r="W411" s="24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4"/>
      <c r="T412" s="24"/>
      <c r="U412" s="24"/>
      <c r="V412" s="24"/>
      <c r="W412" s="24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4"/>
      <c r="T413" s="24"/>
      <c r="U413" s="24"/>
      <c r="V413" s="24"/>
      <c r="W413" s="24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4"/>
      <c r="T414" s="24"/>
      <c r="U414" s="24"/>
      <c r="V414" s="24"/>
      <c r="W414" s="24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4"/>
      <c r="T415" s="24"/>
      <c r="U415" s="24"/>
      <c r="V415" s="24"/>
      <c r="W415" s="24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4"/>
      <c r="T416" s="24"/>
      <c r="U416" s="24"/>
      <c r="V416" s="24"/>
      <c r="W416" s="24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4"/>
      <c r="T417" s="24"/>
      <c r="U417" s="24"/>
      <c r="V417" s="24"/>
      <c r="W417" s="24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4"/>
      <c r="T418" s="24"/>
      <c r="U418" s="24"/>
      <c r="V418" s="24"/>
      <c r="W418" s="24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4"/>
      <c r="T419" s="24"/>
      <c r="U419" s="24"/>
      <c r="V419" s="24"/>
      <c r="W419" s="24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4"/>
      <c r="T420" s="24"/>
      <c r="U420" s="24"/>
      <c r="V420" s="24"/>
      <c r="W420" s="24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4"/>
      <c r="T421" s="24"/>
      <c r="U421" s="24"/>
      <c r="V421" s="24"/>
      <c r="W421" s="24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4"/>
      <c r="T422" s="24"/>
      <c r="U422" s="24"/>
      <c r="V422" s="24"/>
      <c r="W422" s="24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4"/>
      <c r="T423" s="24"/>
      <c r="U423" s="24"/>
      <c r="V423" s="24"/>
      <c r="W423" s="24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4"/>
      <c r="T424" s="24"/>
      <c r="U424" s="24"/>
      <c r="V424" s="24"/>
      <c r="W424" s="24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4"/>
      <c r="T425" s="24"/>
      <c r="U425" s="24"/>
      <c r="V425" s="24"/>
      <c r="W425" s="24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4"/>
      <c r="T426" s="24"/>
      <c r="U426" s="24"/>
      <c r="V426" s="24"/>
      <c r="W426" s="24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4"/>
      <c r="T427" s="24"/>
      <c r="U427" s="24"/>
      <c r="V427" s="24"/>
      <c r="W427" s="24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4"/>
      <c r="T428" s="24"/>
      <c r="U428" s="24"/>
      <c r="V428" s="24"/>
      <c r="W428" s="24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4"/>
      <c r="T429" s="24"/>
      <c r="U429" s="24"/>
      <c r="V429" s="24"/>
      <c r="W429" s="24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4"/>
      <c r="T430" s="24"/>
      <c r="U430" s="24"/>
      <c r="V430" s="24"/>
      <c r="W430" s="24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4"/>
      <c r="T431" s="24"/>
      <c r="U431" s="24"/>
      <c r="V431" s="24"/>
      <c r="W431" s="24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4"/>
      <c r="T432" s="24"/>
      <c r="U432" s="24"/>
      <c r="V432" s="24"/>
      <c r="W432" s="24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4"/>
      <c r="T433" s="24"/>
      <c r="U433" s="24"/>
      <c r="V433" s="24"/>
      <c r="W433" s="24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4"/>
      <c r="T434" s="24"/>
      <c r="U434" s="24"/>
      <c r="V434" s="24"/>
      <c r="W434" s="24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4"/>
      <c r="T435" s="24"/>
      <c r="U435" s="24"/>
      <c r="V435" s="24"/>
      <c r="W435" s="24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4"/>
      <c r="T436" s="24"/>
      <c r="U436" s="24"/>
      <c r="V436" s="24"/>
      <c r="W436" s="24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4"/>
      <c r="T437" s="24"/>
      <c r="U437" s="24"/>
      <c r="V437" s="24"/>
      <c r="W437" s="24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4"/>
      <c r="T438" s="24"/>
      <c r="U438" s="24"/>
      <c r="V438" s="24"/>
      <c r="W438" s="24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4"/>
      <c r="T439" s="24"/>
      <c r="U439" s="24"/>
      <c r="V439" s="24"/>
      <c r="W439" s="24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4"/>
      <c r="T440" s="24"/>
      <c r="U440" s="24"/>
      <c r="V440" s="24"/>
      <c r="W440" s="24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4"/>
      <c r="T441" s="24"/>
      <c r="U441" s="24"/>
      <c r="V441" s="24"/>
      <c r="W441" s="24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4"/>
      <c r="T442" s="24"/>
      <c r="U442" s="24"/>
      <c r="V442" s="24"/>
      <c r="W442" s="24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4"/>
      <c r="T443" s="24"/>
      <c r="U443" s="24"/>
      <c r="V443" s="24"/>
      <c r="W443" s="24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4"/>
      <c r="T444" s="24"/>
      <c r="U444" s="24"/>
      <c r="V444" s="24"/>
      <c r="W444" s="24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4"/>
      <c r="T445" s="24"/>
      <c r="U445" s="24"/>
      <c r="V445" s="24"/>
      <c r="W445" s="24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4"/>
      <c r="T446" s="24"/>
      <c r="U446" s="24"/>
      <c r="V446" s="24"/>
      <c r="W446" s="24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4"/>
      <c r="T447" s="24"/>
      <c r="U447" s="24"/>
      <c r="V447" s="24"/>
      <c r="W447" s="24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4"/>
      <c r="T448" s="24"/>
      <c r="U448" s="24"/>
      <c r="V448" s="24"/>
      <c r="W448" s="24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4"/>
      <c r="T449" s="24"/>
      <c r="U449" s="24"/>
      <c r="V449" s="24"/>
      <c r="W449" s="24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4"/>
      <c r="T450" s="24"/>
      <c r="U450" s="24"/>
      <c r="V450" s="24"/>
      <c r="W450" s="24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4"/>
      <c r="T451" s="24"/>
      <c r="U451" s="24"/>
      <c r="V451" s="24"/>
      <c r="W451" s="24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4"/>
      <c r="T452" s="24"/>
      <c r="U452" s="24"/>
      <c r="V452" s="24"/>
      <c r="W452" s="24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4"/>
      <c r="T453" s="24"/>
      <c r="U453" s="24"/>
      <c r="V453" s="24"/>
      <c r="W453" s="24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4"/>
      <c r="T454" s="24"/>
      <c r="U454" s="24"/>
      <c r="V454" s="24"/>
      <c r="W454" s="24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4"/>
      <c r="T455" s="24"/>
      <c r="U455" s="24"/>
      <c r="V455" s="24"/>
      <c r="W455" s="24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4"/>
      <c r="T456" s="24"/>
      <c r="U456" s="24"/>
      <c r="V456" s="24"/>
      <c r="W456" s="24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4"/>
      <c r="T457" s="24"/>
      <c r="U457" s="24"/>
      <c r="V457" s="24"/>
      <c r="W457" s="24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4"/>
      <c r="T458" s="24"/>
      <c r="U458" s="24"/>
      <c r="V458" s="24"/>
      <c r="W458" s="24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4"/>
      <c r="T459" s="24"/>
      <c r="U459" s="24"/>
      <c r="V459" s="24"/>
      <c r="W459" s="24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4"/>
      <c r="T460" s="24"/>
      <c r="U460" s="24"/>
      <c r="V460" s="24"/>
      <c r="W460" s="24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4"/>
      <c r="T461" s="24"/>
      <c r="U461" s="24"/>
      <c r="V461" s="24"/>
      <c r="W461" s="24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4"/>
      <c r="T462" s="24"/>
      <c r="U462" s="24"/>
      <c r="V462" s="24"/>
      <c r="W462" s="24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4"/>
      <c r="T463" s="24"/>
      <c r="U463" s="24"/>
      <c r="V463" s="24"/>
      <c r="W463" s="24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4"/>
      <c r="T464" s="24"/>
      <c r="U464" s="24"/>
      <c r="V464" s="24"/>
      <c r="W464" s="24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4"/>
      <c r="T465" s="24"/>
      <c r="U465" s="24"/>
      <c r="V465" s="24"/>
      <c r="W465" s="24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4"/>
      <c r="T466" s="24"/>
      <c r="U466" s="24"/>
      <c r="V466" s="24"/>
      <c r="W466" s="24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4"/>
      <c r="T467" s="24"/>
      <c r="U467" s="24"/>
      <c r="V467" s="24"/>
      <c r="W467" s="24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4"/>
      <c r="T468" s="24"/>
      <c r="U468" s="24"/>
      <c r="V468" s="24"/>
      <c r="W468" s="24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4"/>
      <c r="T469" s="24"/>
      <c r="U469" s="24"/>
      <c r="V469" s="24"/>
      <c r="W469" s="24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4"/>
      <c r="T470" s="24"/>
      <c r="U470" s="24"/>
      <c r="V470" s="24"/>
      <c r="W470" s="24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4"/>
      <c r="T471" s="24"/>
      <c r="U471" s="24"/>
      <c r="V471" s="24"/>
      <c r="W471" s="24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4"/>
      <c r="T472" s="24"/>
      <c r="U472" s="24"/>
      <c r="V472" s="24"/>
      <c r="W472" s="24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4"/>
      <c r="T473" s="24"/>
      <c r="U473" s="24"/>
      <c r="V473" s="24"/>
      <c r="W473" s="24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4"/>
      <c r="T474" s="24"/>
      <c r="U474" s="24"/>
      <c r="V474" s="24"/>
      <c r="W474" s="24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4"/>
      <c r="T475" s="24"/>
      <c r="U475" s="24"/>
      <c r="V475" s="24"/>
      <c r="W475" s="24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4"/>
      <c r="T476" s="24"/>
      <c r="U476" s="24"/>
      <c r="V476" s="24"/>
      <c r="W476" s="24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4"/>
      <c r="T477" s="24"/>
      <c r="U477" s="24"/>
      <c r="V477" s="24"/>
      <c r="W477" s="24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4"/>
      <c r="T478" s="24"/>
      <c r="U478" s="24"/>
      <c r="V478" s="24"/>
      <c r="W478" s="24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4"/>
      <c r="T479" s="24"/>
      <c r="U479" s="24"/>
      <c r="V479" s="24"/>
      <c r="W479" s="24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4"/>
      <c r="T480" s="24"/>
      <c r="U480" s="24"/>
      <c r="V480" s="24"/>
      <c r="W480" s="24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4"/>
      <c r="T481" s="24"/>
      <c r="U481" s="24"/>
      <c r="V481" s="24"/>
      <c r="W481" s="24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4"/>
      <c r="T482" s="24"/>
      <c r="U482" s="24"/>
      <c r="V482" s="24"/>
      <c r="W482" s="24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4"/>
      <c r="T483" s="24"/>
      <c r="U483" s="24"/>
      <c r="V483" s="24"/>
      <c r="W483" s="24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4"/>
      <c r="T484" s="24"/>
      <c r="U484" s="24"/>
      <c r="V484" s="24"/>
      <c r="W484" s="24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4"/>
      <c r="T485" s="24"/>
      <c r="U485" s="24"/>
      <c r="V485" s="24"/>
      <c r="W485" s="24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4"/>
      <c r="T486" s="24"/>
      <c r="U486" s="24"/>
      <c r="V486" s="24"/>
      <c r="W486" s="24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4"/>
      <c r="T487" s="24"/>
      <c r="U487" s="24"/>
      <c r="V487" s="24"/>
      <c r="W487" s="24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4"/>
      <c r="T488" s="24"/>
      <c r="U488" s="24"/>
      <c r="V488" s="24"/>
      <c r="W488" s="24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4"/>
      <c r="T489" s="24"/>
      <c r="U489" s="24"/>
      <c r="V489" s="24"/>
      <c r="W489" s="24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4"/>
      <c r="T490" s="24"/>
      <c r="U490" s="24"/>
      <c r="V490" s="24"/>
      <c r="W490" s="24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4"/>
      <c r="T491" s="24"/>
      <c r="U491" s="24"/>
      <c r="V491" s="24"/>
      <c r="W491" s="24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4"/>
      <c r="T492" s="24"/>
      <c r="U492" s="24"/>
      <c r="V492" s="24"/>
      <c r="W492" s="24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4"/>
      <c r="T493" s="24"/>
      <c r="U493" s="24"/>
      <c r="V493" s="24"/>
      <c r="W493" s="24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4"/>
      <c r="T494" s="24"/>
      <c r="U494" s="24"/>
      <c r="V494" s="24"/>
      <c r="W494" s="24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4"/>
      <c r="T495" s="24"/>
      <c r="U495" s="24"/>
      <c r="V495" s="24"/>
      <c r="W495" s="24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4"/>
      <c r="T496" s="24"/>
      <c r="U496" s="24"/>
      <c r="V496" s="24"/>
      <c r="W496" s="24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4"/>
      <c r="T497" s="24"/>
      <c r="U497" s="24"/>
      <c r="V497" s="24"/>
      <c r="W497" s="24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4"/>
      <c r="T498" s="24"/>
      <c r="U498" s="24"/>
      <c r="V498" s="24"/>
      <c r="W498" s="24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4"/>
      <c r="T499" s="24"/>
      <c r="U499" s="24"/>
      <c r="V499" s="24"/>
      <c r="W499" s="24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4"/>
      <c r="T500" s="24"/>
      <c r="U500" s="24"/>
      <c r="V500" s="24"/>
      <c r="W500" s="24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4"/>
      <c r="T501" s="24"/>
      <c r="U501" s="24"/>
      <c r="V501" s="24"/>
      <c r="W501" s="24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4"/>
      <c r="T502" s="24"/>
      <c r="U502" s="24"/>
      <c r="V502" s="24"/>
      <c r="W502" s="24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4"/>
      <c r="T503" s="24"/>
      <c r="U503" s="24"/>
      <c r="V503" s="24"/>
      <c r="W503" s="24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4"/>
      <c r="T504" s="24"/>
      <c r="U504" s="24"/>
      <c r="V504" s="24"/>
      <c r="W504" s="24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4"/>
      <c r="T505" s="24"/>
      <c r="U505" s="24"/>
      <c r="V505" s="24"/>
      <c r="W505" s="24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4"/>
      <c r="T506" s="24"/>
      <c r="U506" s="24"/>
      <c r="V506" s="24"/>
      <c r="W506" s="24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4"/>
      <c r="T507" s="24"/>
      <c r="U507" s="24"/>
      <c r="V507" s="24"/>
      <c r="W507" s="24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4"/>
      <c r="T508" s="24"/>
      <c r="U508" s="24"/>
      <c r="V508" s="24"/>
      <c r="W508" s="24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4"/>
      <c r="T509" s="24"/>
      <c r="U509" s="24"/>
      <c r="V509" s="24"/>
      <c r="W509" s="24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4"/>
      <c r="T510" s="24"/>
      <c r="U510" s="24"/>
      <c r="V510" s="24"/>
      <c r="W510" s="24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4"/>
      <c r="T511" s="24"/>
      <c r="U511" s="24"/>
      <c r="V511" s="24"/>
      <c r="W511" s="24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4"/>
      <c r="T512" s="24"/>
      <c r="U512" s="24"/>
      <c r="V512" s="24"/>
      <c r="W512" s="24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4"/>
      <c r="T513" s="24"/>
      <c r="U513" s="24"/>
      <c r="V513" s="24"/>
      <c r="W513" s="24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4"/>
      <c r="T514" s="24"/>
      <c r="U514" s="24"/>
      <c r="V514" s="24"/>
      <c r="W514" s="24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4"/>
      <c r="T515" s="24"/>
      <c r="U515" s="24"/>
      <c r="V515" s="24"/>
      <c r="W515" s="24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4"/>
      <c r="T516" s="24"/>
      <c r="U516" s="24"/>
      <c r="V516" s="24"/>
      <c r="W516" s="24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4"/>
      <c r="T517" s="24"/>
      <c r="U517" s="24"/>
      <c r="V517" s="24"/>
      <c r="W517" s="24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4"/>
      <c r="T518" s="24"/>
      <c r="U518" s="24"/>
      <c r="V518" s="24"/>
      <c r="W518" s="24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4"/>
      <c r="T519" s="24"/>
      <c r="U519" s="24"/>
      <c r="V519" s="24"/>
      <c r="W519" s="24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4"/>
      <c r="T520" s="24"/>
      <c r="U520" s="24"/>
      <c r="V520" s="24"/>
      <c r="W520" s="24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4"/>
      <c r="T521" s="24"/>
      <c r="U521" s="24"/>
      <c r="V521" s="24"/>
      <c r="W521" s="24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4"/>
      <c r="T522" s="24"/>
      <c r="U522" s="24"/>
      <c r="V522" s="24"/>
      <c r="W522" s="24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4"/>
      <c r="T523" s="24"/>
      <c r="U523" s="24"/>
      <c r="V523" s="24"/>
      <c r="W523" s="24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4"/>
      <c r="T524" s="24"/>
      <c r="U524" s="24"/>
      <c r="V524" s="24"/>
      <c r="W524" s="24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4"/>
      <c r="T525" s="24"/>
      <c r="U525" s="24"/>
      <c r="V525" s="24"/>
      <c r="W525" s="24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4"/>
      <c r="T526" s="24"/>
      <c r="U526" s="24"/>
      <c r="V526" s="24"/>
      <c r="W526" s="24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4"/>
      <c r="T527" s="24"/>
      <c r="U527" s="24"/>
      <c r="V527" s="24"/>
      <c r="W527" s="24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4"/>
      <c r="T528" s="24"/>
      <c r="U528" s="24"/>
      <c r="V528" s="24"/>
      <c r="W528" s="24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4"/>
      <c r="T529" s="24"/>
      <c r="U529" s="24"/>
      <c r="V529" s="24"/>
      <c r="W529" s="24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4"/>
      <c r="T530" s="24"/>
      <c r="U530" s="24"/>
      <c r="V530" s="24"/>
      <c r="W530" s="24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4"/>
      <c r="T531" s="24"/>
      <c r="U531" s="24"/>
      <c r="V531" s="24"/>
      <c r="W531" s="24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4"/>
      <c r="T532" s="24"/>
      <c r="U532" s="24"/>
      <c r="V532" s="24"/>
      <c r="W532" s="24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4"/>
      <c r="T533" s="24"/>
      <c r="U533" s="24"/>
      <c r="V533" s="24"/>
      <c r="W533" s="24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4"/>
      <c r="T652" s="24"/>
      <c r="U652" s="24"/>
      <c r="V652" s="24"/>
      <c r="W652" s="24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4"/>
      <c r="T653" s="24"/>
      <c r="U653" s="24"/>
      <c r="V653" s="24"/>
      <c r="W653" s="24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4"/>
      <c r="T654" s="24"/>
      <c r="U654" s="24"/>
      <c r="V654" s="24"/>
      <c r="W654" s="24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4"/>
      <c r="T655" s="24"/>
      <c r="U655" s="24"/>
      <c r="V655" s="24"/>
      <c r="W655" s="24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4"/>
      <c r="T656" s="24"/>
      <c r="U656" s="24"/>
      <c r="V656" s="24"/>
      <c r="W656" s="24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4"/>
      <c r="T657" s="24"/>
      <c r="U657" s="24"/>
      <c r="V657" s="24"/>
      <c r="W657" s="24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4"/>
      <c r="T658" s="24"/>
      <c r="U658" s="24"/>
      <c r="V658" s="24"/>
      <c r="W658" s="24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4"/>
      <c r="T659" s="24"/>
      <c r="U659" s="24"/>
      <c r="V659" s="24"/>
      <c r="W659" s="24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4"/>
      <c r="T660" s="24"/>
      <c r="U660" s="24"/>
      <c r="V660" s="24"/>
      <c r="W660" s="24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4"/>
      <c r="T661" s="24"/>
      <c r="U661" s="24"/>
      <c r="V661" s="24"/>
      <c r="W661" s="24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4"/>
      <c r="T662" s="24"/>
      <c r="U662" s="24"/>
      <c r="V662" s="24"/>
      <c r="W662" s="24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4"/>
      <c r="T663" s="24"/>
      <c r="U663" s="24"/>
      <c r="V663" s="24"/>
      <c r="W663" s="24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4"/>
      <c r="T664" s="24"/>
      <c r="U664" s="24"/>
      <c r="V664" s="24"/>
      <c r="W664" s="24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4"/>
      <c r="T665" s="24"/>
      <c r="U665" s="24"/>
      <c r="V665" s="24"/>
      <c r="W665" s="24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4"/>
      <c r="T666" s="24"/>
      <c r="U666" s="24"/>
      <c r="V666" s="24"/>
      <c r="W666" s="24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4"/>
      <c r="T667" s="24"/>
      <c r="U667" s="24"/>
      <c r="V667" s="24"/>
      <c r="W667" s="24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4"/>
      <c r="T668" s="24"/>
      <c r="U668" s="24"/>
      <c r="V668" s="24"/>
      <c r="W668" s="24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4"/>
      <c r="T669" s="24"/>
      <c r="U669" s="24"/>
      <c r="V669" s="24"/>
      <c r="W669" s="24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4"/>
      <c r="T670" s="24"/>
      <c r="U670" s="24"/>
      <c r="V670" s="24"/>
      <c r="W670" s="24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4"/>
      <c r="T671" s="24"/>
      <c r="U671" s="24"/>
      <c r="V671" s="24"/>
      <c r="W671" s="24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4"/>
      <c r="T672" s="24"/>
      <c r="U672" s="24"/>
      <c r="V672" s="24"/>
      <c r="W672" s="24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4"/>
      <c r="T673" s="24"/>
      <c r="U673" s="24"/>
      <c r="V673" s="24"/>
      <c r="W673" s="24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4"/>
      <c r="T674" s="24"/>
      <c r="U674" s="24"/>
      <c r="V674" s="24"/>
      <c r="W674" s="24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4"/>
      <c r="T675" s="24"/>
      <c r="U675" s="24"/>
      <c r="V675" s="24"/>
      <c r="W675" s="24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4"/>
      <c r="T676" s="24"/>
      <c r="U676" s="24"/>
      <c r="V676" s="24"/>
      <c r="W676" s="24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4"/>
      <c r="T677" s="24"/>
      <c r="U677" s="24"/>
      <c r="V677" s="24"/>
      <c r="W677" s="24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4"/>
      <c r="T678" s="24"/>
      <c r="U678" s="24"/>
      <c r="V678" s="24"/>
      <c r="W678" s="24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4"/>
      <c r="T679" s="24"/>
      <c r="U679" s="24"/>
      <c r="V679" s="24"/>
      <c r="W679" s="24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4"/>
      <c r="T680" s="24"/>
      <c r="U680" s="24"/>
      <c r="V680" s="24"/>
      <c r="W680" s="24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4"/>
      <c r="T681" s="24"/>
      <c r="U681" s="24"/>
      <c r="V681" s="24"/>
      <c r="W681" s="24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4"/>
      <c r="T682" s="24"/>
      <c r="U682" s="24"/>
      <c r="V682" s="24"/>
      <c r="W682" s="24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4"/>
      <c r="T683" s="24"/>
      <c r="U683" s="24"/>
      <c r="V683" s="24"/>
      <c r="W683" s="24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4"/>
      <c r="T684" s="24"/>
      <c r="U684" s="24"/>
      <c r="V684" s="24"/>
      <c r="W684" s="24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4"/>
      <c r="T685" s="24"/>
      <c r="U685" s="24"/>
      <c r="V685" s="24"/>
      <c r="W685" s="24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4"/>
      <c r="T686" s="24"/>
      <c r="U686" s="24"/>
      <c r="V686" s="24"/>
      <c r="W686" s="24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4"/>
      <c r="T687" s="24"/>
      <c r="U687" s="24"/>
      <c r="V687" s="24"/>
      <c r="W687" s="24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4"/>
      <c r="T688" s="24"/>
      <c r="U688" s="24"/>
      <c r="V688" s="24"/>
      <c r="W688" s="24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4"/>
      <c r="T689" s="24"/>
      <c r="U689" s="24"/>
      <c r="V689" s="24"/>
      <c r="W689" s="24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4"/>
      <c r="T690" s="24"/>
      <c r="U690" s="24"/>
      <c r="V690" s="24"/>
      <c r="W690" s="24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4"/>
      <c r="T691" s="24"/>
      <c r="U691" s="24"/>
      <c r="V691" s="24"/>
      <c r="W691" s="24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4"/>
      <c r="T692" s="24"/>
      <c r="U692" s="24"/>
      <c r="V692" s="24"/>
      <c r="W692" s="24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4"/>
      <c r="T693" s="24"/>
      <c r="U693" s="24"/>
      <c r="V693" s="24"/>
      <c r="W693" s="24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4"/>
      <c r="T694" s="24"/>
      <c r="U694" s="24"/>
      <c r="V694" s="24"/>
      <c r="W694" s="24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4"/>
      <c r="T695" s="24"/>
      <c r="U695" s="24"/>
      <c r="V695" s="24"/>
      <c r="W695" s="24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4"/>
      <c r="T696" s="24"/>
      <c r="U696" s="24"/>
      <c r="V696" s="24"/>
      <c r="W696" s="24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4"/>
      <c r="T697" s="24"/>
      <c r="U697" s="24"/>
      <c r="V697" s="24"/>
      <c r="W697" s="24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4"/>
      <c r="T698" s="24"/>
      <c r="U698" s="24"/>
      <c r="V698" s="24"/>
      <c r="W698" s="24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4"/>
      <c r="T699" s="24"/>
      <c r="U699" s="24"/>
      <c r="V699" s="24"/>
      <c r="W699" s="24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4"/>
      <c r="T700" s="24"/>
      <c r="U700" s="24"/>
      <c r="V700" s="24"/>
      <c r="W700" s="24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4"/>
      <c r="T701" s="24"/>
      <c r="U701" s="24"/>
      <c r="V701" s="24"/>
      <c r="W701" s="24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4"/>
      <c r="T702" s="24"/>
      <c r="U702" s="24"/>
      <c r="V702" s="24"/>
      <c r="W702" s="24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4"/>
      <c r="T703" s="24"/>
      <c r="U703" s="24"/>
      <c r="V703" s="24"/>
      <c r="W703" s="24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4"/>
      <c r="T704" s="24"/>
      <c r="U704" s="24"/>
      <c r="V704" s="24"/>
      <c r="W704" s="24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4"/>
      <c r="T705" s="24"/>
      <c r="U705" s="24"/>
      <c r="V705" s="24"/>
      <c r="W705" s="24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4"/>
      <c r="T706" s="24"/>
      <c r="U706" s="24"/>
      <c r="V706" s="24"/>
      <c r="W706" s="24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4"/>
      <c r="T707" s="24"/>
      <c r="U707" s="24"/>
      <c r="V707" s="24"/>
      <c r="W707" s="24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4"/>
      <c r="T708" s="24"/>
      <c r="U708" s="24"/>
      <c r="V708" s="24"/>
      <c r="W708" s="24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4"/>
      <c r="T709" s="24"/>
      <c r="U709" s="24"/>
      <c r="V709" s="24"/>
      <c r="W709" s="24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4"/>
      <c r="T710" s="24"/>
      <c r="U710" s="24"/>
      <c r="V710" s="24"/>
      <c r="W710" s="24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4"/>
      <c r="T711" s="24"/>
      <c r="U711" s="24"/>
      <c r="V711" s="24"/>
      <c r="W711" s="24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4"/>
      <c r="T712" s="24"/>
      <c r="U712" s="24"/>
      <c r="V712" s="24"/>
      <c r="W712" s="24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4"/>
      <c r="T713" s="24"/>
      <c r="U713" s="24"/>
      <c r="V713" s="24"/>
      <c r="W713" s="24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4"/>
      <c r="T714" s="24"/>
      <c r="U714" s="24"/>
      <c r="V714" s="24"/>
      <c r="W714" s="24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4"/>
      <c r="T715" s="24"/>
      <c r="U715" s="24"/>
      <c r="V715" s="24"/>
      <c r="W715" s="24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4"/>
      <c r="T716" s="24"/>
      <c r="U716" s="24"/>
      <c r="V716" s="24"/>
      <c r="W716" s="24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4"/>
      <c r="T717" s="24"/>
      <c r="U717" s="24"/>
      <c r="V717" s="24"/>
      <c r="W717" s="24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4"/>
      <c r="T718" s="24"/>
      <c r="U718" s="24"/>
      <c r="V718" s="24"/>
      <c r="W718" s="24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4"/>
      <c r="T719" s="24"/>
      <c r="U719" s="24"/>
      <c r="V719" s="24"/>
      <c r="W719" s="24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4"/>
      <c r="T720" s="24"/>
      <c r="U720" s="24"/>
      <c r="V720" s="24"/>
      <c r="W720" s="24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4"/>
      <c r="T721" s="24"/>
      <c r="U721" s="24"/>
      <c r="V721" s="24"/>
      <c r="W721" s="24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4"/>
      <c r="T722" s="24"/>
      <c r="U722" s="24"/>
      <c r="V722" s="24"/>
      <c r="W722" s="24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4"/>
      <c r="T723" s="24"/>
      <c r="U723" s="24"/>
      <c r="V723" s="24"/>
      <c r="W723" s="24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4"/>
      <c r="T724" s="24"/>
      <c r="U724" s="24"/>
      <c r="V724" s="24"/>
      <c r="W724" s="24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4"/>
      <c r="T725" s="24"/>
      <c r="U725" s="24"/>
      <c r="V725" s="24"/>
      <c r="W725" s="24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4"/>
      <c r="T726" s="24"/>
      <c r="U726" s="24"/>
      <c r="V726" s="24"/>
      <c r="W726" s="24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4"/>
      <c r="T727" s="24"/>
      <c r="U727" s="24"/>
      <c r="V727" s="24"/>
      <c r="W727" s="24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4"/>
      <c r="T728" s="24"/>
      <c r="U728" s="24"/>
      <c r="V728" s="24"/>
      <c r="W728" s="24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4"/>
      <c r="T729" s="24"/>
      <c r="U729" s="24"/>
      <c r="V729" s="24"/>
      <c r="W729" s="24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4"/>
      <c r="T730" s="24"/>
      <c r="U730" s="24"/>
      <c r="V730" s="24"/>
      <c r="W730" s="24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4"/>
      <c r="T731" s="24"/>
      <c r="U731" s="24"/>
      <c r="V731" s="24"/>
      <c r="W731" s="24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4"/>
      <c r="T732" s="24"/>
      <c r="U732" s="24"/>
      <c r="V732" s="24"/>
      <c r="W732" s="24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4"/>
      <c r="T733" s="24"/>
      <c r="U733" s="24"/>
      <c r="V733" s="24"/>
      <c r="W733" s="24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4"/>
      <c r="T734" s="24"/>
      <c r="U734" s="24"/>
      <c r="V734" s="24"/>
      <c r="W734" s="24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4"/>
      <c r="T735" s="24"/>
      <c r="U735" s="24"/>
      <c r="V735" s="24"/>
      <c r="W735" s="24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4"/>
      <c r="T736" s="24"/>
      <c r="U736" s="24"/>
      <c r="V736" s="24"/>
      <c r="W736" s="24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4"/>
      <c r="T737" s="24"/>
      <c r="U737" s="24"/>
      <c r="V737" s="24"/>
      <c r="W737" s="24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4"/>
      <c r="T738" s="24"/>
      <c r="U738" s="24"/>
      <c r="V738" s="24"/>
      <c r="W738" s="24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4"/>
      <c r="T739" s="24"/>
      <c r="U739" s="24"/>
      <c r="V739" s="24"/>
      <c r="W739" s="24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4"/>
      <c r="T740" s="24"/>
      <c r="U740" s="24"/>
      <c r="V740" s="24"/>
      <c r="W740" s="24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4"/>
      <c r="T741" s="24"/>
      <c r="U741" s="24"/>
      <c r="V741" s="24"/>
      <c r="W741" s="24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4"/>
      <c r="T742" s="24"/>
      <c r="U742" s="24"/>
      <c r="V742" s="24"/>
      <c r="W742" s="24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4"/>
      <c r="T743" s="24"/>
      <c r="U743" s="24"/>
      <c r="V743" s="24"/>
      <c r="W743" s="24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4"/>
      <c r="T744" s="24"/>
      <c r="U744" s="24"/>
      <c r="V744" s="24"/>
      <c r="W744" s="24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4"/>
      <c r="T745" s="24"/>
      <c r="U745" s="24"/>
      <c r="V745" s="24"/>
      <c r="W745" s="24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4"/>
      <c r="T746" s="24"/>
      <c r="U746" s="24"/>
      <c r="V746" s="24"/>
      <c r="W746" s="24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4"/>
      <c r="T747" s="24"/>
      <c r="U747" s="24"/>
      <c r="V747" s="24"/>
      <c r="W747" s="24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4"/>
      <c r="T748" s="24"/>
      <c r="U748" s="24"/>
      <c r="V748" s="24"/>
      <c r="W748" s="24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4"/>
      <c r="T749" s="24"/>
      <c r="U749" s="24"/>
      <c r="V749" s="24"/>
      <c r="W749" s="24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4"/>
      <c r="T750" s="24"/>
      <c r="U750" s="24"/>
      <c r="V750" s="24"/>
      <c r="W750" s="24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4"/>
      <c r="T751" s="24"/>
      <c r="U751" s="24"/>
      <c r="V751" s="24"/>
      <c r="W751" s="24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4"/>
      <c r="T752" s="24"/>
      <c r="U752" s="24"/>
      <c r="V752" s="24"/>
      <c r="W752" s="24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4"/>
      <c r="T753" s="24"/>
      <c r="U753" s="24"/>
      <c r="V753" s="24"/>
      <c r="W753" s="24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4"/>
      <c r="T754" s="24"/>
      <c r="U754" s="24"/>
      <c r="V754" s="24"/>
      <c r="W754" s="24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4"/>
      <c r="T755" s="24"/>
      <c r="U755" s="24"/>
      <c r="V755" s="24"/>
      <c r="W755" s="24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4"/>
      <c r="T756" s="24"/>
      <c r="U756" s="24"/>
      <c r="V756" s="24"/>
      <c r="W756" s="24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4"/>
      <c r="T757" s="24"/>
      <c r="U757" s="24"/>
      <c r="V757" s="24"/>
      <c r="W757" s="24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4"/>
      <c r="T758" s="24"/>
      <c r="U758" s="24"/>
      <c r="V758" s="24"/>
      <c r="W758" s="24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4"/>
      <c r="T759" s="24"/>
      <c r="U759" s="24"/>
      <c r="V759" s="24"/>
      <c r="W759" s="24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4"/>
      <c r="T760" s="24"/>
      <c r="U760" s="24"/>
      <c r="V760" s="24"/>
      <c r="W760" s="24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4"/>
      <c r="T761" s="24"/>
      <c r="U761" s="24"/>
      <c r="V761" s="24"/>
      <c r="W761" s="24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4"/>
      <c r="T762" s="24"/>
      <c r="U762" s="24"/>
      <c r="V762" s="24"/>
      <c r="W762" s="24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4"/>
      <c r="T763" s="24"/>
      <c r="U763" s="24"/>
      <c r="V763" s="24"/>
      <c r="W763" s="24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4"/>
      <c r="T764" s="24"/>
      <c r="U764" s="24"/>
      <c r="V764" s="24"/>
      <c r="W764" s="24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4"/>
      <c r="T765" s="24"/>
      <c r="U765" s="24"/>
      <c r="V765" s="24"/>
      <c r="W765" s="24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4"/>
      <c r="T766" s="24"/>
      <c r="U766" s="24"/>
      <c r="V766" s="24"/>
      <c r="W766" s="24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4"/>
      <c r="T767" s="24"/>
      <c r="U767" s="24"/>
      <c r="V767" s="24"/>
      <c r="W767" s="24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4"/>
      <c r="T768" s="24"/>
      <c r="U768" s="24"/>
      <c r="V768" s="24"/>
      <c r="W768" s="24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4"/>
      <c r="T769" s="24"/>
      <c r="U769" s="24"/>
      <c r="V769" s="24"/>
      <c r="W769" s="24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4"/>
      <c r="T770" s="24"/>
      <c r="U770" s="24"/>
      <c r="V770" s="24"/>
      <c r="W770" s="24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4"/>
      <c r="T771" s="24"/>
      <c r="U771" s="24"/>
      <c r="V771" s="24"/>
      <c r="W771" s="24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4"/>
      <c r="T772" s="24"/>
      <c r="U772" s="24"/>
      <c r="V772" s="24"/>
      <c r="W772" s="24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4"/>
      <c r="T773" s="24"/>
      <c r="U773" s="24"/>
      <c r="V773" s="24"/>
      <c r="W773" s="24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4"/>
      <c r="T774" s="24"/>
      <c r="U774" s="24"/>
      <c r="V774" s="24"/>
      <c r="W774" s="24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4"/>
      <c r="T775" s="24"/>
      <c r="U775" s="24"/>
      <c r="V775" s="24"/>
      <c r="W775" s="24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4"/>
      <c r="T776" s="24"/>
      <c r="U776" s="24"/>
      <c r="V776" s="24"/>
      <c r="W776" s="24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4"/>
      <c r="T777" s="24"/>
      <c r="U777" s="24"/>
      <c r="V777" s="24"/>
      <c r="W777" s="24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4"/>
      <c r="T778" s="24"/>
      <c r="U778" s="24"/>
      <c r="V778" s="24"/>
      <c r="W778" s="24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4"/>
      <c r="T779" s="24"/>
      <c r="U779" s="24"/>
      <c r="V779" s="24"/>
      <c r="W779" s="24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4"/>
      <c r="T780" s="24"/>
      <c r="U780" s="24"/>
      <c r="V780" s="24"/>
      <c r="W780" s="24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4"/>
      <c r="T781" s="24"/>
      <c r="U781" s="24"/>
      <c r="V781" s="24"/>
      <c r="W781" s="24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4"/>
      <c r="T782" s="24"/>
      <c r="U782" s="24"/>
      <c r="V782" s="24"/>
      <c r="W782" s="24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4"/>
      <c r="T783" s="24"/>
      <c r="U783" s="24"/>
      <c r="V783" s="24"/>
      <c r="W783" s="24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4"/>
      <c r="T784" s="24"/>
      <c r="U784" s="24"/>
      <c r="V784" s="24"/>
      <c r="W784" s="24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4"/>
      <c r="T785" s="24"/>
      <c r="U785" s="24"/>
      <c r="V785" s="24"/>
      <c r="W785" s="24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4"/>
      <c r="T786" s="24"/>
      <c r="U786" s="24"/>
      <c r="V786" s="24"/>
      <c r="W786" s="24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4"/>
      <c r="T787" s="24"/>
      <c r="U787" s="24"/>
      <c r="V787" s="24"/>
      <c r="W787" s="24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4"/>
      <c r="T788" s="24"/>
      <c r="U788" s="24"/>
      <c r="V788" s="24"/>
      <c r="W788" s="24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4"/>
      <c r="T789" s="24"/>
      <c r="U789" s="24"/>
      <c r="V789" s="24"/>
      <c r="W789" s="24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4"/>
      <c r="T790" s="24"/>
      <c r="U790" s="24"/>
      <c r="V790" s="24"/>
      <c r="W790" s="24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4"/>
      <c r="T791" s="24"/>
      <c r="U791" s="24"/>
      <c r="V791" s="24"/>
      <c r="W791" s="24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4"/>
      <c r="T792" s="24"/>
      <c r="U792" s="24"/>
      <c r="V792" s="24"/>
      <c r="W792" s="24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4"/>
      <c r="T793" s="24"/>
      <c r="U793" s="24"/>
      <c r="V793" s="24"/>
      <c r="W793" s="24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4"/>
      <c r="T794" s="24"/>
      <c r="U794" s="24"/>
      <c r="V794" s="24"/>
      <c r="W794" s="24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4"/>
      <c r="T795" s="24"/>
      <c r="U795" s="24"/>
      <c r="V795" s="24"/>
      <c r="W795" s="24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4"/>
      <c r="T796" s="24"/>
      <c r="U796" s="24"/>
      <c r="V796" s="24"/>
      <c r="W796" s="24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4"/>
      <c r="T797" s="24"/>
      <c r="U797" s="24"/>
      <c r="V797" s="24"/>
      <c r="W797" s="24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4"/>
      <c r="T798" s="24"/>
      <c r="U798" s="24"/>
      <c r="V798" s="24"/>
      <c r="W798" s="24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4"/>
      <c r="T799" s="24"/>
      <c r="U799" s="24"/>
      <c r="V799" s="24"/>
      <c r="W799" s="24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4"/>
      <c r="T800" s="24"/>
      <c r="U800" s="24"/>
      <c r="V800" s="24"/>
      <c r="W800" s="24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4"/>
      <c r="T801" s="24"/>
      <c r="U801" s="24"/>
      <c r="V801" s="24"/>
      <c r="W801" s="24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4"/>
      <c r="T802" s="24"/>
      <c r="U802" s="24"/>
      <c r="V802" s="24"/>
      <c r="W802" s="24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4"/>
      <c r="T803" s="24"/>
      <c r="U803" s="24"/>
      <c r="V803" s="24"/>
      <c r="W803" s="24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4"/>
      <c r="T804" s="24"/>
      <c r="U804" s="24"/>
      <c r="V804" s="24"/>
      <c r="W804" s="24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4"/>
      <c r="T805" s="24"/>
      <c r="U805" s="24"/>
      <c r="V805" s="24"/>
      <c r="W805" s="24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4"/>
      <c r="T806" s="24"/>
      <c r="U806" s="24"/>
      <c r="V806" s="24"/>
      <c r="W806" s="24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4"/>
      <c r="T807" s="24"/>
      <c r="U807" s="24"/>
      <c r="V807" s="24"/>
      <c r="W807" s="24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4"/>
      <c r="T808" s="24"/>
      <c r="U808" s="24"/>
      <c r="V808" s="24"/>
      <c r="W808" s="24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4"/>
      <c r="T809" s="24"/>
      <c r="U809" s="24"/>
      <c r="V809" s="24"/>
      <c r="W809" s="24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4"/>
      <c r="T810" s="24"/>
      <c r="U810" s="24"/>
      <c r="V810" s="24"/>
      <c r="W810" s="24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4"/>
      <c r="T811" s="24"/>
      <c r="U811" s="24"/>
      <c r="V811" s="24"/>
      <c r="W811" s="24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4"/>
      <c r="T812" s="24"/>
      <c r="U812" s="24"/>
      <c r="V812" s="24"/>
      <c r="W812" s="24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4"/>
      <c r="T813" s="24"/>
      <c r="U813" s="24"/>
      <c r="V813" s="24"/>
      <c r="W813" s="24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4"/>
      <c r="T814" s="24"/>
      <c r="U814" s="24"/>
      <c r="V814" s="24"/>
      <c r="W814" s="24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4"/>
      <c r="T815" s="24"/>
      <c r="U815" s="24"/>
      <c r="V815" s="24"/>
      <c r="W815" s="24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4"/>
      <c r="T816" s="24"/>
      <c r="U816" s="24"/>
      <c r="V816" s="24"/>
      <c r="W816" s="24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4"/>
      <c r="T817" s="24"/>
      <c r="U817" s="24"/>
      <c r="V817" s="24"/>
      <c r="W817" s="24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4"/>
      <c r="T818" s="24"/>
      <c r="U818" s="24"/>
      <c r="V818" s="24"/>
      <c r="W818" s="24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4"/>
      <c r="T819" s="24"/>
      <c r="U819" s="24"/>
      <c r="V819" s="24"/>
      <c r="W819" s="24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4"/>
      <c r="T820" s="24"/>
      <c r="U820" s="24"/>
      <c r="V820" s="24"/>
      <c r="W820" s="24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4"/>
      <c r="T821" s="24"/>
      <c r="U821" s="24"/>
      <c r="V821" s="24"/>
      <c r="W821" s="24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4"/>
      <c r="T822" s="24"/>
      <c r="U822" s="24"/>
      <c r="V822" s="24"/>
      <c r="W822" s="24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4"/>
      <c r="T823" s="24"/>
      <c r="U823" s="24"/>
      <c r="V823" s="24"/>
      <c r="W823" s="24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4"/>
      <c r="T824" s="24"/>
      <c r="U824" s="24"/>
      <c r="V824" s="24"/>
      <c r="W824" s="24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4"/>
      <c r="T825" s="24"/>
      <c r="U825" s="24"/>
      <c r="V825" s="24"/>
      <c r="W825" s="24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4"/>
      <c r="T826" s="24"/>
      <c r="U826" s="24"/>
      <c r="V826" s="24"/>
      <c r="W826" s="24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4"/>
      <c r="T827" s="24"/>
      <c r="U827" s="24"/>
      <c r="V827" s="24"/>
      <c r="W827" s="24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4"/>
      <c r="T828" s="24"/>
      <c r="U828" s="24"/>
      <c r="V828" s="24"/>
      <c r="W828" s="24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4"/>
      <c r="T829" s="24"/>
      <c r="U829" s="24"/>
      <c r="V829" s="24"/>
      <c r="W829" s="24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4"/>
      <c r="T830" s="24"/>
      <c r="U830" s="24"/>
      <c r="V830" s="24"/>
      <c r="W830" s="24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4"/>
      <c r="T831" s="24"/>
      <c r="U831" s="24"/>
      <c r="V831" s="24"/>
      <c r="W831" s="24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4"/>
      <c r="T832" s="24"/>
      <c r="U832" s="24"/>
      <c r="V832" s="24"/>
      <c r="W832" s="24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4"/>
      <c r="T833" s="24"/>
      <c r="U833" s="24"/>
      <c r="V833" s="24"/>
      <c r="W833" s="24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4"/>
      <c r="T834" s="24"/>
      <c r="U834" s="24"/>
      <c r="V834" s="24"/>
      <c r="W834" s="24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4"/>
      <c r="T835" s="24"/>
      <c r="U835" s="24"/>
      <c r="V835" s="24"/>
      <c r="W835" s="24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4"/>
      <c r="T836" s="24"/>
      <c r="U836" s="24"/>
      <c r="V836" s="24"/>
      <c r="W836" s="24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4"/>
      <c r="T837" s="24"/>
      <c r="U837" s="24"/>
      <c r="V837" s="24"/>
      <c r="W837" s="24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4"/>
      <c r="T838" s="24"/>
      <c r="U838" s="24"/>
      <c r="V838" s="24"/>
      <c r="W838" s="24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4"/>
      <c r="T839" s="24"/>
      <c r="U839" s="24"/>
      <c r="V839" s="24"/>
      <c r="W839" s="24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4"/>
      <c r="T840" s="24"/>
      <c r="U840" s="24"/>
      <c r="V840" s="24"/>
      <c r="W840" s="24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4"/>
      <c r="T841" s="24"/>
      <c r="U841" s="24"/>
      <c r="V841" s="24"/>
      <c r="W841" s="24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4"/>
      <c r="T842" s="24"/>
      <c r="U842" s="24"/>
      <c r="V842" s="24"/>
      <c r="W842" s="24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4"/>
      <c r="T843" s="24"/>
      <c r="U843" s="24"/>
      <c r="V843" s="24"/>
      <c r="W843" s="24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4"/>
      <c r="T844" s="24"/>
      <c r="U844" s="24"/>
      <c r="V844" s="24"/>
      <c r="W844" s="24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4"/>
      <c r="T845" s="24"/>
      <c r="U845" s="24"/>
      <c r="V845" s="24"/>
      <c r="W845" s="24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4"/>
      <c r="T846" s="24"/>
      <c r="U846" s="24"/>
      <c r="V846" s="24"/>
      <c r="W846" s="24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4"/>
      <c r="T847" s="24"/>
      <c r="U847" s="24"/>
      <c r="V847" s="24"/>
      <c r="W847" s="24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4"/>
      <c r="T848" s="24"/>
      <c r="U848" s="24"/>
      <c r="V848" s="24"/>
      <c r="W848" s="24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4"/>
      <c r="T849" s="24"/>
      <c r="U849" s="24"/>
      <c r="V849" s="24"/>
      <c r="W849" s="24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4"/>
      <c r="T850" s="24"/>
      <c r="U850" s="24"/>
      <c r="V850" s="24"/>
      <c r="W850" s="24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4"/>
      <c r="T851" s="24"/>
      <c r="U851" s="24"/>
      <c r="V851" s="24"/>
      <c r="W851" s="24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4"/>
      <c r="T852" s="24"/>
      <c r="U852" s="24"/>
      <c r="V852" s="24"/>
      <c r="W852" s="24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4"/>
      <c r="T853" s="24"/>
      <c r="U853" s="24"/>
      <c r="V853" s="24"/>
      <c r="W853" s="24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4"/>
      <c r="T854" s="24"/>
      <c r="U854" s="24"/>
      <c r="V854" s="24"/>
      <c r="W854" s="24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4"/>
      <c r="T855" s="24"/>
      <c r="U855" s="24"/>
      <c r="V855" s="24"/>
      <c r="W855" s="24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4"/>
      <c r="T856" s="24"/>
      <c r="U856" s="24"/>
      <c r="V856" s="24"/>
      <c r="W856" s="24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4"/>
      <c r="T857" s="24"/>
      <c r="U857" s="24"/>
      <c r="V857" s="24"/>
      <c r="W857" s="24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4"/>
      <c r="T858" s="24"/>
      <c r="U858" s="24"/>
      <c r="V858" s="24"/>
      <c r="W858" s="24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4"/>
      <c r="T859" s="24"/>
      <c r="U859" s="24"/>
      <c r="V859" s="24"/>
      <c r="W859" s="24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4"/>
      <c r="T860" s="24"/>
      <c r="U860" s="24"/>
      <c r="V860" s="24"/>
      <c r="W860" s="24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4"/>
      <c r="T861" s="24"/>
      <c r="U861" s="24"/>
      <c r="V861" s="24"/>
      <c r="W861" s="24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4"/>
      <c r="T862" s="24"/>
      <c r="U862" s="24"/>
      <c r="V862" s="24"/>
      <c r="W862" s="24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4"/>
      <c r="T863" s="24"/>
      <c r="U863" s="24"/>
      <c r="V863" s="24"/>
      <c r="W863" s="24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4"/>
      <c r="T864" s="24"/>
      <c r="U864" s="24"/>
      <c r="V864" s="24"/>
      <c r="W864" s="24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4"/>
      <c r="T865" s="24"/>
      <c r="U865" s="24"/>
      <c r="V865" s="24"/>
      <c r="W865" s="24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4"/>
      <c r="T866" s="24"/>
      <c r="U866" s="24"/>
      <c r="V866" s="24"/>
      <c r="W866" s="24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4"/>
      <c r="T867" s="24"/>
      <c r="U867" s="24"/>
      <c r="V867" s="24"/>
      <c r="W867" s="24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4"/>
      <c r="T868" s="24"/>
      <c r="U868" s="24"/>
      <c r="V868" s="24"/>
      <c r="W868" s="24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4"/>
      <c r="T869" s="24"/>
      <c r="U869" s="24"/>
      <c r="V869" s="24"/>
      <c r="W869" s="24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4"/>
      <c r="T870" s="24"/>
      <c r="U870" s="24"/>
      <c r="V870" s="24"/>
      <c r="W870" s="24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4"/>
      <c r="T871" s="24"/>
      <c r="U871" s="24"/>
      <c r="V871" s="24"/>
      <c r="W871" s="24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4"/>
      <c r="T872" s="24"/>
      <c r="U872" s="24"/>
      <c r="V872" s="24"/>
      <c r="W872" s="24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4"/>
      <c r="T873" s="24"/>
      <c r="U873" s="24"/>
      <c r="V873" s="24"/>
      <c r="W873" s="24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4"/>
      <c r="T874" s="24"/>
      <c r="U874" s="24"/>
      <c r="V874" s="24"/>
      <c r="W874" s="24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4"/>
      <c r="T875" s="24"/>
      <c r="U875" s="24"/>
      <c r="V875" s="24"/>
      <c r="W875" s="24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4"/>
      <c r="T876" s="24"/>
      <c r="U876" s="24"/>
      <c r="V876" s="24"/>
      <c r="W876" s="24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4"/>
      <c r="T877" s="24"/>
      <c r="U877" s="24"/>
      <c r="V877" s="24"/>
      <c r="W877" s="24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4"/>
      <c r="T878" s="24"/>
      <c r="U878" s="24"/>
      <c r="V878" s="24"/>
      <c r="W878" s="24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4"/>
      <c r="T879" s="24"/>
      <c r="U879" s="24"/>
      <c r="V879" s="24"/>
      <c r="W879" s="24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4"/>
      <c r="T880" s="24"/>
      <c r="U880" s="24"/>
      <c r="V880" s="24"/>
      <c r="W880" s="24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4"/>
      <c r="T881" s="24"/>
      <c r="U881" s="24"/>
      <c r="V881" s="24"/>
      <c r="W881" s="24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4"/>
      <c r="T882" s="24"/>
      <c r="U882" s="24"/>
      <c r="V882" s="24"/>
      <c r="W882" s="24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4"/>
      <c r="T883" s="24"/>
      <c r="U883" s="24"/>
      <c r="V883" s="24"/>
      <c r="W883" s="24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4"/>
      <c r="T884" s="24"/>
      <c r="U884" s="24"/>
      <c r="V884" s="24"/>
      <c r="W884" s="24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4"/>
      <c r="T885" s="24"/>
      <c r="U885" s="24"/>
      <c r="V885" s="24"/>
      <c r="W885" s="24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4"/>
      <c r="T886" s="24"/>
      <c r="U886" s="24"/>
      <c r="V886" s="24"/>
      <c r="W886" s="24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4"/>
      <c r="T887" s="24"/>
      <c r="U887" s="24"/>
      <c r="V887" s="24"/>
      <c r="W887" s="24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4"/>
      <c r="T888" s="24"/>
      <c r="U888" s="24"/>
      <c r="V888" s="24"/>
      <c r="W888" s="24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4"/>
      <c r="T889" s="24"/>
      <c r="U889" s="24"/>
      <c r="V889" s="24"/>
      <c r="W889" s="24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4"/>
      <c r="T890" s="24"/>
      <c r="U890" s="24"/>
      <c r="V890" s="24"/>
      <c r="W890" s="24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4"/>
      <c r="T891" s="24"/>
      <c r="U891" s="24"/>
      <c r="V891" s="24"/>
      <c r="W891" s="24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4"/>
      <c r="T892" s="24"/>
      <c r="U892" s="24"/>
      <c r="V892" s="24"/>
      <c r="W892" s="24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4"/>
      <c r="T893" s="24"/>
      <c r="U893" s="24"/>
      <c r="V893" s="24"/>
      <c r="W893" s="24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4"/>
      <c r="T894" s="24"/>
      <c r="U894" s="24"/>
      <c r="V894" s="24"/>
      <c r="W894" s="24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4"/>
      <c r="T895" s="24"/>
      <c r="U895" s="24"/>
      <c r="V895" s="24"/>
      <c r="W895" s="24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4"/>
      <c r="T896" s="24"/>
      <c r="U896" s="24"/>
      <c r="V896" s="24"/>
      <c r="W896" s="24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4"/>
      <c r="T897" s="24"/>
      <c r="U897" s="24"/>
      <c r="V897" s="24"/>
      <c r="W897" s="24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4"/>
      <c r="T898" s="24"/>
      <c r="U898" s="24"/>
      <c r="V898" s="24"/>
      <c r="W898" s="24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4"/>
      <c r="T899" s="24"/>
      <c r="U899" s="24"/>
      <c r="V899" s="24"/>
      <c r="W899" s="24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4"/>
      <c r="T900" s="24"/>
      <c r="U900" s="24"/>
      <c r="V900" s="24"/>
      <c r="W900" s="24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4"/>
      <c r="T901" s="24"/>
      <c r="U901" s="24"/>
      <c r="V901" s="24"/>
      <c r="W901" s="24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4"/>
      <c r="T902" s="24"/>
      <c r="U902" s="24"/>
      <c r="V902" s="24"/>
      <c r="W902" s="24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4"/>
      <c r="T903" s="24"/>
      <c r="U903" s="24"/>
      <c r="V903" s="24"/>
      <c r="W903" s="24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4"/>
      <c r="T904" s="24"/>
      <c r="U904" s="24"/>
      <c r="V904" s="24"/>
      <c r="W904" s="24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4"/>
      <c r="T905" s="24"/>
      <c r="U905" s="24"/>
      <c r="V905" s="24"/>
      <c r="W905" s="24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4"/>
      <c r="T906" s="24"/>
      <c r="U906" s="24"/>
      <c r="V906" s="24"/>
      <c r="W906" s="24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4"/>
      <c r="T907" s="24"/>
      <c r="U907" s="24"/>
      <c r="V907" s="24"/>
      <c r="W907" s="24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4"/>
      <c r="T908" s="24"/>
      <c r="U908" s="24"/>
      <c r="V908" s="24"/>
      <c r="W908" s="24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4"/>
      <c r="T909" s="24"/>
      <c r="U909" s="24"/>
      <c r="V909" s="24"/>
      <c r="W909" s="24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4"/>
      <c r="T910" s="24"/>
      <c r="U910" s="24"/>
      <c r="V910" s="24"/>
      <c r="W910" s="24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4"/>
      <c r="T911" s="24"/>
      <c r="U911" s="24"/>
      <c r="V911" s="24"/>
      <c r="W911" s="24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4"/>
      <c r="T912" s="24"/>
      <c r="U912" s="24"/>
      <c r="V912" s="24"/>
      <c r="W912" s="24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4"/>
      <c r="T913" s="24"/>
      <c r="U913" s="24"/>
      <c r="V913" s="24"/>
      <c r="W913" s="24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4"/>
      <c r="T914" s="24"/>
      <c r="U914" s="24"/>
      <c r="V914" s="24"/>
      <c r="W914" s="24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4"/>
      <c r="T915" s="24"/>
      <c r="U915" s="24"/>
      <c r="V915" s="24"/>
      <c r="W915" s="24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4"/>
      <c r="T916" s="24"/>
      <c r="U916" s="24"/>
      <c r="V916" s="24"/>
      <c r="W916" s="24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4"/>
      <c r="T917" s="24"/>
      <c r="U917" s="24"/>
      <c r="V917" s="24"/>
      <c r="W917" s="24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4"/>
      <c r="T918" s="24"/>
      <c r="U918" s="24"/>
      <c r="V918" s="24"/>
      <c r="W918" s="24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4"/>
      <c r="T919" s="24"/>
      <c r="U919" s="24"/>
      <c r="V919" s="24"/>
      <c r="W919" s="24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4"/>
      <c r="T920" s="24"/>
      <c r="U920" s="24"/>
      <c r="V920" s="24"/>
      <c r="W920" s="24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4"/>
      <c r="T921" s="24"/>
      <c r="U921" s="24"/>
      <c r="V921" s="24"/>
      <c r="W921" s="24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4"/>
      <c r="T922" s="24"/>
      <c r="U922" s="24"/>
      <c r="V922" s="24"/>
      <c r="W922" s="24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4"/>
      <c r="T923" s="24"/>
      <c r="U923" s="24"/>
      <c r="V923" s="24"/>
      <c r="W923" s="24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4"/>
      <c r="T924" s="24"/>
      <c r="U924" s="24"/>
      <c r="V924" s="24"/>
      <c r="W924" s="24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4"/>
      <c r="T925" s="24"/>
      <c r="U925" s="24"/>
      <c r="V925" s="24"/>
      <c r="W925" s="24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4"/>
      <c r="T926" s="24"/>
      <c r="U926" s="24"/>
      <c r="V926" s="24"/>
      <c r="W926" s="24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4"/>
      <c r="T927" s="24"/>
      <c r="U927" s="24"/>
      <c r="V927" s="24"/>
      <c r="W927" s="24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4"/>
      <c r="T928" s="24"/>
      <c r="U928" s="24"/>
      <c r="V928" s="24"/>
      <c r="W928" s="24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4"/>
      <c r="T929" s="24"/>
      <c r="U929" s="24"/>
      <c r="V929" s="24"/>
      <c r="W929" s="24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4"/>
      <c r="T930" s="24"/>
      <c r="U930" s="24"/>
      <c r="V930" s="24"/>
      <c r="W930" s="24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4"/>
      <c r="T931" s="24"/>
      <c r="U931" s="24"/>
      <c r="V931" s="24"/>
      <c r="W931" s="24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4"/>
      <c r="T932" s="24"/>
      <c r="U932" s="24"/>
      <c r="V932" s="24"/>
      <c r="W932" s="24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4"/>
      <c r="T933" s="24"/>
      <c r="U933" s="24"/>
      <c r="V933" s="24"/>
      <c r="W933" s="24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4"/>
      <c r="T934" s="24"/>
      <c r="U934" s="24"/>
      <c r="V934" s="24"/>
      <c r="W934" s="24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4"/>
      <c r="T935" s="24"/>
      <c r="U935" s="24"/>
      <c r="V935" s="24"/>
      <c r="W935" s="24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4"/>
      <c r="T936" s="24"/>
      <c r="U936" s="24"/>
      <c r="V936" s="24"/>
      <c r="W936" s="24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4"/>
      <c r="T937" s="24"/>
      <c r="U937" s="24"/>
      <c r="V937" s="24"/>
      <c r="W937" s="24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4"/>
      <c r="T938" s="24"/>
      <c r="U938" s="24"/>
      <c r="V938" s="24"/>
      <c r="W938" s="24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4"/>
      <c r="T939" s="24"/>
      <c r="U939" s="24"/>
      <c r="V939" s="24"/>
      <c r="W939" s="24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4"/>
      <c r="T940" s="24"/>
      <c r="U940" s="24"/>
      <c r="V940" s="24"/>
      <c r="W940" s="24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4"/>
      <c r="T941" s="24"/>
      <c r="U941" s="24"/>
      <c r="V941" s="24"/>
      <c r="W941" s="24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4"/>
      <c r="T942" s="24"/>
      <c r="U942" s="24"/>
      <c r="V942" s="24"/>
      <c r="W942" s="24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4"/>
      <c r="T943" s="24"/>
      <c r="U943" s="24"/>
      <c r="V943" s="24"/>
      <c r="W943" s="24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4"/>
      <c r="T944" s="24"/>
      <c r="U944" s="24"/>
      <c r="V944" s="24"/>
      <c r="W944" s="24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4"/>
      <c r="T945" s="24"/>
      <c r="U945" s="24"/>
      <c r="V945" s="24"/>
      <c r="W945" s="24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4"/>
      <c r="T946" s="24"/>
      <c r="U946" s="24"/>
      <c r="V946" s="24"/>
      <c r="W946" s="24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4"/>
      <c r="T947" s="24"/>
      <c r="U947" s="24"/>
      <c r="V947" s="24"/>
      <c r="W947" s="24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4"/>
      <c r="T948" s="24"/>
      <c r="U948" s="24"/>
      <c r="V948" s="24"/>
      <c r="W948" s="24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4"/>
      <c r="T949" s="24"/>
      <c r="U949" s="24"/>
      <c r="V949" s="24"/>
      <c r="W949" s="24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4"/>
      <c r="T950" s="24"/>
      <c r="U950" s="24"/>
      <c r="V950" s="24"/>
      <c r="W950" s="24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4"/>
      <c r="T951" s="24"/>
      <c r="U951" s="24"/>
      <c r="V951" s="24"/>
      <c r="W951" s="24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4"/>
      <c r="T952" s="24"/>
      <c r="U952" s="24"/>
      <c r="V952" s="24"/>
      <c r="W952" s="24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4"/>
      <c r="T953" s="24"/>
      <c r="U953" s="24"/>
      <c r="V953" s="24"/>
      <c r="W953" s="24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4"/>
      <c r="T954" s="24"/>
      <c r="U954" s="24"/>
      <c r="V954" s="24"/>
      <c r="W954" s="24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4"/>
      <c r="T955" s="24"/>
      <c r="U955" s="24"/>
      <c r="V955" s="24"/>
      <c r="W955" s="24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4"/>
      <c r="T956" s="24"/>
      <c r="U956" s="24"/>
      <c r="V956" s="24"/>
      <c r="W956" s="24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4"/>
      <c r="T957" s="24"/>
      <c r="U957" s="24"/>
      <c r="V957" s="24"/>
      <c r="W957" s="24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4"/>
      <c r="T958" s="24"/>
      <c r="U958" s="24"/>
      <c r="V958" s="24"/>
      <c r="W958" s="24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4"/>
      <c r="T959" s="24"/>
      <c r="U959" s="24"/>
      <c r="V959" s="24"/>
      <c r="W959" s="24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4"/>
      <c r="T960" s="24"/>
      <c r="U960" s="24"/>
      <c r="V960" s="24"/>
      <c r="W960" s="24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4"/>
      <c r="T961" s="24"/>
      <c r="U961" s="24"/>
      <c r="V961" s="24"/>
      <c r="W961" s="24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4"/>
      <c r="T962" s="24"/>
      <c r="U962" s="24"/>
      <c r="V962" s="24"/>
      <c r="W962" s="24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4"/>
      <c r="T963" s="24"/>
      <c r="U963" s="24"/>
      <c r="V963" s="24"/>
      <c r="W963" s="24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4"/>
      <c r="T964" s="24"/>
      <c r="U964" s="24"/>
      <c r="V964" s="24"/>
      <c r="W964" s="24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4"/>
      <c r="T965" s="24"/>
      <c r="U965" s="24"/>
      <c r="V965" s="24"/>
      <c r="W965" s="24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4"/>
      <c r="T966" s="24"/>
      <c r="U966" s="24"/>
      <c r="V966" s="24"/>
      <c r="W966" s="24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4"/>
      <c r="T967" s="24"/>
      <c r="U967" s="24"/>
      <c r="V967" s="24"/>
      <c r="W967" s="24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4"/>
      <c r="T968" s="24"/>
      <c r="U968" s="24"/>
      <c r="V968" s="24"/>
      <c r="W968" s="24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4"/>
      <c r="T969" s="24"/>
      <c r="U969" s="24"/>
      <c r="V969" s="24"/>
      <c r="W969" s="24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4"/>
      <c r="T970" s="24"/>
      <c r="U970" s="24"/>
      <c r="V970" s="24"/>
      <c r="W970" s="24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4"/>
      <c r="T971" s="24"/>
      <c r="U971" s="24"/>
      <c r="V971" s="24"/>
      <c r="W971" s="24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4"/>
      <c r="T972" s="24"/>
      <c r="U972" s="24"/>
      <c r="V972" s="24"/>
      <c r="W972" s="24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4"/>
      <c r="T973" s="24"/>
      <c r="U973" s="24"/>
      <c r="V973" s="24"/>
      <c r="W973" s="24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4"/>
      <c r="T974" s="24"/>
      <c r="U974" s="24"/>
      <c r="V974" s="24"/>
      <c r="W974" s="24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4"/>
      <c r="T975" s="24"/>
      <c r="U975" s="24"/>
      <c r="V975" s="24"/>
      <c r="W975" s="24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4"/>
      <c r="T976" s="24"/>
      <c r="U976" s="24"/>
      <c r="V976" s="24"/>
      <c r="W976" s="24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4"/>
      <c r="T977" s="24"/>
      <c r="U977" s="24"/>
      <c r="V977" s="24"/>
      <c r="W977" s="24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4"/>
      <c r="T978" s="24"/>
      <c r="U978" s="24"/>
      <c r="V978" s="24"/>
      <c r="W978" s="24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4"/>
      <c r="T979" s="24"/>
      <c r="U979" s="24"/>
      <c r="V979" s="24"/>
      <c r="W979" s="24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4"/>
      <c r="T980" s="24"/>
      <c r="U980" s="24"/>
      <c r="V980" s="24"/>
      <c r="W980" s="24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4"/>
      <c r="T981" s="24"/>
      <c r="U981" s="24"/>
      <c r="V981" s="24"/>
      <c r="W981" s="24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4"/>
      <c r="T982" s="24"/>
      <c r="U982" s="24"/>
      <c r="V982" s="24"/>
      <c r="W982" s="24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4"/>
      <c r="T983" s="24"/>
      <c r="U983" s="24"/>
      <c r="V983" s="24"/>
      <c r="W983" s="24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4"/>
      <c r="T984" s="24"/>
      <c r="U984" s="24"/>
      <c r="V984" s="24"/>
      <c r="W984" s="24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4"/>
      <c r="T985" s="24"/>
      <c r="U985" s="24"/>
      <c r="V985" s="24"/>
      <c r="W985" s="24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4"/>
      <c r="T986" s="24"/>
      <c r="U986" s="24"/>
      <c r="V986" s="24"/>
      <c r="W986" s="24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4"/>
      <c r="T987" s="24"/>
      <c r="U987" s="24"/>
      <c r="V987" s="24"/>
      <c r="W987" s="24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4"/>
      <c r="T988" s="24"/>
      <c r="U988" s="24"/>
      <c r="V988" s="24"/>
      <c r="W988" s="24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4"/>
      <c r="T989" s="24"/>
      <c r="U989" s="24"/>
      <c r="V989" s="24"/>
      <c r="W989" s="24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4"/>
      <c r="T990" s="24"/>
      <c r="U990" s="24"/>
      <c r="V990" s="24"/>
      <c r="W990" s="24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4"/>
      <c r="T991" s="24"/>
      <c r="U991" s="24"/>
      <c r="V991" s="24"/>
      <c r="W991" s="24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4"/>
      <c r="T992" s="24"/>
      <c r="U992" s="24"/>
      <c r="V992" s="24"/>
      <c r="W992" s="24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4"/>
      <c r="T993" s="24"/>
      <c r="U993" s="24"/>
      <c r="V993" s="24"/>
      <c r="W993" s="24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4"/>
      <c r="T994" s="24"/>
      <c r="U994" s="24"/>
      <c r="V994" s="24"/>
      <c r="W994" s="24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4"/>
      <c r="T995" s="24"/>
      <c r="U995" s="24"/>
      <c r="V995" s="24"/>
      <c r="W995" s="24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4"/>
      <c r="T996" s="24"/>
      <c r="U996" s="24"/>
      <c r="V996" s="24"/>
      <c r="W996" s="24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4"/>
      <c r="T997" s="24"/>
      <c r="U997" s="24"/>
      <c r="V997" s="24"/>
      <c r="W997" s="24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4"/>
      <c r="T998" s="24"/>
      <c r="U998" s="24"/>
      <c r="V998" s="24"/>
      <c r="W998" s="24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4"/>
      <c r="T999" s="24"/>
      <c r="U999" s="24"/>
      <c r="V999" s="24"/>
      <c r="W999" s="24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4"/>
      <c r="T1000" s="24"/>
      <c r="U1000" s="24"/>
      <c r="V1000" s="24"/>
      <c r="W1000" s="24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4"/>
      <c r="T1001" s="24"/>
      <c r="U1001" s="24"/>
      <c r="V1001" s="24"/>
      <c r="W1001" s="24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4"/>
      <c r="T1002" s="24"/>
      <c r="U1002" s="24"/>
      <c r="V1002" s="24"/>
      <c r="W1002" s="24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4"/>
      <c r="T1003" s="24"/>
      <c r="U1003" s="24"/>
      <c r="V1003" s="24"/>
      <c r="W1003" s="24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4"/>
      <c r="T1004" s="24"/>
      <c r="U1004" s="24"/>
      <c r="V1004" s="24"/>
      <c r="W1004" s="24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4"/>
      <c r="T1005" s="24"/>
      <c r="U1005" s="24"/>
      <c r="V1005" s="24"/>
      <c r="W1005" s="24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4"/>
      <c r="T1006" s="24"/>
      <c r="U1006" s="24"/>
      <c r="V1006" s="24"/>
      <c r="W1006" s="24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4"/>
      <c r="T1007" s="24"/>
      <c r="U1007" s="24"/>
      <c r="V1007" s="24"/>
      <c r="W1007" s="24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4"/>
      <c r="T1008" s="24"/>
      <c r="U1008" s="24"/>
      <c r="V1008" s="24"/>
      <c r="W1008" s="24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4"/>
      <c r="T1009" s="24"/>
      <c r="U1009" s="24"/>
      <c r="V1009" s="24"/>
      <c r="W1009" s="24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4"/>
      <c r="T1010" s="24"/>
      <c r="U1010" s="24"/>
      <c r="V1010" s="24"/>
      <c r="W1010" s="24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4"/>
      <c r="T1011" s="24"/>
      <c r="U1011" s="24"/>
      <c r="V1011" s="24"/>
      <c r="W1011" s="24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4"/>
      <c r="T1012" s="24"/>
      <c r="U1012" s="24"/>
      <c r="V1012" s="24"/>
      <c r="W1012" s="24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4"/>
      <c r="T1013" s="24"/>
      <c r="U1013" s="24"/>
      <c r="V1013" s="24"/>
      <c r="W1013" s="24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4"/>
      <c r="T1014" s="24"/>
      <c r="U1014" s="24"/>
      <c r="V1014" s="24"/>
      <c r="W1014" s="24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4"/>
      <c r="T1015" s="24"/>
      <c r="U1015" s="24"/>
      <c r="V1015" s="24"/>
      <c r="W1015" s="24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4"/>
      <c r="T1016" s="24"/>
      <c r="U1016" s="24"/>
      <c r="V1016" s="24"/>
      <c r="W1016" s="24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4"/>
      <c r="T1017" s="24"/>
      <c r="U1017" s="24"/>
      <c r="V1017" s="24"/>
      <c r="W1017" s="24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4"/>
      <c r="T1018" s="24"/>
      <c r="U1018" s="24"/>
      <c r="V1018" s="24"/>
      <c r="W1018" s="24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4"/>
      <c r="T1019" s="24"/>
      <c r="U1019" s="24"/>
      <c r="V1019" s="24"/>
      <c r="W1019" s="24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4"/>
      <c r="T1020" s="24"/>
      <c r="U1020" s="24"/>
      <c r="V1020" s="24"/>
      <c r="W1020" s="24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4"/>
      <c r="T1021" s="24"/>
      <c r="U1021" s="24"/>
      <c r="V1021" s="24"/>
      <c r="W1021" s="24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4"/>
      <c r="T1022" s="24"/>
      <c r="U1022" s="24"/>
      <c r="V1022" s="24"/>
      <c r="W1022" s="24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4"/>
      <c r="T1023" s="24"/>
      <c r="U1023" s="24"/>
      <c r="V1023" s="24"/>
      <c r="W1023" s="24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4"/>
      <c r="T1024" s="24"/>
      <c r="U1024" s="24"/>
      <c r="V1024" s="24"/>
      <c r="W1024" s="24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4"/>
      <c r="T1025" s="24"/>
      <c r="U1025" s="24"/>
      <c r="V1025" s="24"/>
      <c r="W1025" s="24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4"/>
      <c r="T1026" s="24"/>
      <c r="U1026" s="24"/>
      <c r="V1026" s="24"/>
      <c r="W1026" s="24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4"/>
      <c r="T1027" s="24"/>
      <c r="U1027" s="24"/>
      <c r="V1027" s="24"/>
      <c r="W1027" s="24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4"/>
      <c r="T1028" s="24"/>
      <c r="U1028" s="24"/>
      <c r="V1028" s="24"/>
      <c r="W1028" s="24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4"/>
      <c r="T1029" s="24"/>
      <c r="U1029" s="24"/>
      <c r="V1029" s="24"/>
      <c r="W1029" s="24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4"/>
      <c r="T1030" s="24"/>
      <c r="U1030" s="24"/>
      <c r="V1030" s="24"/>
      <c r="W1030" s="24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4"/>
      <c r="T1031" s="24"/>
      <c r="U1031" s="24"/>
      <c r="V1031" s="24"/>
      <c r="W1031" s="24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4"/>
      <c r="T1032" s="24"/>
      <c r="U1032" s="24"/>
      <c r="V1032" s="24"/>
      <c r="W1032" s="24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4"/>
      <c r="T1033" s="24"/>
      <c r="U1033" s="24"/>
      <c r="V1033" s="24"/>
      <c r="W1033" s="24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4"/>
      <c r="T1034" s="24"/>
      <c r="U1034" s="24"/>
      <c r="V1034" s="24"/>
      <c r="W1034" s="24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4"/>
      <c r="T1035" s="24"/>
      <c r="U1035" s="24"/>
      <c r="V1035" s="24"/>
      <c r="W1035" s="24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4"/>
      <c r="T1036" s="24"/>
      <c r="U1036" s="24"/>
      <c r="V1036" s="24"/>
      <c r="W1036" s="24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4"/>
      <c r="T1037" s="24"/>
      <c r="U1037" s="24"/>
      <c r="V1037" s="24"/>
      <c r="W1037" s="24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4"/>
      <c r="T1038" s="24"/>
      <c r="U1038" s="24"/>
      <c r="V1038" s="24"/>
      <c r="W1038" s="24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4"/>
      <c r="T1039" s="24"/>
      <c r="U1039" s="24"/>
      <c r="V1039" s="24"/>
      <c r="W1039" s="24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4"/>
      <c r="T1040" s="24"/>
      <c r="U1040" s="24"/>
      <c r="V1040" s="24"/>
      <c r="W1040" s="24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4"/>
      <c r="T1041" s="24"/>
      <c r="U1041" s="24"/>
      <c r="V1041" s="24"/>
      <c r="W1041" s="24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4"/>
      <c r="T1042" s="24"/>
      <c r="U1042" s="24"/>
      <c r="V1042" s="24"/>
      <c r="W1042" s="24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4"/>
      <c r="T1043" s="24"/>
      <c r="U1043" s="24"/>
      <c r="V1043" s="24"/>
      <c r="W1043" s="24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4"/>
      <c r="T1044" s="24"/>
      <c r="U1044" s="24"/>
      <c r="V1044" s="24"/>
      <c r="W1044" s="24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4"/>
      <c r="T1045" s="24"/>
      <c r="U1045" s="24"/>
      <c r="V1045" s="24"/>
      <c r="W1045" s="24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4"/>
      <c r="T1046" s="24"/>
      <c r="U1046" s="24"/>
      <c r="V1046" s="24"/>
      <c r="W1046" s="24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4"/>
      <c r="T1047" s="24"/>
      <c r="U1047" s="24"/>
      <c r="V1047" s="24"/>
      <c r="W1047" s="24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4"/>
      <c r="T1048" s="24"/>
      <c r="U1048" s="24"/>
      <c r="V1048" s="24"/>
      <c r="W1048" s="24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4"/>
      <c r="T1049" s="24"/>
      <c r="U1049" s="24"/>
      <c r="V1049" s="24"/>
      <c r="W1049" s="24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4"/>
      <c r="T1050" s="24"/>
      <c r="U1050" s="24"/>
      <c r="V1050" s="24"/>
      <c r="W1050" s="24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4"/>
      <c r="T1051" s="24"/>
      <c r="U1051" s="24"/>
      <c r="V1051" s="24"/>
      <c r="W1051" s="24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4"/>
      <c r="T1052" s="24"/>
      <c r="U1052" s="24"/>
      <c r="V1052" s="24"/>
      <c r="W1052" s="24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4"/>
      <c r="T1053" s="24"/>
      <c r="U1053" s="24"/>
      <c r="V1053" s="24"/>
      <c r="W1053" s="24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4"/>
      <c r="T1054" s="24"/>
      <c r="U1054" s="24"/>
      <c r="V1054" s="24"/>
      <c r="W1054" s="24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4"/>
      <c r="T1055" s="24"/>
      <c r="U1055" s="24"/>
      <c r="V1055" s="24"/>
      <c r="W1055" s="24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4"/>
      <c r="T1056" s="24"/>
      <c r="U1056" s="24"/>
      <c r="V1056" s="24"/>
      <c r="W1056" s="24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4"/>
      <c r="T1057" s="24"/>
      <c r="U1057" s="24"/>
      <c r="V1057" s="24"/>
      <c r="W1057" s="24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4"/>
      <c r="T1058" s="24"/>
      <c r="U1058" s="24"/>
      <c r="V1058" s="24"/>
      <c r="W1058" s="24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4"/>
      <c r="T1059" s="24"/>
      <c r="U1059" s="24"/>
      <c r="V1059" s="24"/>
      <c r="W1059" s="24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4"/>
      <c r="T1060" s="24"/>
      <c r="U1060" s="24"/>
      <c r="V1060" s="24"/>
      <c r="W1060" s="24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4"/>
      <c r="T1061" s="24"/>
      <c r="U1061" s="24"/>
      <c r="V1061" s="24"/>
      <c r="W1061" s="24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4"/>
      <c r="T1062" s="24"/>
      <c r="U1062" s="24"/>
      <c r="V1062" s="24"/>
      <c r="W1062" s="24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4"/>
      <c r="T1063" s="24"/>
      <c r="U1063" s="24"/>
      <c r="V1063" s="24"/>
      <c r="W1063" s="24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4"/>
      <c r="T1064" s="24"/>
      <c r="U1064" s="24"/>
      <c r="V1064" s="24"/>
      <c r="W1064" s="24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4"/>
      <c r="T1065" s="24"/>
      <c r="U1065" s="24"/>
      <c r="V1065" s="24"/>
      <c r="W1065" s="24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4"/>
      <c r="T1066" s="24"/>
      <c r="U1066" s="24"/>
      <c r="V1066" s="24"/>
      <c r="W1066" s="24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4"/>
      <c r="T1067" s="24"/>
      <c r="U1067" s="24"/>
      <c r="V1067" s="24"/>
      <c r="W1067" s="24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4"/>
      <c r="T1068" s="24"/>
      <c r="U1068" s="24"/>
      <c r="V1068" s="24"/>
      <c r="W1068" s="24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4"/>
      <c r="T1069" s="24"/>
      <c r="U1069" s="24"/>
      <c r="V1069" s="24"/>
      <c r="W1069" s="24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4"/>
      <c r="T1070" s="24"/>
      <c r="U1070" s="24"/>
      <c r="V1070" s="24"/>
      <c r="W1070" s="24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4"/>
      <c r="T1071" s="24"/>
      <c r="U1071" s="24"/>
      <c r="V1071" s="24"/>
      <c r="W1071" s="24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4"/>
      <c r="T1072" s="24"/>
      <c r="U1072" s="24"/>
      <c r="V1072" s="24"/>
      <c r="W1072" s="24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4"/>
      <c r="T1073" s="24"/>
      <c r="U1073" s="24"/>
      <c r="V1073" s="24"/>
      <c r="W1073" s="24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4"/>
      <c r="T1074" s="24"/>
      <c r="U1074" s="24"/>
      <c r="V1074" s="24"/>
      <c r="W1074" s="24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4"/>
      <c r="T1075" s="24"/>
      <c r="U1075" s="24"/>
      <c r="V1075" s="24"/>
      <c r="W1075" s="24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4"/>
      <c r="T1076" s="24"/>
      <c r="U1076" s="24"/>
      <c r="V1076" s="24"/>
      <c r="W1076" s="24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4"/>
      <c r="T1077" s="24"/>
      <c r="U1077" s="24"/>
      <c r="V1077" s="24"/>
      <c r="W1077" s="24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4"/>
      <c r="T1078" s="24"/>
      <c r="U1078" s="24"/>
      <c r="V1078" s="24"/>
      <c r="W1078" s="24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4"/>
      <c r="T1079" s="24"/>
      <c r="U1079" s="24"/>
      <c r="V1079" s="24"/>
      <c r="W1079" s="24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4"/>
      <c r="T1080" s="24"/>
      <c r="U1080" s="24"/>
      <c r="V1080" s="24"/>
      <c r="W1080" s="24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4"/>
      <c r="T1081" s="24"/>
      <c r="U1081" s="24"/>
      <c r="V1081" s="24"/>
      <c r="W1081" s="24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4"/>
      <c r="T1082" s="24"/>
      <c r="U1082" s="24"/>
      <c r="V1082" s="24"/>
      <c r="W1082" s="24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4"/>
      <c r="T1083" s="24"/>
      <c r="U1083" s="24"/>
      <c r="V1083" s="24"/>
      <c r="W1083" s="24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4"/>
      <c r="T1084" s="24"/>
      <c r="U1084" s="24"/>
      <c r="V1084" s="24"/>
      <c r="W1084" s="24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4"/>
      <c r="T1085" s="24"/>
      <c r="U1085" s="24"/>
      <c r="V1085" s="24"/>
      <c r="W1085" s="24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4"/>
      <c r="T1086" s="24"/>
      <c r="U1086" s="24"/>
      <c r="V1086" s="24"/>
      <c r="W1086" s="24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4"/>
      <c r="T1087" s="24"/>
      <c r="U1087" s="24"/>
      <c r="V1087" s="24"/>
      <c r="W1087" s="24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4"/>
      <c r="T1088" s="24"/>
      <c r="U1088" s="24"/>
      <c r="V1088" s="24"/>
      <c r="W1088" s="24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4"/>
      <c r="T1089" s="24"/>
      <c r="U1089" s="24"/>
      <c r="V1089" s="24"/>
      <c r="W1089" s="24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4"/>
      <c r="T1090" s="24"/>
      <c r="U1090" s="24"/>
      <c r="V1090" s="24"/>
      <c r="W1090" s="24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4"/>
      <c r="T1091" s="24"/>
      <c r="U1091" s="24"/>
      <c r="V1091" s="24"/>
      <c r="W1091" s="24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4"/>
      <c r="T1092" s="24"/>
      <c r="U1092" s="24"/>
      <c r="V1092" s="24"/>
      <c r="W1092" s="24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4"/>
      <c r="T1093" s="24"/>
      <c r="U1093" s="24"/>
      <c r="V1093" s="24"/>
      <c r="W1093" s="24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4"/>
      <c r="T1094" s="24"/>
      <c r="U1094" s="24"/>
      <c r="V1094" s="24"/>
      <c r="W1094" s="24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4"/>
      <c r="T1095" s="24"/>
      <c r="U1095" s="24"/>
      <c r="V1095" s="24"/>
      <c r="W1095" s="24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4"/>
      <c r="T1096" s="24"/>
      <c r="U1096" s="24"/>
      <c r="V1096" s="24"/>
      <c r="W1096" s="24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4"/>
      <c r="T1097" s="24"/>
      <c r="U1097" s="24"/>
      <c r="V1097" s="24"/>
      <c r="W1097" s="24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4"/>
      <c r="T1098" s="24"/>
      <c r="U1098" s="24"/>
      <c r="V1098" s="24"/>
      <c r="W1098" s="24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4"/>
      <c r="T1099" s="24"/>
      <c r="U1099" s="24"/>
      <c r="V1099" s="24"/>
      <c r="W1099" s="24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4"/>
      <c r="T1100" s="24"/>
      <c r="U1100" s="24"/>
      <c r="V1100" s="24"/>
      <c r="W1100" s="24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4"/>
      <c r="T1101" s="24"/>
      <c r="U1101" s="24"/>
      <c r="V1101" s="24"/>
      <c r="W1101" s="24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4"/>
      <c r="T1102" s="24"/>
      <c r="U1102" s="24"/>
      <c r="V1102" s="24"/>
      <c r="W1102" s="24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4"/>
      <c r="T1103" s="24"/>
      <c r="U1103" s="24"/>
      <c r="V1103" s="24"/>
      <c r="W1103" s="24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4"/>
      <c r="T1104" s="24"/>
      <c r="U1104" s="24"/>
      <c r="V1104" s="24"/>
      <c r="W1104" s="24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4"/>
      <c r="T1105" s="24"/>
      <c r="U1105" s="24"/>
      <c r="V1105" s="24"/>
      <c r="W1105" s="24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4"/>
      <c r="T1106" s="24"/>
      <c r="U1106" s="24"/>
      <c r="V1106" s="24"/>
      <c r="W1106" s="24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4"/>
      <c r="T1107" s="24"/>
      <c r="U1107" s="24"/>
      <c r="V1107" s="24"/>
      <c r="W1107" s="24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4"/>
      <c r="T1108" s="24"/>
      <c r="U1108" s="24"/>
      <c r="V1108" s="24"/>
      <c r="W1108" s="24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4"/>
      <c r="T1109" s="24"/>
      <c r="U1109" s="24"/>
      <c r="V1109" s="24"/>
      <c r="W1109" s="24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4"/>
      <c r="T1110" s="24"/>
      <c r="U1110" s="24"/>
      <c r="V1110" s="24"/>
      <c r="W1110" s="24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4"/>
      <c r="T1111" s="24"/>
      <c r="U1111" s="24"/>
      <c r="V1111" s="24"/>
      <c r="W1111" s="24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4"/>
      <c r="T1112" s="24"/>
      <c r="U1112" s="24"/>
      <c r="V1112" s="24"/>
      <c r="W1112" s="24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4"/>
      <c r="T1113" s="24"/>
      <c r="U1113" s="24"/>
      <c r="V1113" s="24"/>
      <c r="W1113" s="24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4"/>
      <c r="T1114" s="24"/>
      <c r="U1114" s="24"/>
      <c r="V1114" s="24"/>
      <c r="W1114" s="24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4"/>
      <c r="T1115" s="24"/>
      <c r="U1115" s="24"/>
      <c r="V1115" s="24"/>
      <c r="W1115" s="24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4"/>
      <c r="T1116" s="24"/>
      <c r="U1116" s="24"/>
      <c r="V1116" s="24"/>
      <c r="W1116" s="24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4"/>
      <c r="T1117" s="24"/>
      <c r="U1117" s="24"/>
      <c r="V1117" s="24"/>
      <c r="W1117" s="24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4"/>
      <c r="T1118" s="24"/>
      <c r="U1118" s="24"/>
      <c r="V1118" s="24"/>
      <c r="W1118" s="24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4"/>
      <c r="T1119" s="24"/>
      <c r="U1119" s="24"/>
      <c r="V1119" s="24"/>
      <c r="W1119" s="24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4"/>
      <c r="T1120" s="24"/>
      <c r="U1120" s="24"/>
      <c r="V1120" s="24"/>
      <c r="W1120" s="24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4"/>
      <c r="T1121" s="24"/>
      <c r="U1121" s="24"/>
      <c r="V1121" s="24"/>
      <c r="W1121" s="24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4"/>
      <c r="T1122" s="24"/>
      <c r="U1122" s="24"/>
      <c r="V1122" s="24"/>
      <c r="W1122" s="24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4"/>
      <c r="T1123" s="24"/>
      <c r="U1123" s="24"/>
      <c r="V1123" s="24"/>
      <c r="W1123" s="24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4"/>
      <c r="T1124" s="24"/>
      <c r="U1124" s="24"/>
      <c r="V1124" s="24"/>
      <c r="W1124" s="24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4"/>
      <c r="T1125" s="24"/>
      <c r="U1125" s="24"/>
      <c r="V1125" s="24"/>
      <c r="W1125" s="24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4"/>
      <c r="T1126" s="24"/>
      <c r="U1126" s="24"/>
      <c r="V1126" s="24"/>
      <c r="W1126" s="24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4"/>
      <c r="T1127" s="24"/>
      <c r="U1127" s="24"/>
      <c r="V1127" s="24"/>
      <c r="W1127" s="24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4"/>
      <c r="T1128" s="24"/>
      <c r="U1128" s="24"/>
      <c r="V1128" s="24"/>
      <c r="W1128" s="24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4"/>
      <c r="T1129" s="24"/>
      <c r="U1129" s="24"/>
      <c r="V1129" s="24"/>
      <c r="W1129" s="24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4"/>
      <c r="T1130" s="24"/>
      <c r="U1130" s="24"/>
      <c r="V1130" s="24"/>
      <c r="W1130" s="24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4"/>
      <c r="T1131" s="24"/>
      <c r="U1131" s="24"/>
      <c r="V1131" s="24"/>
      <c r="W1131" s="24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4"/>
      <c r="T1132" s="24"/>
      <c r="U1132" s="24"/>
      <c r="V1132" s="24"/>
      <c r="W1132" s="24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4"/>
      <c r="T1133" s="24"/>
      <c r="U1133" s="24"/>
      <c r="V1133" s="24"/>
      <c r="W1133" s="24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4"/>
      <c r="T1134" s="24"/>
      <c r="U1134" s="24"/>
      <c r="V1134" s="24"/>
      <c r="W1134" s="24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4"/>
      <c r="T1135" s="24"/>
      <c r="U1135" s="24"/>
      <c r="V1135" s="24"/>
      <c r="W1135" s="24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4"/>
      <c r="T1136" s="24"/>
      <c r="U1136" s="24"/>
      <c r="V1136" s="24"/>
      <c r="W1136" s="24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4"/>
      <c r="T1137" s="24"/>
      <c r="U1137" s="24"/>
      <c r="V1137" s="24"/>
      <c r="W1137" s="24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4"/>
      <c r="T1138" s="24"/>
      <c r="U1138" s="24"/>
      <c r="V1138" s="24"/>
      <c r="W1138" s="24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4"/>
      <c r="T1139" s="24"/>
      <c r="U1139" s="24"/>
      <c r="V1139" s="24"/>
      <c r="W1139" s="24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4"/>
      <c r="T1140" s="24"/>
      <c r="U1140" s="24"/>
      <c r="V1140" s="24"/>
      <c r="W1140" s="24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4"/>
      <c r="T1141" s="24"/>
      <c r="U1141" s="24"/>
      <c r="V1141" s="24"/>
      <c r="W1141" s="24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4"/>
      <c r="T1142" s="24"/>
      <c r="U1142" s="24"/>
      <c r="V1142" s="24"/>
      <c r="W1142" s="24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4"/>
      <c r="T1143" s="24"/>
      <c r="U1143" s="24"/>
      <c r="V1143" s="24"/>
      <c r="W1143" s="24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4"/>
      <c r="T1144" s="24"/>
      <c r="U1144" s="24"/>
      <c r="V1144" s="24"/>
      <c r="W1144" s="24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4"/>
      <c r="T1145" s="24"/>
      <c r="U1145" s="24"/>
      <c r="V1145" s="24"/>
      <c r="W1145" s="24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4"/>
      <c r="T1146" s="24"/>
      <c r="U1146" s="24"/>
      <c r="V1146" s="24"/>
      <c r="W1146" s="24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4"/>
      <c r="T1147" s="24"/>
      <c r="U1147" s="24"/>
      <c r="V1147" s="24"/>
      <c r="W1147" s="24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4"/>
      <c r="T1148" s="24"/>
      <c r="U1148" s="24"/>
      <c r="V1148" s="24"/>
      <c r="W1148" s="24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4"/>
      <c r="T1149" s="24"/>
      <c r="U1149" s="24"/>
      <c r="V1149" s="24"/>
      <c r="W1149" s="24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4"/>
      <c r="T1150" s="24"/>
      <c r="U1150" s="24"/>
      <c r="V1150" s="24"/>
      <c r="W1150" s="24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4"/>
      <c r="T1151" s="24"/>
      <c r="U1151" s="24"/>
      <c r="V1151" s="24"/>
      <c r="W1151" s="24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4"/>
      <c r="T1152" s="24"/>
      <c r="U1152" s="24"/>
      <c r="V1152" s="24"/>
      <c r="W1152" s="24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4"/>
      <c r="T1153" s="24"/>
      <c r="U1153" s="24"/>
      <c r="V1153" s="24"/>
      <c r="W1153" s="24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4"/>
      <c r="T1154" s="24"/>
      <c r="U1154" s="24"/>
      <c r="V1154" s="24"/>
      <c r="W1154" s="24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4"/>
      <c r="T1155" s="24"/>
      <c r="U1155" s="24"/>
      <c r="V1155" s="24"/>
      <c r="W1155" s="24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4"/>
      <c r="T1156" s="24"/>
      <c r="U1156" s="24"/>
      <c r="V1156" s="24"/>
      <c r="W1156" s="24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4"/>
      <c r="T1157" s="24"/>
      <c r="U1157" s="24"/>
      <c r="V1157" s="24"/>
      <c r="W1157" s="24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4"/>
      <c r="T1158" s="24"/>
      <c r="U1158" s="24"/>
      <c r="V1158" s="24"/>
      <c r="W1158" s="24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4"/>
      <c r="T1159" s="24"/>
      <c r="U1159" s="24"/>
      <c r="V1159" s="24"/>
      <c r="W1159" s="24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4"/>
      <c r="T1160" s="24"/>
      <c r="U1160" s="24"/>
      <c r="V1160" s="24"/>
      <c r="W1160" s="24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4"/>
      <c r="T1161" s="24"/>
      <c r="U1161" s="24"/>
      <c r="V1161" s="24"/>
      <c r="W1161" s="24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4"/>
      <c r="T1162" s="24"/>
      <c r="U1162" s="24"/>
      <c r="V1162" s="24"/>
      <c r="W1162" s="24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4"/>
      <c r="T1163" s="24"/>
      <c r="U1163" s="24"/>
      <c r="V1163" s="24"/>
      <c r="W1163" s="24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4"/>
      <c r="T1164" s="24"/>
      <c r="U1164" s="24"/>
      <c r="V1164" s="24"/>
      <c r="W1164" s="24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4"/>
      <c r="T1165" s="24"/>
      <c r="U1165" s="24"/>
      <c r="V1165" s="24"/>
      <c r="W1165" s="24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4"/>
      <c r="T1166" s="24"/>
      <c r="U1166" s="24"/>
      <c r="V1166" s="24"/>
      <c r="W1166" s="24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4"/>
      <c r="T1167" s="24"/>
      <c r="U1167" s="24"/>
      <c r="V1167" s="24"/>
      <c r="W1167" s="24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4"/>
      <c r="T1168" s="24"/>
      <c r="U1168" s="24"/>
      <c r="V1168" s="24"/>
      <c r="W1168" s="24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4"/>
      <c r="T1169" s="24"/>
      <c r="U1169" s="24"/>
      <c r="V1169" s="24"/>
      <c r="W1169" s="24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4"/>
      <c r="T1170" s="24"/>
      <c r="U1170" s="24"/>
      <c r="V1170" s="24"/>
      <c r="W1170" s="24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4"/>
      <c r="T1171" s="24"/>
      <c r="U1171" s="24"/>
      <c r="V1171" s="24"/>
      <c r="W1171" s="24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4"/>
      <c r="T1172" s="24"/>
      <c r="U1172" s="24"/>
      <c r="V1172" s="24"/>
      <c r="W1172" s="24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4"/>
      <c r="T1173" s="24"/>
      <c r="U1173" s="24"/>
      <c r="V1173" s="24"/>
      <c r="W1173" s="24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4"/>
      <c r="T1174" s="24"/>
      <c r="U1174" s="24"/>
      <c r="V1174" s="24"/>
      <c r="W1174" s="24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4"/>
      <c r="T1175" s="24"/>
      <c r="U1175" s="24"/>
      <c r="V1175" s="24"/>
      <c r="W1175" s="24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4"/>
      <c r="T1176" s="24"/>
      <c r="U1176" s="24"/>
      <c r="V1176" s="24"/>
      <c r="W1176" s="24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4"/>
      <c r="T1177" s="24"/>
      <c r="U1177" s="24"/>
      <c r="V1177" s="24"/>
      <c r="W1177" s="24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4"/>
      <c r="T1178" s="24"/>
      <c r="U1178" s="24"/>
      <c r="V1178" s="24"/>
      <c r="W1178" s="24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4"/>
      <c r="T1179" s="24"/>
      <c r="U1179" s="24"/>
      <c r="V1179" s="24"/>
      <c r="W1179" s="24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4"/>
      <c r="T1180" s="24"/>
      <c r="U1180" s="24"/>
      <c r="V1180" s="24"/>
      <c r="W1180" s="24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4"/>
      <c r="T1181" s="24"/>
      <c r="U1181" s="24"/>
      <c r="V1181" s="24"/>
      <c r="W1181" s="24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4"/>
      <c r="T1182" s="24"/>
      <c r="U1182" s="24"/>
      <c r="V1182" s="24"/>
      <c r="W1182" s="24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4"/>
      <c r="T1183" s="24"/>
      <c r="U1183" s="24"/>
      <c r="V1183" s="24"/>
      <c r="W1183" s="24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4"/>
      <c r="T1184" s="24"/>
      <c r="U1184" s="24"/>
      <c r="V1184" s="24"/>
      <c r="W1184" s="24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4"/>
      <c r="T1185" s="24"/>
      <c r="U1185" s="24"/>
      <c r="V1185" s="24"/>
      <c r="W1185" s="24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4"/>
      <c r="T1186" s="24"/>
      <c r="U1186" s="24"/>
      <c r="V1186" s="24"/>
      <c r="W1186" s="24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4"/>
      <c r="T1187" s="24"/>
      <c r="U1187" s="24"/>
      <c r="V1187" s="24"/>
      <c r="W1187" s="24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4"/>
      <c r="T1188" s="24"/>
      <c r="U1188" s="24"/>
      <c r="V1188" s="24"/>
      <c r="W1188" s="24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4"/>
      <c r="T1189" s="24"/>
      <c r="U1189" s="24"/>
      <c r="V1189" s="24"/>
      <c r="W1189" s="24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4"/>
      <c r="T1190" s="24"/>
      <c r="U1190" s="24"/>
      <c r="V1190" s="24"/>
      <c r="W1190" s="24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4"/>
      <c r="T1191" s="24"/>
      <c r="U1191" s="24"/>
      <c r="V1191" s="24"/>
      <c r="W1191" s="24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4"/>
      <c r="T1192" s="24"/>
      <c r="U1192" s="24"/>
      <c r="V1192" s="24"/>
      <c r="W1192" s="24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4"/>
      <c r="T1193" s="24"/>
      <c r="U1193" s="24"/>
      <c r="V1193" s="24"/>
      <c r="W1193" s="24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4"/>
      <c r="T1194" s="24"/>
      <c r="U1194" s="24"/>
      <c r="V1194" s="24"/>
      <c r="W1194" s="24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4"/>
      <c r="T1195" s="24"/>
      <c r="U1195" s="24"/>
      <c r="V1195" s="24"/>
      <c r="W1195" s="24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4"/>
      <c r="T1196" s="24"/>
      <c r="U1196" s="24"/>
      <c r="V1196" s="24"/>
      <c r="W1196" s="24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4"/>
      <c r="T1197" s="24"/>
      <c r="U1197" s="24"/>
      <c r="V1197" s="24"/>
      <c r="W1197" s="24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4"/>
      <c r="T1198" s="24"/>
      <c r="U1198" s="24"/>
      <c r="V1198" s="24"/>
      <c r="W1198" s="24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4"/>
      <c r="T1199" s="24"/>
      <c r="U1199" s="24"/>
      <c r="V1199" s="24"/>
      <c r="W1199" s="24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4"/>
      <c r="T1200" s="24"/>
      <c r="U1200" s="24"/>
      <c r="V1200" s="24"/>
      <c r="W1200" s="24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4"/>
      <c r="T1201" s="24"/>
      <c r="U1201" s="24"/>
      <c r="V1201" s="24"/>
      <c r="W1201" s="24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4"/>
      <c r="T1202" s="24"/>
      <c r="U1202" s="24"/>
      <c r="V1202" s="24"/>
      <c r="W1202" s="24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4"/>
      <c r="T1203" s="24"/>
      <c r="U1203" s="24"/>
      <c r="V1203" s="24"/>
      <c r="W1203" s="24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4"/>
      <c r="T1204" s="24"/>
      <c r="U1204" s="24"/>
      <c r="V1204" s="24"/>
      <c r="W1204" s="24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4"/>
      <c r="T1205" s="24"/>
      <c r="U1205" s="24"/>
      <c r="V1205" s="24"/>
      <c r="W1205" s="24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4"/>
      <c r="T1206" s="24"/>
      <c r="U1206" s="24"/>
      <c r="V1206" s="24"/>
      <c r="W1206" s="24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4"/>
      <c r="T1207" s="24"/>
      <c r="U1207" s="24"/>
      <c r="V1207" s="24"/>
      <c r="W1207" s="24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4"/>
      <c r="T1208" s="24"/>
      <c r="U1208" s="24"/>
      <c r="V1208" s="24"/>
      <c r="W1208" s="24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4"/>
      <c r="T1209" s="24"/>
      <c r="U1209" s="24"/>
      <c r="V1209" s="24"/>
      <c r="W1209" s="24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4"/>
      <c r="T1210" s="24"/>
      <c r="U1210" s="24"/>
      <c r="V1210" s="24"/>
      <c r="W1210" s="24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4"/>
      <c r="T1211" s="24"/>
      <c r="U1211" s="24"/>
      <c r="V1211" s="24"/>
      <c r="W1211" s="24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4"/>
      <c r="T1212" s="24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4"/>
      <c r="T1213" s="24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4"/>
      <c r="T1214" s="24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4"/>
      <c r="T1215" s="24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4"/>
      <c r="T1216" s="24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4"/>
      <c r="T1217" s="24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4"/>
      <c r="T1218" s="24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4"/>
      <c r="T1219" s="24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4"/>
      <c r="T1220" s="24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4"/>
      <c r="T1221" s="24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4"/>
      <c r="T1222" s="24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4"/>
      <c r="T1223" s="24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4"/>
      <c r="T1224" s="24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4"/>
      <c r="T1225" s="24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4"/>
      <c r="T1226" s="24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4"/>
      <c r="T1227" s="24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4"/>
      <c r="T1228" s="24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4"/>
      <c r="T1229" s="24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4"/>
      <c r="T1230" s="24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4"/>
      <c r="T1231" s="24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4"/>
      <c r="T1232" s="24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4"/>
      <c r="T1233" s="24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4"/>
      <c r="T1234" s="24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4"/>
      <c r="T1235" s="24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4"/>
      <c r="T1236" s="24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4"/>
      <c r="T1237" s="24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4"/>
      <c r="T1238" s="24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4"/>
      <c r="T1239" s="24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4"/>
      <c r="T1240" s="24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4"/>
      <c r="T1241" s="24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4"/>
      <c r="T1242" s="24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4"/>
      <c r="T1243" s="24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4"/>
      <c r="T1244" s="24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4"/>
      <c r="T1245" s="24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4"/>
      <c r="T1246" s="24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4"/>
      <c r="T1247" s="24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4"/>
      <c r="T1248" s="24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4"/>
      <c r="T1249" s="24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4"/>
      <c r="T1250" s="24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4"/>
      <c r="T1251" s="24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4"/>
      <c r="T1252" s="24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4"/>
      <c r="T1253" s="24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4"/>
      <c r="T1254" s="24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4"/>
      <c r="T1255" s="24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4"/>
      <c r="T1256" s="24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4"/>
      <c r="T1257" s="24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4"/>
      <c r="T1258" s="24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4"/>
      <c r="T1259" s="24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4"/>
      <c r="T1260" s="24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4"/>
      <c r="T1261" s="24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4"/>
      <c r="T1262" s="24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4"/>
      <c r="T1263" s="24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4"/>
      <c r="T1264" s="24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4"/>
      <c r="T1265" s="24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4"/>
      <c r="T1266" s="24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4"/>
      <c r="T1267" s="24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4"/>
      <c r="T1268" s="24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4"/>
      <c r="T1269" s="24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4"/>
      <c r="T1270" s="24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4"/>
      <c r="T1271" s="24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4"/>
      <c r="T1272" s="24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4"/>
      <c r="T1273" s="24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4"/>
      <c r="T1274" s="24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4"/>
      <c r="T1275" s="24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4"/>
      <c r="T1276" s="24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4"/>
      <c r="T1277" s="24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4"/>
      <c r="T1278" s="24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4"/>
      <c r="T1279" s="24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4"/>
      <c r="T1280" s="24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4"/>
      <c r="T1281" s="24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4"/>
      <c r="T1282" s="24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4"/>
      <c r="T1283" s="24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4"/>
      <c r="T1284" s="24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4"/>
      <c r="T1285" s="24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4"/>
      <c r="T1286" s="24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4"/>
      <c r="T1287" s="24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4"/>
      <c r="T1288" s="24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4"/>
      <c r="T1289" s="24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4"/>
      <c r="T1290" s="24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4"/>
      <c r="T1291" s="24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4"/>
      <c r="T1292" s="24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4"/>
      <c r="T1293" s="24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4"/>
      <c r="T1294" s="24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4"/>
      <c r="T1295" s="24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4"/>
      <c r="T1296" s="24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4"/>
      <c r="T1297" s="24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4"/>
      <c r="T1298" s="24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4"/>
      <c r="T1299" s="24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4"/>
      <c r="T1300" s="24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4"/>
      <c r="T1301" s="24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4"/>
      <c r="T1302" s="24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4"/>
      <c r="T1303" s="24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4"/>
      <c r="T1304" s="24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4"/>
      <c r="T1305" s="24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4"/>
      <c r="T1306" s="24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4"/>
      <c r="T1307" s="24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4"/>
      <c r="T1308" s="24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4"/>
      <c r="T1309" s="24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4"/>
      <c r="T1310" s="24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4"/>
      <c r="T1311" s="24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4"/>
      <c r="T1312" s="24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4"/>
      <c r="T1313" s="24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4"/>
      <c r="T1314" s="24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4"/>
      <c r="T1315" s="24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4"/>
      <c r="T1316" s="24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4"/>
      <c r="T1317" s="24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4"/>
      <c r="T1318" s="24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4"/>
      <c r="T1319" s="24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4"/>
      <c r="T1320" s="24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4"/>
      <c r="T1321" s="24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4"/>
      <c r="T1322" s="24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4"/>
      <c r="T1323" s="24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4"/>
      <c r="T1324" s="24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4"/>
      <c r="T1325" s="24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4"/>
      <c r="T1326" s="24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4"/>
      <c r="T1327" s="24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4"/>
      <c r="T1328" s="24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4"/>
      <c r="T1329" s="24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4"/>
      <c r="T1330" s="24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4"/>
      <c r="T1331" s="24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4"/>
      <c r="T1332" s="24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4"/>
      <c r="T1333" s="24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4"/>
      <c r="T1334" s="24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4"/>
      <c r="T1335" s="24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4"/>
      <c r="T1336" s="24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4"/>
      <c r="T1337" s="24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4"/>
      <c r="T1338" s="24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4"/>
      <c r="T1339" s="24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4"/>
      <c r="T1340" s="24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0" t="s">
        <v>211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2" t="s">
        <v>134</v>
      </c>
      <c r="L2" s="12" t="s">
        <v>135</v>
      </c>
      <c r="M2" s="12" t="s">
        <v>136</v>
      </c>
      <c r="N2" s="12" t="s">
        <v>137</v>
      </c>
      <c r="O2" s="12" t="s">
        <v>138</v>
      </c>
      <c r="P2" s="12" t="s">
        <v>139</v>
      </c>
      <c r="Q2" s="12" t="s">
        <v>140</v>
      </c>
      <c r="R2" s="12" t="s">
        <v>141</v>
      </c>
    </row>
    <row r="3" ht="20.25" spans="1:18">
      <c r="A3" s="5" t="s">
        <v>212</v>
      </c>
      <c r="B3" s="5" t="s">
        <v>213</v>
      </c>
      <c r="C3" s="5">
        <v>19743.574</v>
      </c>
      <c r="D3" s="5">
        <v>21090.168</v>
      </c>
      <c r="E3" s="5">
        <v>1</v>
      </c>
      <c r="F3" s="6">
        <v>0</v>
      </c>
      <c r="G3" s="6">
        <v>0</v>
      </c>
      <c r="H3" s="6">
        <v>1</v>
      </c>
      <c r="I3" s="6">
        <v>0.354</v>
      </c>
      <c r="J3" s="6">
        <v>6.716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1.269</v>
      </c>
      <c r="Q3" s="13">
        <v>0</v>
      </c>
      <c r="R3" s="13">
        <v>0</v>
      </c>
    </row>
    <row r="4" ht="20.25" spans="1:18">
      <c r="A4" s="5" t="s">
        <v>214</v>
      </c>
      <c r="B4" s="5" t="s">
        <v>215</v>
      </c>
      <c r="C4" s="5">
        <v>21692.52</v>
      </c>
      <c r="D4" s="5">
        <v>22920.119</v>
      </c>
      <c r="E4" s="5">
        <v>1</v>
      </c>
      <c r="F4" s="6">
        <v>0</v>
      </c>
      <c r="G4" s="6">
        <v>0</v>
      </c>
      <c r="H4" s="6">
        <v>1</v>
      </c>
      <c r="I4" s="6">
        <v>0.671</v>
      </c>
      <c r="J4" s="6">
        <v>5.991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25.169</v>
      </c>
      <c r="Q4" s="13">
        <v>1</v>
      </c>
      <c r="R4" s="13">
        <v>0</v>
      </c>
    </row>
    <row r="5" ht="20.25" spans="1:18">
      <c r="A5" s="7" t="s">
        <v>216</v>
      </c>
      <c r="B5" s="7" t="s">
        <v>217</v>
      </c>
      <c r="C5" s="7">
        <v>9133.504</v>
      </c>
      <c r="D5" s="7">
        <v>12053.325</v>
      </c>
      <c r="E5" s="7">
        <v>0</v>
      </c>
      <c r="F5" s="7">
        <v>0</v>
      </c>
      <c r="G5" s="7">
        <v>0</v>
      </c>
      <c r="H5" s="7">
        <v>1</v>
      </c>
      <c r="I5" s="6">
        <v>9.516</v>
      </c>
      <c r="J5" s="6">
        <v>31.435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-34.632</v>
      </c>
      <c r="Q5" s="13">
        <v>0</v>
      </c>
      <c r="R5" s="13">
        <v>0</v>
      </c>
    </row>
    <row r="6" ht="20.25" spans="1:18">
      <c r="A6" s="7" t="s">
        <v>218</v>
      </c>
      <c r="B6" s="7" t="s">
        <v>219</v>
      </c>
      <c r="C6" s="7">
        <v>20485.59</v>
      </c>
      <c r="D6" s="7">
        <v>21618.283</v>
      </c>
      <c r="E6" s="7">
        <v>0</v>
      </c>
      <c r="F6" s="7">
        <v>0</v>
      </c>
      <c r="G6" s="7">
        <v>0</v>
      </c>
      <c r="H6" s="7">
        <v>1</v>
      </c>
      <c r="I6" s="6">
        <v>2.839</v>
      </c>
      <c r="J6" s="6">
        <v>7.93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17.06</v>
      </c>
      <c r="Q6" s="13">
        <v>0</v>
      </c>
      <c r="R6" s="13">
        <v>0</v>
      </c>
    </row>
    <row r="7" ht="20.25" spans="1:18">
      <c r="A7" s="7" t="s">
        <v>220</v>
      </c>
      <c r="B7" s="7" t="s">
        <v>221</v>
      </c>
      <c r="C7" s="7">
        <v>78342.758</v>
      </c>
      <c r="D7" s="7">
        <v>87385.914</v>
      </c>
      <c r="E7" s="7">
        <v>0</v>
      </c>
      <c r="F7" s="7">
        <v>0</v>
      </c>
      <c r="G7" s="7">
        <v>0</v>
      </c>
      <c r="H7" s="7">
        <v>1</v>
      </c>
      <c r="I7" s="6">
        <v>3.94</v>
      </c>
      <c r="J7" s="6">
        <v>13.881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82.576</v>
      </c>
      <c r="Q7" s="13">
        <v>0</v>
      </c>
      <c r="R7" s="13">
        <v>0</v>
      </c>
    </row>
    <row r="8" ht="20.25" spans="1:18">
      <c r="A8" s="7" t="s">
        <v>222</v>
      </c>
      <c r="B8" s="7" t="s">
        <v>223</v>
      </c>
      <c r="C8" s="7">
        <v>265767.344</v>
      </c>
      <c r="D8" s="7">
        <v>293615.563</v>
      </c>
      <c r="E8" s="7">
        <v>0</v>
      </c>
      <c r="F8" s="7">
        <v>0</v>
      </c>
      <c r="G8" s="7">
        <v>0</v>
      </c>
      <c r="H8" s="7">
        <v>1</v>
      </c>
      <c r="I8" s="6">
        <v>8.443</v>
      </c>
      <c r="J8" s="6">
        <v>17.126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617.78</v>
      </c>
      <c r="Q8" s="13">
        <v>0</v>
      </c>
      <c r="R8" s="13">
        <v>0</v>
      </c>
    </row>
    <row r="9" ht="20.25" spans="1:18">
      <c r="A9" s="7" t="s">
        <v>224</v>
      </c>
      <c r="B9" s="7" t="s">
        <v>225</v>
      </c>
      <c r="C9" s="7">
        <v>2118.339</v>
      </c>
      <c r="D9" s="7">
        <v>2273.972</v>
      </c>
      <c r="E9" s="7">
        <v>0</v>
      </c>
      <c r="F9" s="7">
        <v>0</v>
      </c>
      <c r="G9" s="7">
        <v>0</v>
      </c>
      <c r="H9" s="7">
        <v>1</v>
      </c>
      <c r="I9" s="9">
        <v>1.218</v>
      </c>
      <c r="J9" s="9">
        <v>7.978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0.389</v>
      </c>
      <c r="Q9" s="13">
        <v>0</v>
      </c>
      <c r="R9" s="13">
        <v>0</v>
      </c>
    </row>
    <row r="10" ht="20.25" spans="1:18">
      <c r="A10" s="7" t="s">
        <v>226</v>
      </c>
      <c r="B10" s="7" t="s">
        <v>227</v>
      </c>
      <c r="C10" s="7">
        <v>8050.973</v>
      </c>
      <c r="D10" s="7">
        <v>9307.733</v>
      </c>
      <c r="E10" s="7">
        <v>0</v>
      </c>
      <c r="F10" s="7">
        <v>0</v>
      </c>
      <c r="G10" s="7">
        <v>0</v>
      </c>
      <c r="H10" s="7">
        <v>1</v>
      </c>
      <c r="I10" s="9">
        <v>3.095</v>
      </c>
      <c r="J10" s="9">
        <v>16.179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-15.152</v>
      </c>
      <c r="Q10" s="13">
        <v>0</v>
      </c>
      <c r="R10" s="13">
        <v>0</v>
      </c>
    </row>
    <row r="11" ht="20.25" spans="1:18">
      <c r="A11" s="7" t="s">
        <v>228</v>
      </c>
      <c r="B11" s="7" t="s">
        <v>229</v>
      </c>
      <c r="C11" s="7">
        <v>68208.023</v>
      </c>
      <c r="D11" s="7">
        <v>77359.859</v>
      </c>
      <c r="E11" s="7">
        <v>0</v>
      </c>
      <c r="F11" s="7">
        <v>0</v>
      </c>
      <c r="G11" s="7">
        <v>0</v>
      </c>
      <c r="H11" s="7">
        <v>1</v>
      </c>
      <c r="I11" s="9">
        <v>5.716</v>
      </c>
      <c r="J11" s="9">
        <v>16.87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103.355</v>
      </c>
      <c r="Q11" s="13">
        <v>0</v>
      </c>
      <c r="R11" s="13">
        <v>0</v>
      </c>
    </row>
    <row r="12" ht="20.25" spans="1:18">
      <c r="A12" s="8" t="s">
        <v>230</v>
      </c>
      <c r="B12" s="8" t="s">
        <v>231</v>
      </c>
      <c r="C12" s="8">
        <v>2774.4</v>
      </c>
      <c r="D12" s="8">
        <v>3368.011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-2.763</v>
      </c>
      <c r="Q12" s="13">
        <v>0</v>
      </c>
      <c r="R12" s="13">
        <v>0</v>
      </c>
    </row>
    <row r="13" ht="20.25" spans="1:18">
      <c r="A13" s="8" t="s">
        <v>232</v>
      </c>
      <c r="B13" s="8" t="s">
        <v>233</v>
      </c>
      <c r="C13" s="8">
        <v>3094.471</v>
      </c>
      <c r="D13" s="8">
        <v>3452.737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-1.744</v>
      </c>
      <c r="Q13" s="13">
        <v>0</v>
      </c>
      <c r="R13" s="13">
        <v>0</v>
      </c>
    </row>
    <row r="14" ht="20.25" spans="1:18">
      <c r="A14" s="8" t="s">
        <v>234</v>
      </c>
      <c r="B14" s="8" t="s">
        <v>235</v>
      </c>
      <c r="C14" s="8">
        <v>2588.002</v>
      </c>
      <c r="D14" s="8">
        <v>2986.445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2.53</v>
      </c>
      <c r="Q14" s="13">
        <v>0</v>
      </c>
      <c r="R14" s="13">
        <v>-1</v>
      </c>
    </row>
    <row r="15" ht="20.25" spans="1:18">
      <c r="A15" s="8" t="s">
        <v>236</v>
      </c>
      <c r="B15" s="8" t="s">
        <v>237</v>
      </c>
      <c r="C15" s="8">
        <v>118109.469</v>
      </c>
      <c r="D15" s="8">
        <v>125592.219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1</v>
      </c>
      <c r="M15" s="13">
        <v>0</v>
      </c>
      <c r="N15" s="13">
        <v>0</v>
      </c>
      <c r="O15" s="13">
        <v>0</v>
      </c>
      <c r="P15" s="13">
        <v>20.696</v>
      </c>
      <c r="Q15" s="13">
        <v>0</v>
      </c>
      <c r="R15" s="13">
        <v>0</v>
      </c>
    </row>
    <row r="16" ht="20.25" spans="1:18">
      <c r="A16" s="8" t="s">
        <v>238</v>
      </c>
      <c r="B16" s="8" t="s">
        <v>239</v>
      </c>
      <c r="C16" s="8">
        <v>12528.981</v>
      </c>
      <c r="D16" s="8">
        <v>13358.06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2.261</v>
      </c>
      <c r="Q16" s="13">
        <v>0</v>
      </c>
      <c r="R16" s="13">
        <v>0</v>
      </c>
    </row>
    <row r="17" ht="20.25" spans="1:18">
      <c r="A17" s="8" t="s">
        <v>240</v>
      </c>
      <c r="B17" s="8" t="s">
        <v>241</v>
      </c>
      <c r="C17" s="8">
        <v>5521.309</v>
      </c>
      <c r="D17" s="8">
        <v>6302.418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-3.204</v>
      </c>
      <c r="Q17" s="13">
        <v>0</v>
      </c>
      <c r="R17" s="13">
        <v>0</v>
      </c>
    </row>
    <row r="18" ht="20.25" spans="1:18">
      <c r="A18" s="8" t="s">
        <v>242</v>
      </c>
      <c r="B18" s="8" t="s">
        <v>243</v>
      </c>
      <c r="C18" s="8">
        <v>3978.091</v>
      </c>
      <c r="D18" s="8">
        <v>4537.612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0</v>
      </c>
      <c r="M18" s="13">
        <v>0</v>
      </c>
      <c r="N18" s="13">
        <v>-1</v>
      </c>
      <c r="O18" s="13">
        <v>0</v>
      </c>
      <c r="P18" s="13">
        <v>-2.377</v>
      </c>
      <c r="Q18" s="13">
        <v>0</v>
      </c>
      <c r="R18" s="13">
        <v>0</v>
      </c>
    </row>
    <row r="19" ht="20.25" spans="1:18">
      <c r="A19" s="8" t="s">
        <v>244</v>
      </c>
      <c r="B19" s="8" t="s">
        <v>245</v>
      </c>
      <c r="C19" s="8">
        <v>1264.897</v>
      </c>
      <c r="D19" s="8">
        <v>1356.763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1</v>
      </c>
      <c r="M19" s="13">
        <v>0</v>
      </c>
      <c r="N19" s="13">
        <v>-1</v>
      </c>
      <c r="O19" s="13">
        <v>0</v>
      </c>
      <c r="P19" s="13">
        <v>-0.312</v>
      </c>
      <c r="Q19" s="13">
        <v>0</v>
      </c>
      <c r="R19" s="13">
        <v>0</v>
      </c>
    </row>
    <row r="20" ht="20.25" spans="1:18">
      <c r="A20" s="8" t="s">
        <v>246</v>
      </c>
      <c r="B20" s="8" t="s">
        <v>247</v>
      </c>
      <c r="C20" s="8">
        <v>3140.917</v>
      </c>
      <c r="D20" s="8">
        <v>3811.922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0</v>
      </c>
      <c r="N20" s="13">
        <v>-1</v>
      </c>
      <c r="O20" s="13">
        <v>0</v>
      </c>
      <c r="P20" s="13">
        <v>-3.727</v>
      </c>
      <c r="Q20" s="13">
        <v>-1</v>
      </c>
      <c r="R20" s="13">
        <v>0</v>
      </c>
    </row>
    <row r="21" ht="20.25" spans="1:18">
      <c r="A21" s="8" t="s">
        <v>248</v>
      </c>
      <c r="B21" s="8" t="s">
        <v>249</v>
      </c>
      <c r="C21" s="8">
        <v>6869.964</v>
      </c>
      <c r="D21" s="8">
        <v>7454.522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-3.794</v>
      </c>
      <c r="Q21" s="13">
        <v>0</v>
      </c>
      <c r="R21" s="13">
        <v>0</v>
      </c>
    </row>
    <row r="22" ht="20.25" spans="1:18">
      <c r="A22" s="8" t="s">
        <v>250</v>
      </c>
      <c r="B22" s="8" t="s">
        <v>251</v>
      </c>
      <c r="C22" s="8">
        <v>792.204</v>
      </c>
      <c r="D22" s="8">
        <v>883.96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-0.593</v>
      </c>
      <c r="Q22" s="13">
        <v>0</v>
      </c>
      <c r="R22" s="13">
        <v>-1</v>
      </c>
    </row>
    <row r="23" ht="20.25" spans="1:18">
      <c r="A23" s="8" t="s">
        <v>252</v>
      </c>
      <c r="B23" s="8" t="s">
        <v>253</v>
      </c>
      <c r="C23" s="8">
        <v>12116.152</v>
      </c>
      <c r="D23" s="8">
        <v>15407.527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-11.764</v>
      </c>
      <c r="Q23" s="13">
        <v>0</v>
      </c>
      <c r="R23" s="13">
        <v>0</v>
      </c>
    </row>
    <row r="24" ht="20.25" spans="1:18">
      <c r="A24" s="8" t="s">
        <v>254</v>
      </c>
      <c r="B24" s="8" t="s">
        <v>255</v>
      </c>
      <c r="C24" s="8">
        <v>6542.291</v>
      </c>
      <c r="D24" s="8">
        <v>7162.337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-3.261</v>
      </c>
      <c r="Q24" s="13">
        <v>0</v>
      </c>
      <c r="R24" s="13">
        <v>0</v>
      </c>
    </row>
    <row r="25" ht="20.25" spans="1:18">
      <c r="A25" s="8" t="s">
        <v>256</v>
      </c>
      <c r="B25" s="8" t="s">
        <v>257</v>
      </c>
      <c r="C25" s="8">
        <v>4623.982</v>
      </c>
      <c r="D25" s="8">
        <v>5281.778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-4.033</v>
      </c>
      <c r="Q25" s="13">
        <v>0</v>
      </c>
      <c r="R25" s="13">
        <v>-1</v>
      </c>
    </row>
    <row r="26" ht="20.25" spans="1:18">
      <c r="A26" s="8" t="s">
        <v>258</v>
      </c>
      <c r="B26" s="8" t="s">
        <v>259</v>
      </c>
      <c r="C26" s="8">
        <v>9816.091</v>
      </c>
      <c r="D26" s="8">
        <v>11734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0</v>
      </c>
      <c r="M26" s="13">
        <v>0</v>
      </c>
      <c r="N26" s="13">
        <v>-1</v>
      </c>
      <c r="O26" s="13">
        <v>0</v>
      </c>
      <c r="P26" s="13">
        <v>1.009</v>
      </c>
      <c r="Q26" s="13">
        <v>0</v>
      </c>
      <c r="R26" s="13">
        <v>0</v>
      </c>
    </row>
    <row r="27" ht="20.25" spans="1:18">
      <c r="A27" s="8" t="s">
        <v>260</v>
      </c>
      <c r="B27" s="8" t="s">
        <v>261</v>
      </c>
      <c r="C27" s="8">
        <v>1060.218</v>
      </c>
      <c r="D27" s="8">
        <v>1404.877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-1.634</v>
      </c>
      <c r="Q27" s="13">
        <v>0</v>
      </c>
      <c r="R27" s="13">
        <v>0</v>
      </c>
    </row>
    <row r="28" ht="20.25" spans="1:18">
      <c r="A28" s="8" t="s">
        <v>262</v>
      </c>
      <c r="B28" s="8" t="s">
        <v>263</v>
      </c>
      <c r="C28" s="8">
        <v>2627.982</v>
      </c>
      <c r="D28" s="8">
        <v>3237.309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4">
        <v>2</v>
      </c>
      <c r="L28" s="13">
        <v>0</v>
      </c>
      <c r="M28" s="13">
        <v>1</v>
      </c>
      <c r="N28" s="13">
        <v>-1</v>
      </c>
      <c r="O28" s="13">
        <v>0</v>
      </c>
      <c r="P28" s="13">
        <v>7.748</v>
      </c>
      <c r="Q28" s="13">
        <v>0</v>
      </c>
      <c r="R28" s="13">
        <v>0</v>
      </c>
    </row>
    <row r="29" ht="20.25" spans="1:18">
      <c r="A29" s="8" t="s">
        <v>264</v>
      </c>
      <c r="B29" s="8" t="s">
        <v>265</v>
      </c>
      <c r="C29" s="8">
        <v>2166.309</v>
      </c>
      <c r="D29" s="8">
        <v>2523.474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4">
        <v>1</v>
      </c>
      <c r="L29" s="13">
        <v>1</v>
      </c>
      <c r="M29" s="13">
        <v>0</v>
      </c>
      <c r="N29" s="13">
        <v>0</v>
      </c>
      <c r="O29" s="13">
        <v>0</v>
      </c>
      <c r="P29" s="13">
        <v>-3.082</v>
      </c>
      <c r="Q29" s="13">
        <v>0</v>
      </c>
      <c r="R29" s="13">
        <v>0</v>
      </c>
    </row>
    <row r="30" ht="20.25" spans="1:18">
      <c r="A30" s="8" t="s">
        <v>266</v>
      </c>
      <c r="B30" s="8" t="s">
        <v>267</v>
      </c>
      <c r="C30" s="8">
        <v>6029.112</v>
      </c>
      <c r="D30" s="8">
        <v>6664.978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4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-5.978</v>
      </c>
      <c r="Q30" s="13">
        <v>0</v>
      </c>
      <c r="R30" s="13">
        <v>0</v>
      </c>
    </row>
    <row r="31" ht="20.25" spans="1:18">
      <c r="A31" s="8" t="s">
        <v>268</v>
      </c>
      <c r="B31" s="8" t="s">
        <v>269</v>
      </c>
      <c r="C31" s="8">
        <v>2544.073</v>
      </c>
      <c r="D31" s="8">
        <v>3003.527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4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8" t="s">
        <v>270</v>
      </c>
      <c r="B32" s="8" t="s">
        <v>271</v>
      </c>
      <c r="C32" s="8">
        <v>1199.935</v>
      </c>
      <c r="D32" s="8">
        <v>1460.365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4">
        <v>0</v>
      </c>
      <c r="L32" s="13">
        <v>1</v>
      </c>
      <c r="M32" s="13">
        <v>0</v>
      </c>
      <c r="N32" s="13">
        <v>0</v>
      </c>
      <c r="O32" s="13">
        <v>0</v>
      </c>
      <c r="P32" s="13">
        <v>0.32</v>
      </c>
      <c r="Q32" s="13">
        <v>0</v>
      </c>
      <c r="R32" s="13">
        <v>0</v>
      </c>
    </row>
    <row r="33" ht="20.25" spans="1:18">
      <c r="A33" s="8" t="s">
        <v>272</v>
      </c>
      <c r="B33" s="8" t="s">
        <v>273</v>
      </c>
      <c r="C33" s="8">
        <v>2322.234</v>
      </c>
      <c r="D33" s="8">
        <v>2777.739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4">
        <v>0</v>
      </c>
      <c r="L33" s="13">
        <v>2</v>
      </c>
      <c r="M33" s="13">
        <v>1</v>
      </c>
      <c r="N33" s="13">
        <v>-1</v>
      </c>
      <c r="O33" s="13">
        <v>0</v>
      </c>
      <c r="P33" s="13">
        <v>-3.297</v>
      </c>
      <c r="Q33" s="13">
        <v>0</v>
      </c>
      <c r="R33" s="13">
        <v>0</v>
      </c>
    </row>
    <row r="34" ht="20.25" spans="1:18">
      <c r="A34" s="8" t="s">
        <v>274</v>
      </c>
      <c r="B34" s="8" t="s">
        <v>275</v>
      </c>
      <c r="C34" s="8">
        <v>5390.873</v>
      </c>
      <c r="D34" s="8">
        <v>5720.875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4">
        <v>0</v>
      </c>
      <c r="L34" s="13">
        <v>2</v>
      </c>
      <c r="M34" s="13">
        <v>0</v>
      </c>
      <c r="N34" s="13">
        <v>-1</v>
      </c>
      <c r="O34" s="13">
        <v>0</v>
      </c>
      <c r="P34" s="13">
        <v>0.58</v>
      </c>
      <c r="Q34" s="13">
        <v>0</v>
      </c>
      <c r="R34" s="13">
        <v>0</v>
      </c>
    </row>
    <row r="35" ht="20.25" spans="1:18">
      <c r="A35" s="8" t="s">
        <v>276</v>
      </c>
      <c r="B35" s="8" t="s">
        <v>277</v>
      </c>
      <c r="C35" s="8">
        <v>967.581</v>
      </c>
      <c r="D35" s="8">
        <v>1188.864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8" t="s">
        <v>278</v>
      </c>
      <c r="B36" s="8" t="s">
        <v>279</v>
      </c>
      <c r="C36" s="8">
        <v>113.32</v>
      </c>
      <c r="D36" s="8">
        <v>118.716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4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-0.051</v>
      </c>
      <c r="Q36" s="13">
        <v>0</v>
      </c>
      <c r="R36" s="13">
        <v>0</v>
      </c>
    </row>
    <row r="37" ht="20.25" spans="1:18">
      <c r="A37" s="8" t="s">
        <v>280</v>
      </c>
      <c r="B37" s="8" t="s">
        <v>281</v>
      </c>
      <c r="C37" s="8">
        <v>3081.277</v>
      </c>
      <c r="D37" s="8">
        <v>3620.113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4">
        <v>0</v>
      </c>
      <c r="L37" s="13">
        <v>2</v>
      </c>
      <c r="M37" s="13">
        <v>0</v>
      </c>
      <c r="N37" s="13">
        <v>0</v>
      </c>
      <c r="O37" s="13">
        <v>1</v>
      </c>
      <c r="P37" s="13">
        <v>2.993</v>
      </c>
      <c r="Q37" s="13">
        <v>0</v>
      </c>
      <c r="R37" s="13">
        <v>1</v>
      </c>
    </row>
    <row r="38" ht="20.25" spans="1:18">
      <c r="A38" s="6" t="s">
        <v>282</v>
      </c>
      <c r="B38" s="6" t="s">
        <v>283</v>
      </c>
      <c r="C38" s="6">
        <v>781.865</v>
      </c>
      <c r="D38" s="6">
        <v>963.637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18.324</v>
      </c>
      <c r="K38" s="14">
        <v>3</v>
      </c>
      <c r="L38" s="13">
        <v>2</v>
      </c>
      <c r="M38" s="13">
        <v>0</v>
      </c>
      <c r="N38" s="13">
        <v>0</v>
      </c>
      <c r="O38" s="13">
        <v>0</v>
      </c>
      <c r="P38" s="13">
        <v>-0.259</v>
      </c>
      <c r="Q38" s="13">
        <v>0</v>
      </c>
      <c r="R38" s="13">
        <v>0</v>
      </c>
    </row>
    <row r="39" ht="20.25" spans="1:18">
      <c r="A39" s="6" t="s">
        <v>284</v>
      </c>
      <c r="B39" s="6" t="s">
        <v>285</v>
      </c>
      <c r="C39" s="6">
        <v>10359.648</v>
      </c>
      <c r="D39" s="6">
        <v>12065.241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0.959</v>
      </c>
      <c r="K39" s="14">
        <v>0</v>
      </c>
      <c r="L39" s="13">
        <v>0</v>
      </c>
      <c r="M39" s="13">
        <v>0</v>
      </c>
      <c r="N39" s="13">
        <v>0</v>
      </c>
      <c r="O39" s="13">
        <v>0</v>
      </c>
      <c r="P39" s="13">
        <v>-17.223</v>
      </c>
      <c r="Q39" s="13">
        <v>0</v>
      </c>
      <c r="R39" s="13">
        <v>-1</v>
      </c>
    </row>
    <row r="40" ht="20.25" spans="1:18">
      <c r="A40" s="6" t="s">
        <v>286</v>
      </c>
      <c r="B40" s="6" t="s">
        <v>287</v>
      </c>
      <c r="C40" s="6">
        <v>3197.092</v>
      </c>
      <c r="D40" s="6">
        <v>3485.537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4.049</v>
      </c>
      <c r="K40" s="14">
        <v>1</v>
      </c>
      <c r="L40" s="13">
        <v>2</v>
      </c>
      <c r="M40" s="13">
        <v>-1</v>
      </c>
      <c r="N40" s="13">
        <v>1</v>
      </c>
      <c r="O40" s="13">
        <v>0</v>
      </c>
      <c r="P40" s="13">
        <v>-1.5</v>
      </c>
      <c r="Q40" s="13">
        <v>0</v>
      </c>
      <c r="R40" s="13">
        <v>0</v>
      </c>
    </row>
    <row r="41" ht="20.25" spans="1:18">
      <c r="A41" s="6" t="s">
        <v>288</v>
      </c>
      <c r="B41" s="6" t="s">
        <v>289</v>
      </c>
      <c r="C41" s="6">
        <v>4115.319</v>
      </c>
      <c r="D41" s="6">
        <v>4349.263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0.017</v>
      </c>
      <c r="K41" s="14">
        <v>0</v>
      </c>
      <c r="L41" s="13">
        <v>0</v>
      </c>
      <c r="M41" s="13">
        <v>0</v>
      </c>
      <c r="N41" s="13">
        <v>1</v>
      </c>
      <c r="O41" s="13">
        <v>0</v>
      </c>
      <c r="P41" s="13">
        <v>2.284</v>
      </c>
      <c r="Q41" s="13">
        <v>0</v>
      </c>
      <c r="R41" s="13">
        <v>0</v>
      </c>
    </row>
    <row r="42" ht="20.25" spans="1:18">
      <c r="A42" s="6" t="s">
        <v>290</v>
      </c>
      <c r="B42" s="6" t="s">
        <v>291</v>
      </c>
      <c r="C42" s="6">
        <v>16579.904</v>
      </c>
      <c r="D42" s="6">
        <v>17571.809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4.411</v>
      </c>
      <c r="K42" s="14">
        <v>0</v>
      </c>
      <c r="L42" s="13">
        <v>1</v>
      </c>
      <c r="M42" s="13">
        <v>-1</v>
      </c>
      <c r="N42" s="13">
        <v>1</v>
      </c>
      <c r="O42" s="13">
        <v>0</v>
      </c>
      <c r="P42" s="13">
        <v>26.93</v>
      </c>
      <c r="Q42" s="13">
        <v>0</v>
      </c>
      <c r="R42" s="13">
        <v>0</v>
      </c>
    </row>
    <row r="43" ht="20.25" spans="1:18">
      <c r="A43" s="6" t="s">
        <v>292</v>
      </c>
      <c r="B43" s="6" t="s">
        <v>293</v>
      </c>
      <c r="C43" s="6">
        <v>3065.219</v>
      </c>
      <c r="D43" s="6">
        <v>3383.814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3.305</v>
      </c>
      <c r="K43" s="14">
        <v>2</v>
      </c>
      <c r="L43" s="13">
        <v>2</v>
      </c>
      <c r="M43" s="13">
        <v>-1</v>
      </c>
      <c r="N43" s="13">
        <v>1</v>
      </c>
      <c r="O43" s="13">
        <v>0</v>
      </c>
      <c r="P43" s="13">
        <v>-2.886</v>
      </c>
      <c r="Q43" s="13">
        <v>0</v>
      </c>
      <c r="R43" s="13">
        <v>0</v>
      </c>
    </row>
    <row r="44" ht="20.25" spans="1:18">
      <c r="A44" s="6" t="s">
        <v>294</v>
      </c>
      <c r="B44" s="6" t="s">
        <v>295</v>
      </c>
      <c r="C44" s="6">
        <v>14716.94</v>
      </c>
      <c r="D44" s="6">
        <v>16438.496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2.343</v>
      </c>
      <c r="K44" s="14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-18.379</v>
      </c>
      <c r="Q44" s="13">
        <v>-1</v>
      </c>
      <c r="R44" s="13">
        <v>0</v>
      </c>
    </row>
    <row r="45" ht="20.25" spans="1:18">
      <c r="A45" s="6" t="s">
        <v>296</v>
      </c>
      <c r="B45" s="6" t="s">
        <v>297</v>
      </c>
      <c r="C45" s="6">
        <v>5071.329</v>
      </c>
      <c r="D45" s="6">
        <v>5729.199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7.626</v>
      </c>
      <c r="K45" s="14">
        <v>2</v>
      </c>
      <c r="L45" s="13">
        <v>2</v>
      </c>
      <c r="M45" s="13">
        <v>0</v>
      </c>
      <c r="N45" s="13">
        <v>1</v>
      </c>
      <c r="O45" s="13">
        <v>0</v>
      </c>
      <c r="P45" s="13">
        <v>14.791</v>
      </c>
      <c r="Q45" s="13">
        <v>1</v>
      </c>
      <c r="R45" s="13">
        <v>0</v>
      </c>
    </row>
    <row r="46" ht="20.25" spans="1:18">
      <c r="A46" s="6" t="s">
        <v>298</v>
      </c>
      <c r="B46" s="6" t="s">
        <v>299</v>
      </c>
      <c r="C46" s="6">
        <v>3011.418</v>
      </c>
      <c r="D46" s="6">
        <v>3564.6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11.585</v>
      </c>
      <c r="K46" s="14">
        <v>4</v>
      </c>
      <c r="L46" s="13">
        <v>0</v>
      </c>
      <c r="M46" s="13">
        <v>-1</v>
      </c>
      <c r="N46" s="13">
        <v>1</v>
      </c>
      <c r="O46" s="13">
        <v>0</v>
      </c>
      <c r="P46" s="13">
        <v>0.177</v>
      </c>
      <c r="Q46" s="13">
        <v>0</v>
      </c>
      <c r="R46" s="13">
        <v>0</v>
      </c>
    </row>
    <row r="47" ht="20.25" spans="1:18">
      <c r="A47" s="6" t="s">
        <v>300</v>
      </c>
      <c r="B47" s="6" t="s">
        <v>301</v>
      </c>
      <c r="C47" s="6">
        <v>3871.518</v>
      </c>
      <c r="D47" s="6">
        <v>4209.093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5.365</v>
      </c>
      <c r="K47" s="14">
        <v>3</v>
      </c>
      <c r="L47" s="13">
        <v>2</v>
      </c>
      <c r="M47" s="13">
        <v>0</v>
      </c>
      <c r="N47" s="13">
        <v>-1</v>
      </c>
      <c r="O47" s="13">
        <v>0</v>
      </c>
      <c r="P47" s="13">
        <v>-1.807</v>
      </c>
      <c r="Q47" s="13">
        <v>0</v>
      </c>
      <c r="R47" s="13">
        <v>-1</v>
      </c>
    </row>
    <row r="48" ht="20.25" spans="1:18">
      <c r="A48" s="9" t="s">
        <v>302</v>
      </c>
      <c r="B48" s="9" t="s">
        <v>303</v>
      </c>
      <c r="C48" s="9">
        <v>3579.493</v>
      </c>
      <c r="D48" s="9">
        <v>3926.103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4.419</v>
      </c>
      <c r="K48" s="14">
        <v>3</v>
      </c>
      <c r="L48" s="13">
        <v>2</v>
      </c>
      <c r="M48" s="13">
        <v>-1</v>
      </c>
      <c r="N48" s="13">
        <v>1</v>
      </c>
      <c r="O48" s="13">
        <v>0</v>
      </c>
      <c r="P48" s="13">
        <v>-1.314</v>
      </c>
      <c r="Q48" s="13">
        <v>0</v>
      </c>
      <c r="R48" s="13">
        <v>0</v>
      </c>
    </row>
    <row r="49" ht="20.25" spans="1:18">
      <c r="A49" s="9" t="s">
        <v>304</v>
      </c>
      <c r="B49" s="9" t="s">
        <v>305</v>
      </c>
      <c r="C49" s="9">
        <v>138.224</v>
      </c>
      <c r="D49" s="9">
        <v>157.83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5.681</v>
      </c>
      <c r="K49" s="14">
        <v>3</v>
      </c>
      <c r="L49" s="13">
        <v>0</v>
      </c>
      <c r="M49" s="13">
        <v>-1</v>
      </c>
      <c r="N49" s="13">
        <v>1</v>
      </c>
      <c r="O49" s="13">
        <v>0</v>
      </c>
      <c r="P49" s="13">
        <v>0.099</v>
      </c>
      <c r="Q49" s="13">
        <v>0</v>
      </c>
      <c r="R49" s="13">
        <v>0</v>
      </c>
    </row>
    <row r="50" ht="20.25" spans="1:18">
      <c r="A50" s="9" t="s">
        <v>306</v>
      </c>
      <c r="B50" s="9" t="s">
        <v>307</v>
      </c>
      <c r="C50" s="9">
        <v>2407.036</v>
      </c>
      <c r="D50" s="9">
        <v>2613.708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7.35</v>
      </c>
      <c r="K50" s="14">
        <v>3</v>
      </c>
      <c r="L50" s="13">
        <v>2</v>
      </c>
      <c r="M50" s="13">
        <v>-1</v>
      </c>
      <c r="N50" s="13">
        <v>1</v>
      </c>
      <c r="O50" s="13">
        <v>0</v>
      </c>
      <c r="P50" s="13">
        <v>1.269</v>
      </c>
      <c r="Q50" s="13">
        <v>0</v>
      </c>
      <c r="R50" s="13">
        <v>0</v>
      </c>
    </row>
    <row r="51" ht="20.25" spans="1:18">
      <c r="A51" s="9" t="s">
        <v>308</v>
      </c>
      <c r="B51" s="9" t="s">
        <v>309</v>
      </c>
      <c r="C51" s="9">
        <v>6496.993</v>
      </c>
      <c r="D51" s="9">
        <v>7519.403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1.006</v>
      </c>
      <c r="K51" s="14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-7.397</v>
      </c>
      <c r="Q51" s="13">
        <v>0</v>
      </c>
      <c r="R51" s="13">
        <v>0</v>
      </c>
    </row>
    <row r="52" ht="20.25" spans="1:18">
      <c r="A52" s="9" t="s">
        <v>310</v>
      </c>
      <c r="B52" s="9" t="s">
        <v>311</v>
      </c>
      <c r="C52" s="9">
        <v>750.505</v>
      </c>
      <c r="D52" s="9">
        <v>822.372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5.179</v>
      </c>
      <c r="K52" s="14">
        <v>1</v>
      </c>
      <c r="L52" s="13">
        <v>1</v>
      </c>
      <c r="M52" s="13">
        <v>0</v>
      </c>
      <c r="N52" s="13">
        <v>0</v>
      </c>
      <c r="O52" s="13">
        <v>0</v>
      </c>
      <c r="P52" s="13">
        <v>-1.285</v>
      </c>
      <c r="Q52" s="13">
        <v>0</v>
      </c>
      <c r="R52" s="13">
        <v>0</v>
      </c>
    </row>
    <row r="53" ht="20.25" spans="1:18">
      <c r="A53" s="9" t="s">
        <v>312</v>
      </c>
      <c r="B53" s="9" t="s">
        <v>313</v>
      </c>
      <c r="C53" s="9">
        <v>1540.229</v>
      </c>
      <c r="D53" s="9">
        <v>1852.864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7.019</v>
      </c>
      <c r="K53" s="14">
        <v>2</v>
      </c>
      <c r="L53" s="13">
        <v>2</v>
      </c>
      <c r="M53" s="13">
        <v>0</v>
      </c>
      <c r="N53" s="13">
        <v>1</v>
      </c>
      <c r="O53" s="13">
        <v>0</v>
      </c>
      <c r="P53" s="13">
        <v>5.632</v>
      </c>
      <c r="Q53" s="13">
        <v>0</v>
      </c>
      <c r="R53" s="13">
        <v>0</v>
      </c>
    </row>
    <row r="54" ht="20.25" spans="1:18">
      <c r="A54" s="9" t="s">
        <v>314</v>
      </c>
      <c r="B54" s="9" t="s">
        <v>315</v>
      </c>
      <c r="C54" s="9">
        <v>1115.446</v>
      </c>
      <c r="D54" s="9">
        <v>1465.528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5.23</v>
      </c>
      <c r="K54" s="14">
        <v>0</v>
      </c>
      <c r="L54" s="13">
        <v>0</v>
      </c>
      <c r="M54" s="13">
        <v>0</v>
      </c>
      <c r="N54" s="13">
        <v>0</v>
      </c>
      <c r="O54" s="13">
        <v>0</v>
      </c>
      <c r="P54" s="13">
        <v>4.71</v>
      </c>
      <c r="Q54" s="13">
        <v>0</v>
      </c>
      <c r="R54" s="13">
        <v>0</v>
      </c>
    </row>
    <row r="55" ht="20.25" spans="1:18">
      <c r="A55" s="9" t="s">
        <v>316</v>
      </c>
      <c r="B55" s="9" t="s">
        <v>317</v>
      </c>
      <c r="C55" s="9">
        <v>2690.375</v>
      </c>
      <c r="D55" s="9">
        <v>2958.497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4.799</v>
      </c>
      <c r="K55" s="14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-1.373</v>
      </c>
      <c r="Q55" s="13">
        <v>0</v>
      </c>
      <c r="R55" s="13">
        <v>0</v>
      </c>
    </row>
    <row r="56" ht="20.25" spans="1:18">
      <c r="A56" s="9" t="s">
        <v>318</v>
      </c>
      <c r="B56" s="9" t="s">
        <v>319</v>
      </c>
      <c r="C56" s="9">
        <v>8588.438</v>
      </c>
      <c r="D56" s="9">
        <v>9700.109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1.055</v>
      </c>
      <c r="K56" s="14">
        <v>2</v>
      </c>
      <c r="L56" s="13">
        <v>1</v>
      </c>
      <c r="M56" s="13">
        <v>0</v>
      </c>
      <c r="N56" s="13">
        <v>0</v>
      </c>
      <c r="O56" s="13">
        <v>0</v>
      </c>
      <c r="P56" s="13">
        <v>-3.129</v>
      </c>
      <c r="Q56" s="13">
        <v>0</v>
      </c>
      <c r="R56" s="13">
        <v>0</v>
      </c>
    </row>
    <row r="57" ht="20.25" spans="1:18">
      <c r="A57" s="9" t="s">
        <v>320</v>
      </c>
      <c r="B57" s="9" t="s">
        <v>321</v>
      </c>
      <c r="C57" s="9">
        <v>3875.886</v>
      </c>
      <c r="D57" s="9">
        <v>4340.097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10.072</v>
      </c>
      <c r="K57" s="14">
        <v>4</v>
      </c>
      <c r="L57" s="13">
        <v>0</v>
      </c>
      <c r="M57" s="13">
        <v>0</v>
      </c>
      <c r="N57" s="13">
        <v>0</v>
      </c>
      <c r="O57" s="13">
        <v>0</v>
      </c>
      <c r="P57" s="13">
        <v>-1.183</v>
      </c>
      <c r="Q57" s="13">
        <v>0</v>
      </c>
      <c r="R57" s="13">
        <v>1</v>
      </c>
    </row>
    <row r="58" ht="20.25" spans="1:18">
      <c r="A58" s="9" t="s">
        <v>322</v>
      </c>
      <c r="B58" s="9" t="s">
        <v>323</v>
      </c>
      <c r="C58" s="9">
        <v>3568.002</v>
      </c>
      <c r="D58" s="9">
        <v>3645.653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0.861</v>
      </c>
      <c r="K58" s="14">
        <v>2</v>
      </c>
      <c r="L58" s="13">
        <v>1</v>
      </c>
      <c r="M58" s="13">
        <v>0</v>
      </c>
      <c r="N58" s="13">
        <v>0</v>
      </c>
      <c r="O58" s="13">
        <v>0</v>
      </c>
      <c r="P58" s="13">
        <v>0.547</v>
      </c>
      <c r="Q58" s="13">
        <v>0</v>
      </c>
      <c r="R58" s="13">
        <v>0</v>
      </c>
    </row>
    <row r="59" ht="20.25" spans="1:18">
      <c r="A59" s="9" t="s">
        <v>324</v>
      </c>
      <c r="B59" s="9" t="s">
        <v>325</v>
      </c>
      <c r="C59" s="9">
        <v>7983.092</v>
      </c>
      <c r="D59" s="9">
        <v>8611.455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3.118</v>
      </c>
      <c r="K59" s="14">
        <v>3</v>
      </c>
      <c r="L59" s="13">
        <v>1</v>
      </c>
      <c r="M59" s="13">
        <v>0</v>
      </c>
      <c r="N59" s="13">
        <v>0</v>
      </c>
      <c r="O59" s="13">
        <v>0</v>
      </c>
      <c r="P59" s="13">
        <v>-4.423</v>
      </c>
      <c r="Q59" s="13">
        <v>0</v>
      </c>
      <c r="R59" s="13">
        <v>0</v>
      </c>
    </row>
    <row r="60" ht="20.25" spans="1:18">
      <c r="A60" s="9" t="s">
        <v>326</v>
      </c>
      <c r="B60" s="9" t="s">
        <v>327</v>
      </c>
      <c r="C60" s="9">
        <v>13250.535</v>
      </c>
      <c r="D60" s="9">
        <v>14382.189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3.737</v>
      </c>
      <c r="K60" s="14">
        <v>4</v>
      </c>
      <c r="L60" s="13">
        <v>1</v>
      </c>
      <c r="M60" s="13">
        <v>-1</v>
      </c>
      <c r="N60" s="13">
        <v>1</v>
      </c>
      <c r="O60" s="13">
        <v>0</v>
      </c>
      <c r="P60" s="13">
        <v>-11.457</v>
      </c>
      <c r="Q60" s="13">
        <v>0</v>
      </c>
      <c r="R60" s="13">
        <v>0</v>
      </c>
    </row>
    <row r="61" ht="20.25" spans="1:18">
      <c r="A61" s="9" t="s">
        <v>328</v>
      </c>
      <c r="B61" s="9" t="s">
        <v>329</v>
      </c>
      <c r="C61" s="9">
        <v>19237.957</v>
      </c>
      <c r="D61" s="9">
        <v>20265.205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3.642</v>
      </c>
      <c r="K61" s="14">
        <v>4</v>
      </c>
      <c r="L61" s="13">
        <v>1</v>
      </c>
      <c r="M61" s="13">
        <v>0</v>
      </c>
      <c r="N61" s="13">
        <v>1</v>
      </c>
      <c r="O61" s="13">
        <v>0</v>
      </c>
      <c r="P61" s="13">
        <v>-12.166</v>
      </c>
      <c r="Q61" s="13">
        <v>0</v>
      </c>
      <c r="R61" s="13">
        <v>0</v>
      </c>
    </row>
    <row r="62" ht="20.25" spans="1:18">
      <c r="A62" s="9" t="s">
        <v>330</v>
      </c>
      <c r="B62" s="9" t="s">
        <v>331</v>
      </c>
      <c r="C62" s="9">
        <v>2395.6</v>
      </c>
      <c r="D62" s="9">
        <v>3103.491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13.14</v>
      </c>
      <c r="K62" s="14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9" t="s">
        <v>332</v>
      </c>
      <c r="B63" s="9" t="s">
        <v>333</v>
      </c>
      <c r="C63" s="9">
        <v>9336.839</v>
      </c>
      <c r="D63" s="9">
        <v>10306.2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3.285</v>
      </c>
      <c r="K63" s="14">
        <v>0</v>
      </c>
      <c r="L63" s="13">
        <v>2</v>
      </c>
      <c r="M63" s="13">
        <v>0</v>
      </c>
      <c r="N63" s="13">
        <v>-1</v>
      </c>
      <c r="O63" s="13">
        <v>0</v>
      </c>
      <c r="P63" s="13">
        <v>-3.383</v>
      </c>
      <c r="Q63" s="13">
        <v>-1</v>
      </c>
      <c r="R63" s="13">
        <v>0</v>
      </c>
    </row>
    <row r="64" ht="20.25" spans="1:18">
      <c r="A64" s="9" t="s">
        <v>334</v>
      </c>
      <c r="B64" s="9" t="s">
        <v>335</v>
      </c>
      <c r="C64" s="9">
        <v>6136.519</v>
      </c>
      <c r="D64" s="9">
        <v>6654.158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1.816</v>
      </c>
      <c r="K64" s="14">
        <v>1</v>
      </c>
      <c r="L64" s="13">
        <v>1</v>
      </c>
      <c r="M64" s="13">
        <v>0</v>
      </c>
      <c r="N64" s="13">
        <v>0</v>
      </c>
      <c r="O64" s="13">
        <v>0</v>
      </c>
      <c r="P64" s="13">
        <v>-2.098</v>
      </c>
      <c r="Q64" s="13">
        <v>0</v>
      </c>
      <c r="R64" s="13">
        <v>0</v>
      </c>
    </row>
    <row r="65" ht="20.25" spans="1:18">
      <c r="A65" s="9" t="s">
        <v>336</v>
      </c>
      <c r="B65" s="9" t="s">
        <v>337</v>
      </c>
      <c r="C65" s="9">
        <v>7726.687</v>
      </c>
      <c r="D65" s="9">
        <v>8169.847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4.302</v>
      </c>
      <c r="K65" s="14">
        <v>2</v>
      </c>
      <c r="L65" s="13">
        <v>2</v>
      </c>
      <c r="M65" s="13">
        <v>0</v>
      </c>
      <c r="N65" s="13">
        <v>0</v>
      </c>
      <c r="O65" s="13">
        <v>0</v>
      </c>
      <c r="P65" s="13">
        <v>-8.536</v>
      </c>
      <c r="Q65" s="13">
        <v>0</v>
      </c>
      <c r="R65" s="13">
        <v>0</v>
      </c>
    </row>
    <row r="66" ht="20.25" spans="1:18">
      <c r="A66" s="9" t="s">
        <v>338</v>
      </c>
      <c r="B66" s="9" t="s">
        <v>339</v>
      </c>
      <c r="C66" s="9">
        <v>2242.509</v>
      </c>
      <c r="D66" s="9">
        <v>2821.127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19.91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9" t="s">
        <v>340</v>
      </c>
      <c r="B67" s="9" t="s">
        <v>341</v>
      </c>
      <c r="C67" s="9">
        <v>5644.258</v>
      </c>
      <c r="D67" s="9">
        <v>6149.718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2.145</v>
      </c>
      <c r="K67" s="14">
        <v>2</v>
      </c>
      <c r="L67" s="13">
        <v>0</v>
      </c>
      <c r="M67" s="13">
        <v>0</v>
      </c>
      <c r="N67" s="13">
        <v>0</v>
      </c>
      <c r="O67" s="13">
        <v>0</v>
      </c>
      <c r="P67" s="13">
        <v>-4.465</v>
      </c>
      <c r="Q67" s="13">
        <v>0</v>
      </c>
      <c r="R67" s="13">
        <v>0</v>
      </c>
    </row>
    <row r="68" ht="20.25" spans="1:18">
      <c r="A68" s="9" t="s">
        <v>342</v>
      </c>
      <c r="B68" s="9" t="s">
        <v>343</v>
      </c>
      <c r="C68" s="9">
        <v>6358.928</v>
      </c>
      <c r="D68" s="9">
        <v>7117.789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7.277</v>
      </c>
      <c r="K68" s="14">
        <v>4</v>
      </c>
      <c r="L68" s="13">
        <v>1</v>
      </c>
      <c r="M68" s="13">
        <v>0</v>
      </c>
      <c r="N68" s="13">
        <v>0</v>
      </c>
      <c r="O68" s="13">
        <v>0</v>
      </c>
      <c r="P68" s="13">
        <v>-5.978</v>
      </c>
      <c r="Q68" s="13">
        <v>0</v>
      </c>
      <c r="R68" s="13">
        <v>0</v>
      </c>
    </row>
    <row r="69" ht="20.25" spans="1:18">
      <c r="A69" s="9" t="s">
        <v>344</v>
      </c>
      <c r="B69" s="9" t="s">
        <v>345</v>
      </c>
      <c r="C69" s="9">
        <v>2302.947</v>
      </c>
      <c r="D69" s="9">
        <v>2649.141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3.319</v>
      </c>
      <c r="K69" s="14">
        <v>0</v>
      </c>
      <c r="L69" s="13">
        <v>0</v>
      </c>
      <c r="M69" s="13">
        <v>0</v>
      </c>
      <c r="N69" s="13">
        <v>0</v>
      </c>
      <c r="O69" s="13">
        <v>0</v>
      </c>
      <c r="P69" s="13">
        <v>1.516</v>
      </c>
      <c r="Q69" s="13">
        <v>1</v>
      </c>
      <c r="R69" s="13">
        <v>1</v>
      </c>
    </row>
    <row r="70" ht="20.25" spans="1:18">
      <c r="A70" s="9" t="s">
        <v>346</v>
      </c>
      <c r="B70" s="9" t="s">
        <v>347</v>
      </c>
      <c r="C70" s="9">
        <v>4743.327</v>
      </c>
      <c r="D70" s="9">
        <v>5614.618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13.601</v>
      </c>
      <c r="K70" s="14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-20.084</v>
      </c>
      <c r="Q70" s="13">
        <v>0</v>
      </c>
      <c r="R70" s="13">
        <v>-1</v>
      </c>
    </row>
    <row r="71" ht="20.25" spans="1:18">
      <c r="A71" s="9" t="s">
        <v>348</v>
      </c>
      <c r="B71" s="9" t="s">
        <v>349</v>
      </c>
      <c r="C71" s="9">
        <v>5383.328</v>
      </c>
      <c r="D71" s="9">
        <v>6214.638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2.933</v>
      </c>
      <c r="K71" s="14">
        <v>2</v>
      </c>
      <c r="L71" s="13">
        <v>0</v>
      </c>
      <c r="M71" s="13">
        <v>0</v>
      </c>
      <c r="N71" s="13">
        <v>0</v>
      </c>
      <c r="O71" s="13">
        <v>0</v>
      </c>
      <c r="P71" s="13">
        <v>17.083</v>
      </c>
      <c r="Q71" s="13">
        <v>0</v>
      </c>
      <c r="R71" s="13">
        <v>0</v>
      </c>
    </row>
    <row r="72" ht="20.25" spans="1:18">
      <c r="A72" s="9" t="s">
        <v>350</v>
      </c>
      <c r="B72" s="9" t="s">
        <v>351</v>
      </c>
      <c r="C72" s="9">
        <v>5679.92</v>
      </c>
      <c r="D72" s="9">
        <v>6303.026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2.003</v>
      </c>
      <c r="K72" s="14">
        <v>2</v>
      </c>
      <c r="L72" s="13">
        <v>0</v>
      </c>
      <c r="M72" s="13">
        <v>0</v>
      </c>
      <c r="N72" s="13">
        <v>1</v>
      </c>
      <c r="O72" s="13">
        <v>0</v>
      </c>
      <c r="P72" s="13">
        <v>12.247</v>
      </c>
      <c r="Q72" s="13">
        <v>0</v>
      </c>
      <c r="R72" s="13">
        <v>0</v>
      </c>
    </row>
    <row r="73" ht="20.25" spans="1:18">
      <c r="A73" s="9" t="s">
        <v>352</v>
      </c>
      <c r="B73" s="9" t="s">
        <v>353</v>
      </c>
      <c r="C73" s="9">
        <v>4433.091</v>
      </c>
      <c r="D73" s="9">
        <v>4913.23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5.719</v>
      </c>
      <c r="K73" s="14">
        <v>3</v>
      </c>
      <c r="L73" s="13">
        <v>1</v>
      </c>
      <c r="M73" s="13">
        <v>0</v>
      </c>
      <c r="N73" s="13">
        <v>0</v>
      </c>
      <c r="O73" s="13">
        <v>0</v>
      </c>
      <c r="P73" s="13">
        <v>-3.583</v>
      </c>
      <c r="Q73" s="13">
        <v>0</v>
      </c>
      <c r="R73" s="13">
        <v>0</v>
      </c>
    </row>
    <row r="74" ht="20.25" spans="1:18">
      <c r="A74" s="9" t="s">
        <v>354</v>
      </c>
      <c r="B74" s="9" t="s">
        <v>355</v>
      </c>
      <c r="C74" s="9">
        <v>1597.691</v>
      </c>
      <c r="D74" s="9">
        <v>1811.212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5.35</v>
      </c>
      <c r="K74" s="14">
        <v>2</v>
      </c>
      <c r="L74" s="13">
        <v>0</v>
      </c>
      <c r="M74" s="13">
        <v>0</v>
      </c>
      <c r="N74" s="13">
        <v>1</v>
      </c>
      <c r="O74" s="13">
        <v>0</v>
      </c>
      <c r="P74" s="13">
        <v>-0.77</v>
      </c>
      <c r="Q74" s="13">
        <v>0</v>
      </c>
      <c r="R74" s="13">
        <v>0</v>
      </c>
    </row>
    <row r="75" ht="20.25" spans="1:18">
      <c r="A75" s="9" t="s">
        <v>356</v>
      </c>
      <c r="B75" s="9" t="s">
        <v>357</v>
      </c>
      <c r="C75" s="9">
        <v>2972.018</v>
      </c>
      <c r="D75" s="9">
        <v>3698.927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2.557</v>
      </c>
      <c r="K75" s="14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9" t="s">
        <v>358</v>
      </c>
      <c r="B76" s="9" t="s">
        <v>359</v>
      </c>
      <c r="C76" s="9">
        <v>6045.813</v>
      </c>
      <c r="D76" s="9">
        <v>7384.048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13.423</v>
      </c>
      <c r="K76" s="14">
        <v>2</v>
      </c>
      <c r="L76" s="13">
        <v>1</v>
      </c>
      <c r="M76" s="13">
        <v>0</v>
      </c>
      <c r="N76" s="13">
        <v>0</v>
      </c>
      <c r="O76" s="13">
        <v>0</v>
      </c>
      <c r="P76" s="13">
        <v>7.973</v>
      </c>
      <c r="Q76" s="13">
        <v>0</v>
      </c>
      <c r="R76" s="13">
        <v>0</v>
      </c>
    </row>
    <row r="77" ht="20.25" spans="1:18">
      <c r="A77" s="9" t="s">
        <v>360</v>
      </c>
      <c r="B77" s="9" t="s">
        <v>361</v>
      </c>
      <c r="C77" s="9">
        <v>4067.617</v>
      </c>
      <c r="D77" s="9">
        <v>4686.954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10.219</v>
      </c>
      <c r="K77" s="14">
        <v>2</v>
      </c>
      <c r="L77" s="13">
        <v>1</v>
      </c>
      <c r="M77" s="13">
        <v>0</v>
      </c>
      <c r="N77" s="13">
        <v>0</v>
      </c>
      <c r="O77" s="13">
        <v>0</v>
      </c>
      <c r="P77" s="13">
        <v>3.811</v>
      </c>
      <c r="Q77" s="13">
        <v>0</v>
      </c>
      <c r="R77" s="13">
        <v>0</v>
      </c>
    </row>
    <row r="78" ht="20.25" spans="1:18">
      <c r="A78" s="9" t="s">
        <v>362</v>
      </c>
      <c r="B78" s="9" t="s">
        <v>363</v>
      </c>
      <c r="C78" s="9">
        <v>2782.988</v>
      </c>
      <c r="D78" s="9">
        <v>3052.494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6.24</v>
      </c>
      <c r="K78" s="14">
        <v>2</v>
      </c>
      <c r="L78" s="13">
        <v>0</v>
      </c>
      <c r="M78" s="13">
        <v>0</v>
      </c>
      <c r="N78" s="13">
        <v>-1</v>
      </c>
      <c r="O78" s="13">
        <v>0</v>
      </c>
      <c r="P78" s="13">
        <v>2.418</v>
      </c>
      <c r="Q78" s="13">
        <v>0</v>
      </c>
      <c r="R78" s="13">
        <v>0</v>
      </c>
    </row>
    <row r="79" ht="20.25" spans="1:18">
      <c r="A79" s="9" t="s">
        <v>364</v>
      </c>
      <c r="B79" s="9" t="s">
        <v>365</v>
      </c>
      <c r="C79" s="9">
        <v>6388.254</v>
      </c>
      <c r="D79" s="9">
        <v>7480.046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11.439</v>
      </c>
      <c r="K79" s="14">
        <v>2</v>
      </c>
      <c r="L79" s="13">
        <v>1</v>
      </c>
      <c r="M79" s="13">
        <v>0</v>
      </c>
      <c r="N79" s="13">
        <v>0</v>
      </c>
      <c r="O79" s="13">
        <v>0</v>
      </c>
      <c r="P79" s="13">
        <v>3.629</v>
      </c>
      <c r="Q79" s="13">
        <v>0</v>
      </c>
      <c r="R79" s="13">
        <v>0</v>
      </c>
    </row>
    <row r="80" ht="20.25" spans="1:18">
      <c r="A80" s="9" t="s">
        <v>366</v>
      </c>
      <c r="B80" s="9" t="s">
        <v>367</v>
      </c>
      <c r="C80" s="9">
        <v>107.187</v>
      </c>
      <c r="D80" s="9">
        <v>108.593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0.449</v>
      </c>
      <c r="K80" s="14">
        <v>1</v>
      </c>
      <c r="L80" s="13">
        <v>0</v>
      </c>
      <c r="M80" s="13">
        <v>1</v>
      </c>
      <c r="N80" s="13">
        <v>0</v>
      </c>
      <c r="O80" s="13">
        <v>0</v>
      </c>
      <c r="P80" s="13">
        <v>-0.012</v>
      </c>
      <c r="Q80" s="13">
        <v>0</v>
      </c>
      <c r="R80" s="13">
        <v>0</v>
      </c>
    </row>
    <row r="81" ht="20.25" spans="1:18">
      <c r="A81" s="9" t="s">
        <v>368</v>
      </c>
      <c r="B81" s="9" t="s">
        <v>369</v>
      </c>
      <c r="C81" s="9">
        <v>105.417</v>
      </c>
      <c r="D81" s="9">
        <v>106.187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0.169</v>
      </c>
      <c r="K81" s="14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-0.007</v>
      </c>
      <c r="Q81" s="13">
        <v>0</v>
      </c>
      <c r="R81" s="13">
        <v>0</v>
      </c>
    </row>
    <row r="82" ht="20.25" spans="1:18">
      <c r="A82" s="9" t="s">
        <v>370</v>
      </c>
      <c r="B82" s="9" t="s">
        <v>371</v>
      </c>
      <c r="C82" s="9">
        <v>102.211</v>
      </c>
      <c r="D82" s="9">
        <v>102.513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0.153</v>
      </c>
      <c r="K82" s="14">
        <v>2</v>
      </c>
      <c r="L82" s="13">
        <v>0</v>
      </c>
      <c r="M82" s="13">
        <v>0</v>
      </c>
      <c r="N82" s="13">
        <v>0</v>
      </c>
      <c r="O82" s="13">
        <v>0</v>
      </c>
      <c r="P82" s="13">
        <v>-0.002</v>
      </c>
      <c r="Q82" s="13">
        <v>0</v>
      </c>
      <c r="R82" s="13">
        <v>1</v>
      </c>
    </row>
    <row r="83" ht="20.25" spans="1:18">
      <c r="A83" s="9" t="s">
        <v>372</v>
      </c>
      <c r="B83" s="9" t="s">
        <v>373</v>
      </c>
      <c r="C83" s="9">
        <v>1444.926</v>
      </c>
      <c r="D83" s="9">
        <v>2156.608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8.837</v>
      </c>
      <c r="K83" s="14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18.617</v>
      </c>
      <c r="Q83" s="13">
        <v>0</v>
      </c>
      <c r="R83" s="13">
        <v>0</v>
      </c>
    </row>
    <row r="84" ht="20.25" spans="1:18">
      <c r="A84" s="9" t="s">
        <v>374</v>
      </c>
      <c r="B84" s="9" t="s">
        <v>375</v>
      </c>
      <c r="C84" s="9">
        <v>11889.037</v>
      </c>
      <c r="D84" s="9">
        <v>13262.804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1.048</v>
      </c>
      <c r="K84" s="14">
        <v>0</v>
      </c>
      <c r="L84" s="13">
        <v>1</v>
      </c>
      <c r="M84" s="13">
        <v>0</v>
      </c>
      <c r="N84" s="13">
        <v>-1</v>
      </c>
      <c r="O84" s="13">
        <v>0</v>
      </c>
      <c r="P84" s="13">
        <v>-11.182</v>
      </c>
      <c r="Q84" s="13">
        <v>0</v>
      </c>
      <c r="R84" s="13">
        <v>0</v>
      </c>
    </row>
    <row r="85" ht="20.25" spans="1:18">
      <c r="A85" s="9" t="s">
        <v>376</v>
      </c>
      <c r="B85" s="9" t="s">
        <v>377</v>
      </c>
      <c r="C85" s="9">
        <v>444.527</v>
      </c>
      <c r="D85" s="9">
        <v>524.002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2.022</v>
      </c>
      <c r="K85" s="14">
        <v>1</v>
      </c>
      <c r="L85" s="13">
        <v>1</v>
      </c>
      <c r="M85" s="13">
        <v>0</v>
      </c>
      <c r="N85" s="13">
        <v>0</v>
      </c>
      <c r="O85" s="13">
        <v>0</v>
      </c>
      <c r="P85" s="13">
        <v>0.046</v>
      </c>
      <c r="Q85" s="13">
        <v>0</v>
      </c>
      <c r="R85" s="13">
        <v>0</v>
      </c>
    </row>
    <row r="86" ht="20.25" spans="1:18">
      <c r="A86" s="16" t="s">
        <v>378</v>
      </c>
      <c r="B86" s="16" t="s">
        <v>379</v>
      </c>
      <c r="C86" s="16">
        <v>68353.531</v>
      </c>
      <c r="D86" s="16">
        <v>95017.219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27.051</v>
      </c>
      <c r="K86" s="14">
        <v>4</v>
      </c>
      <c r="L86" s="13">
        <v>1</v>
      </c>
      <c r="M86" s="13">
        <v>0</v>
      </c>
      <c r="N86" s="13">
        <v>-1</v>
      </c>
      <c r="O86" s="13">
        <v>0</v>
      </c>
      <c r="P86" s="13">
        <v>-436.059</v>
      </c>
      <c r="Q86" s="13">
        <v>0</v>
      </c>
      <c r="R86" s="13">
        <v>0</v>
      </c>
    </row>
    <row r="87" ht="20.25" spans="1:18">
      <c r="A87" s="16" t="s">
        <v>380</v>
      </c>
      <c r="B87" s="16" t="s">
        <v>381</v>
      </c>
      <c r="C87" s="16">
        <v>46615.383</v>
      </c>
      <c r="D87" s="16">
        <v>59378.852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18.096</v>
      </c>
      <c r="K87" s="14">
        <v>3</v>
      </c>
      <c r="L87" s="13">
        <v>0</v>
      </c>
      <c r="M87" s="13">
        <v>-1</v>
      </c>
      <c r="N87" s="13">
        <v>1</v>
      </c>
      <c r="O87" s="13">
        <v>0</v>
      </c>
      <c r="P87" s="13">
        <v>-20.92</v>
      </c>
      <c r="Q87" s="13">
        <v>0</v>
      </c>
      <c r="R87" s="13">
        <v>0</v>
      </c>
    </row>
    <row r="88" ht="20.25" spans="1:18">
      <c r="A88" s="16" t="s">
        <v>382</v>
      </c>
      <c r="B88" s="16" t="s">
        <v>383</v>
      </c>
      <c r="C88" s="16">
        <v>8476.293</v>
      </c>
      <c r="D88" s="16">
        <v>10028.587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4.868</v>
      </c>
      <c r="K88" s="14">
        <v>2</v>
      </c>
      <c r="L88" s="13">
        <v>0</v>
      </c>
      <c r="M88" s="13">
        <v>0</v>
      </c>
      <c r="N88" s="13">
        <v>0</v>
      </c>
      <c r="O88" s="13">
        <v>0</v>
      </c>
      <c r="P88" s="13">
        <v>-8.607</v>
      </c>
      <c r="Q88" s="13">
        <v>0</v>
      </c>
      <c r="R88" s="13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2025-12-04T16:16:37Z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3AAC3F3AFEE94DAF992B6EEF0962B554_13</vt:lpwstr>
  </property>
  <property fmtid="{D5CDD505-2E9C-101B-9397-08002B2CF9AE}" pid="3" name="KSOProductBuildVer">
    <vt:lpwstr>2052-12.1.0.15712</vt:lpwstr>
  </property>
</Properties>
</file>