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<sst xmlns="http://schemas.openxmlformats.org/spreadsheetml/2006/main" count="477" uniqueCount="430">
  <si>
    <t>京沪深强转弱</t>
  </si>
  <si>
    <t>京沪深弱转强</t>
  </si>
  <si>
    <t>代码</t>
  </si>
  <si>
    <t>简称</t>
  </si>
  <si>
    <t>总市值</t>
  </si>
  <si>
    <t>近期新高</t>
  </si>
  <si>
    <t>49193.27亿</t>
  </si>
  <si>
    <t>证金汇金持股</t>
  </si>
  <si>
    <t>132411.00亿</t>
  </si>
  <si>
    <t>酿酒</t>
  </si>
  <si>
    <t>32105.26亿</t>
  </si>
  <si>
    <t>深证100</t>
  </si>
  <si>
    <t>121991.40亿</t>
  </si>
  <si>
    <t>保险新进</t>
  </si>
  <si>
    <t>26634.72亿</t>
  </si>
  <si>
    <t>绩优股</t>
  </si>
  <si>
    <t>120383.48亿</t>
  </si>
  <si>
    <t>贵州板块</t>
  </si>
  <si>
    <t>20912.04亿</t>
  </si>
  <si>
    <t>消费100</t>
  </si>
  <si>
    <t>117535.09亿</t>
  </si>
  <si>
    <t>煤炭</t>
  </si>
  <si>
    <t>14304.37亿</t>
  </si>
  <si>
    <t>红利指数</t>
  </si>
  <si>
    <t>105160.91亿</t>
  </si>
  <si>
    <t>近期强势</t>
  </si>
  <si>
    <t>9783.17亿</t>
  </si>
  <si>
    <t>陆股通重仓</t>
  </si>
  <si>
    <t>97660.45亿</t>
  </si>
  <si>
    <t>新进指标股</t>
  </si>
  <si>
    <t>9445.49亿</t>
  </si>
  <si>
    <t>全指可选</t>
  </si>
  <si>
    <t>48401.20亿</t>
  </si>
  <si>
    <t>国开持股</t>
  </si>
  <si>
    <t>2611.92亿</t>
  </si>
  <si>
    <t>整体上市</t>
  </si>
  <si>
    <t>43691.79亿</t>
  </si>
  <si>
    <t>酒店餐饮</t>
  </si>
  <si>
    <t>621.01亿</t>
  </si>
  <si>
    <t>电力</t>
  </si>
  <si>
    <t>29247.44亿</t>
  </si>
  <si>
    <t>配股预案</t>
  </si>
  <si>
    <t>26.92亿</t>
  </si>
  <si>
    <t>石油</t>
  </si>
  <si>
    <t>24779.20亿</t>
  </si>
  <si>
    <t>活跃可转债</t>
  </si>
  <si>
    <t>--</t>
  </si>
  <si>
    <t>高铁</t>
  </si>
  <si>
    <t>20793.05亿</t>
  </si>
  <si>
    <t>医疗保健</t>
  </si>
  <si>
    <t>18899.02亿</t>
  </si>
  <si>
    <t>建筑</t>
  </si>
  <si>
    <t>16695.17亿</t>
  </si>
  <si>
    <t>陕西板块</t>
  </si>
  <si>
    <t>14691.66亿</t>
  </si>
  <si>
    <t>运输服务</t>
  </si>
  <si>
    <t>13462.65亿</t>
  </si>
  <si>
    <t>户数减少</t>
  </si>
  <si>
    <t>13416.06亿</t>
  </si>
  <si>
    <t>交通设施</t>
  </si>
  <si>
    <t>10086.80亿</t>
  </si>
  <si>
    <t>云南板块</t>
  </si>
  <si>
    <t>7967.78亿</t>
  </si>
  <si>
    <t>基金增仓</t>
  </si>
  <si>
    <t>7847.43亿</t>
  </si>
  <si>
    <t>新疆板块</t>
  </si>
  <si>
    <t>7661.60亿</t>
  </si>
  <si>
    <t>近期复牌</t>
  </si>
  <si>
    <t>5478.43亿</t>
  </si>
  <si>
    <t>运输设备</t>
  </si>
  <si>
    <t>4984.08亿</t>
  </si>
  <si>
    <t>化纤</t>
  </si>
  <si>
    <t>4442.91亿</t>
  </si>
  <si>
    <t>船舶</t>
  </si>
  <si>
    <t>4393.79亿</t>
  </si>
  <si>
    <t>风险提示</t>
  </si>
  <si>
    <t>3556.02亿</t>
  </si>
  <si>
    <t>供气供热</t>
  </si>
  <si>
    <t>3243.94亿</t>
  </si>
  <si>
    <t>海南板块</t>
  </si>
  <si>
    <t>3172.25亿</t>
  </si>
  <si>
    <t>科创板次新</t>
  </si>
  <si>
    <t>2366.00亿</t>
  </si>
  <si>
    <t>水务</t>
  </si>
  <si>
    <t>1408.18亿</t>
  </si>
  <si>
    <t>机构吸筹</t>
  </si>
  <si>
    <t>1200.79亿</t>
  </si>
  <si>
    <t>深证Ｂ指</t>
  </si>
  <si>
    <t>560.98亿</t>
  </si>
  <si>
    <t>国证粮食</t>
  </si>
  <si>
    <t>深证价值</t>
  </si>
  <si>
    <t>深证红利</t>
  </si>
  <si>
    <t>国证治理</t>
  </si>
  <si>
    <t>国证服务</t>
  </si>
  <si>
    <t>资源优势</t>
  </si>
  <si>
    <t>创成长</t>
  </si>
  <si>
    <t>创价值</t>
  </si>
  <si>
    <t>创科技</t>
  </si>
  <si>
    <t>创医药</t>
  </si>
  <si>
    <t>乐富指数</t>
  </si>
  <si>
    <t>国企改革</t>
  </si>
  <si>
    <t>深证50</t>
  </si>
  <si>
    <t>深主板50</t>
  </si>
  <si>
    <t>绿色电力</t>
  </si>
  <si>
    <t>投资时钟</t>
  </si>
  <si>
    <t>小盘价值</t>
  </si>
  <si>
    <t>中盘价值</t>
  </si>
  <si>
    <t>中盘成长</t>
  </si>
  <si>
    <t>大盘成长</t>
  </si>
  <si>
    <t>国证成长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</si>
  <si>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</si>
  <si>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</si>
  <si>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</si>
  <si>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</si>
  <si>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</si>
  <si>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</si>
  <si>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</si>
  <si>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</si>
  <si>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</si>
  <si>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</si>
  <si>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</si>
  <si>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</si>
  <si>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</si>
  <si>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</si>
  <si>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</si>
  <si>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</si>
  <si>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</si>
  <si>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</si>
  <si>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</si>
  <si>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</si>
  <si>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治理指数</t>
  </si>
  <si>
    <t>180治理</t>
  </si>
  <si>
    <t>上证全指</t>
  </si>
  <si>
    <t>责任指数</t>
  </si>
  <si>
    <t>医药等权</t>
  </si>
  <si>
    <t>上证流通</t>
  </si>
  <si>
    <t>380波动</t>
  </si>
  <si>
    <t>上国红利</t>
  </si>
  <si>
    <t>市值百强</t>
  </si>
  <si>
    <t>国企红利</t>
  </si>
  <si>
    <t>300非银</t>
  </si>
  <si>
    <t>CS精准医</t>
  </si>
  <si>
    <t>上海国企</t>
  </si>
  <si>
    <t>中证超大</t>
  </si>
  <si>
    <t>金融指数</t>
  </si>
  <si>
    <t>深证公用</t>
  </si>
  <si>
    <t>中小红利</t>
  </si>
  <si>
    <t>深成公用</t>
  </si>
  <si>
    <t>上证指数</t>
  </si>
  <si>
    <t>Ａ股指数</t>
  </si>
  <si>
    <t>商业指数</t>
  </si>
  <si>
    <t>综合指数</t>
  </si>
  <si>
    <t>国债指数</t>
  </si>
  <si>
    <t>企债指数</t>
  </si>
  <si>
    <t>新综指</t>
  </si>
  <si>
    <t>180金融</t>
  </si>
  <si>
    <t>沪公司债</t>
  </si>
  <si>
    <t>180资源</t>
  </si>
  <si>
    <t>180价值</t>
  </si>
  <si>
    <t>180R价值</t>
  </si>
  <si>
    <t>上证金融</t>
  </si>
  <si>
    <t>上证央企</t>
  </si>
  <si>
    <t>超大盘</t>
  </si>
  <si>
    <t>上证中盘</t>
  </si>
  <si>
    <t>上证中小</t>
  </si>
  <si>
    <t>50基本</t>
  </si>
  <si>
    <t>180基本</t>
  </si>
  <si>
    <t>上证海外</t>
  </si>
  <si>
    <t>上证地企</t>
  </si>
  <si>
    <t>上证国企</t>
  </si>
  <si>
    <t>全指价值</t>
  </si>
  <si>
    <t>全R价值</t>
  </si>
  <si>
    <t>沪企债30</t>
  </si>
  <si>
    <t>上证沪企</t>
  </si>
  <si>
    <t>上证周期</t>
  </si>
  <si>
    <t>上证资源</t>
  </si>
  <si>
    <t>金融等权</t>
  </si>
  <si>
    <t>上证上游</t>
  </si>
  <si>
    <t>上证F200</t>
  </si>
  <si>
    <t>上证F500</t>
  </si>
  <si>
    <t>5年信用</t>
  </si>
  <si>
    <t>380金融</t>
  </si>
  <si>
    <t>信用100</t>
  </si>
  <si>
    <t>380价值</t>
  </si>
  <si>
    <t>180稳定</t>
  </si>
  <si>
    <t>180波动</t>
  </si>
  <si>
    <t>上证银行</t>
  </si>
  <si>
    <t>180低贝</t>
  </si>
  <si>
    <t>380低贝</t>
  </si>
  <si>
    <t>上证转债</t>
  </si>
  <si>
    <t>优势资源</t>
  </si>
  <si>
    <t>180红利</t>
  </si>
  <si>
    <t>上央红利</t>
  </si>
  <si>
    <t>科创生物</t>
  </si>
  <si>
    <t>细分有色</t>
  </si>
  <si>
    <t>有色金属</t>
  </si>
  <si>
    <t>300红利</t>
  </si>
  <si>
    <t>800有色</t>
  </si>
  <si>
    <t>央企红利</t>
  </si>
  <si>
    <t>中证转债</t>
  </si>
  <si>
    <t>百发100</t>
  </si>
  <si>
    <t>港中小企</t>
  </si>
  <si>
    <t>HK银行</t>
  </si>
  <si>
    <t>上证收益</t>
  </si>
  <si>
    <t>小康指数</t>
  </si>
  <si>
    <t>300金融</t>
  </si>
  <si>
    <t>300价值</t>
  </si>
  <si>
    <t>公司债指</t>
  </si>
  <si>
    <t>基本面50</t>
  </si>
  <si>
    <t>中证央企</t>
  </si>
  <si>
    <t>央企100</t>
  </si>
  <si>
    <t>中证金融</t>
  </si>
  <si>
    <t>内地资源</t>
  </si>
  <si>
    <t>银河99</t>
  </si>
  <si>
    <t>中证上游</t>
  </si>
  <si>
    <t>基本200</t>
  </si>
  <si>
    <t>基本600</t>
  </si>
  <si>
    <t>800金融</t>
  </si>
  <si>
    <t>全指金融</t>
  </si>
  <si>
    <t>采矿指数</t>
  </si>
  <si>
    <t>水电指数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</si>
  <si>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</si>
  <si>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</si>
  <si>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</si>
  <si>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</si>
  <si>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</si>
  <si>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</si>
  <si>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</si>
  <si>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国证红利</t>
  </si>
  <si>
    <t>长三角</t>
  </si>
  <si>
    <t>环渤海</t>
  </si>
  <si>
    <t>国证价值</t>
  </si>
  <si>
    <t>大盘价值</t>
  </si>
  <si>
    <t>1000金融</t>
  </si>
  <si>
    <t>国证有色</t>
  </si>
  <si>
    <t>大盘低波</t>
  </si>
  <si>
    <t>苏州率先</t>
  </si>
  <si>
    <t>国证转债</t>
  </si>
  <si>
    <t>I100</t>
  </si>
  <si>
    <t>I300</t>
  </si>
  <si>
    <t>专利领先</t>
  </si>
  <si>
    <t>国证定增</t>
  </si>
  <si>
    <t>国证银行</t>
  </si>
  <si>
    <t>央视责任</t>
  </si>
  <si>
    <t>深证金融</t>
  </si>
  <si>
    <t>深证电信</t>
  </si>
  <si>
    <t>深A医药</t>
  </si>
  <si>
    <t>深医药EW</t>
  </si>
  <si>
    <t>深成电信</t>
  </si>
  <si>
    <t>优势成长</t>
  </si>
  <si>
    <t>中证体育</t>
  </si>
  <si>
    <t>互联金融</t>
  </si>
  <si>
    <t>环境治理</t>
  </si>
  <si>
    <t>保险主题</t>
  </si>
  <si>
    <t>300 金融</t>
  </si>
  <si>
    <t>中证银行</t>
  </si>
  <si>
    <t>CSWD生科</t>
  </si>
  <si>
    <t>食品饮料</t>
  </si>
  <si>
    <t>国证食品</t>
  </si>
  <si>
    <t>中证酒</t>
  </si>
  <si>
    <t>中证白酒</t>
  </si>
  <si>
    <t>【数据引擎：奇衡DK阿赖耶识系统】情绪值</t>
  </si>
  <si>
    <t>IH00</t>
  </si>
  <si>
    <t>50股指连续</t>
  </si>
  <si>
    <t>AG00</t>
  </si>
  <si>
    <t>白银连续</t>
  </si>
  <si>
    <t>FB00</t>
  </si>
  <si>
    <t>纤维板连续</t>
  </si>
  <si>
    <t>CY00</t>
  </si>
  <si>
    <t>棉纱连续</t>
  </si>
  <si>
    <t>IF00</t>
  </si>
  <si>
    <t>300股指连续</t>
  </si>
  <si>
    <t>BB00</t>
  </si>
  <si>
    <t>胶合板连续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</si>
  <si>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</si>
  <si>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</si>
  <si>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</si>
  <si>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</si>
  <si>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</si>
  <si>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</si>
  <si>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</si>
  <si>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</si>
  <si>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ZC00</t>
  </si>
  <si>
    <t>动力煤连续</t>
  </si>
  <si>
    <t>AD00</t>
  </si>
  <si>
    <t>铝合金连续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</si>
  <si>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</si>
  <si>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</si>
  <si>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</si>
  <si>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</si>
  <si>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</si>
  <si>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</si>
  <si>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</si>
  <si>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</si>
  <si>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</si>
  <si>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</si>
  <si>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</si>
  <si>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</si>
  <si>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</si>
  <si>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</si>
  <si>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</si>
  <si>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</si>
  <si>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</si>
  <si>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</si>
  <si>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</si>
  <si>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</si>
  <si>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</si>
  <si>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</si>
  <si>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</si>
  <si>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</si>
  <si>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</si>
  <si>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</si>
  <si>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</si>
  <si>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</si>
  <si>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</si>
  <si>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</si>
  <si>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</si>
  <si>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</si>
  <si>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</si>
  <si>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</si>
  <si>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</si>
  <si>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</si>
  <si>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</si>
  <si>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</si>
  <si>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</si>
  <si>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</si>
  <si>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</si>
  <si>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</si>
  <si>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</si>
  <si>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</si>
  <si>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</si>
  <si>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</si>
  <si>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</si>
  <si>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</si>
  <si>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</si>
  <si>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</si>
  <si>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</si>
  <si>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</si>
  <si>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</si>
  <si>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</si>
  <si>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</si>
  <si>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</si>
  <si>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</si>
  <si>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</si>
  <si>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</si>
  <si>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</si>
  <si>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</si>
  <si>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</si>
  <si>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</si>
  <si>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</si>
  <si>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</si>
  <si>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</si>
  <si>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</si>
  <si>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</si>
  <si>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</si>
  <si>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</si>
  <si>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</si>
  <si>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</si>
  <si>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</si>
  <si>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</si>
  <si>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BZ00</t>
  </si>
  <si>
    <t>纯苯连续</t>
  </si>
  <si>
    <t>AP00</t>
  </si>
  <si>
    <t>苹果连续</t>
  </si>
  <si>
    <t>CF00</t>
  </si>
  <si>
    <t>棉花连续</t>
  </si>
  <si>
    <t>CJ00</t>
  </si>
  <si>
    <t>红枣连续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</si>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</sst>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F54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6.5" spans="1:6">
      <c r="A3" s="35" t="str">
        <f>"880865"</f>
        <v>880865</v>
      </c>
      <c r="B3" s="35" t="s">
        <v>5</v>
      </c>
      <c r="C3" s="35" t="s">
        <v>6</v>
      </c>
      <c r="D3" s="35" t="str">
        <f>"880857"</f>
        <v>880857</v>
      </c>
      <c r="E3" s="35" t="s">
        <v>7</v>
      </c>
      <c r="F3" s="35" t="s">
        <v>8</v>
      </c>
    </row>
    <row r="4" ht="16.5" spans="1:6">
      <c r="A4" s="35" t="str">
        <f>"880380"</f>
        <v>880380</v>
      </c>
      <c r="B4" s="35" t="s">
        <v>9</v>
      </c>
      <c r="C4" s="35" t="s">
        <v>10</v>
      </c>
      <c r="D4" s="35" t="str">
        <f>"399330"</f>
        <v>399330</v>
      </c>
      <c r="E4" s="35" t="s">
        <v>11</v>
      </c>
      <c r="F4" s="35" t="s">
        <v>12</v>
      </c>
    </row>
    <row r="5" ht="16.5" spans="1:6">
      <c r="A5" s="35" t="str">
        <f>"880782"</f>
        <v>880782</v>
      </c>
      <c r="B5" s="35" t="s">
        <v>13</v>
      </c>
      <c r="C5" s="35" t="s">
        <v>14</v>
      </c>
      <c r="D5" s="35" t="str">
        <f>"880835"</f>
        <v>880835</v>
      </c>
      <c r="E5" s="35" t="s">
        <v>15</v>
      </c>
      <c r="F5" s="35" t="s">
        <v>16</v>
      </c>
    </row>
    <row r="6" ht="16.5" spans="1:6">
      <c r="A6" s="35" t="str">
        <f>"880229"</f>
        <v>880229</v>
      </c>
      <c r="B6" s="35" t="s">
        <v>17</v>
      </c>
      <c r="C6" s="35" t="s">
        <v>18</v>
      </c>
      <c r="D6" s="35" t="str">
        <f>"399364"</f>
        <v>399364</v>
      </c>
      <c r="E6" s="35" t="s">
        <v>19</v>
      </c>
      <c r="F6" s="35" t="s">
        <v>20</v>
      </c>
    </row>
    <row r="7" ht="16.5" spans="1:6">
      <c r="A7" s="35" t="str">
        <f>"880301"</f>
        <v>880301</v>
      </c>
      <c r="B7" s="35" t="s">
        <v>21</v>
      </c>
      <c r="C7" s="35" t="s">
        <v>22</v>
      </c>
      <c r="D7" s="35" t="str">
        <f>"000015"</f>
        <v>000015</v>
      </c>
      <c r="E7" s="35" t="s">
        <v>23</v>
      </c>
      <c r="F7" s="35" t="s">
        <v>24</v>
      </c>
    </row>
    <row r="8" ht="16.5" spans="1:6">
      <c r="A8" s="35" t="str">
        <f>"880880"</f>
        <v>880880</v>
      </c>
      <c r="B8" s="35" t="s">
        <v>25</v>
      </c>
      <c r="C8" s="35" t="s">
        <v>26</v>
      </c>
      <c r="D8" s="35" t="str">
        <f>"880678"</f>
        <v>880678</v>
      </c>
      <c r="E8" s="35" t="s">
        <v>27</v>
      </c>
      <c r="F8" s="35" t="s">
        <v>28</v>
      </c>
    </row>
    <row r="9" ht="16.5" spans="1:6">
      <c r="A9" s="35" t="str">
        <f>"880603"</f>
        <v>880603</v>
      </c>
      <c r="B9" s="35" t="s">
        <v>29</v>
      </c>
      <c r="C9" s="35" t="s">
        <v>30</v>
      </c>
      <c r="D9" s="35" t="str">
        <f>"000989"</f>
        <v>000989</v>
      </c>
      <c r="E9" s="35" t="s">
        <v>31</v>
      </c>
      <c r="F9" s="35" t="s">
        <v>32</v>
      </c>
    </row>
    <row r="10" ht="16.5" spans="1:6">
      <c r="A10" s="35" t="str">
        <f>"880858"</f>
        <v>880858</v>
      </c>
      <c r="B10" s="35" t="s">
        <v>33</v>
      </c>
      <c r="C10" s="35" t="s">
        <v>34</v>
      </c>
      <c r="D10" s="35" t="str">
        <f>"880532"</f>
        <v>880532</v>
      </c>
      <c r="E10" s="35" t="s">
        <v>35</v>
      </c>
      <c r="F10" s="35" t="s">
        <v>36</v>
      </c>
    </row>
    <row r="11" ht="16.5" spans="1:6">
      <c r="A11" s="35" t="str">
        <f>"880423"</f>
        <v>880423</v>
      </c>
      <c r="B11" s="35" t="s">
        <v>37</v>
      </c>
      <c r="C11" s="35" t="s">
        <v>38</v>
      </c>
      <c r="D11" s="35" t="str">
        <f>"880305"</f>
        <v>880305</v>
      </c>
      <c r="E11" s="35" t="s">
        <v>39</v>
      </c>
      <c r="F11" s="35" t="s">
        <v>40</v>
      </c>
    </row>
    <row r="12" ht="16.5" spans="1:6">
      <c r="A12" s="35" t="str">
        <f>"880890"</f>
        <v>880890</v>
      </c>
      <c r="B12" s="35" t="s">
        <v>41</v>
      </c>
      <c r="C12" s="35" t="s">
        <v>42</v>
      </c>
      <c r="D12" s="35" t="str">
        <f>"880310"</f>
        <v>880310</v>
      </c>
      <c r="E12" s="35" t="s">
        <v>43</v>
      </c>
      <c r="F12" s="35" t="s">
        <v>44</v>
      </c>
    </row>
    <row r="13" ht="16.5" spans="1:6">
      <c r="A13" s="35" t="str">
        <f>"880677"</f>
        <v>880677</v>
      </c>
      <c r="B13" s="35" t="s">
        <v>45</v>
      </c>
      <c r="C13" s="35" t="s">
        <v>46</v>
      </c>
      <c r="D13" s="35" t="str">
        <f>"880525"</f>
        <v>880525</v>
      </c>
      <c r="E13" s="35" t="s">
        <v>47</v>
      </c>
      <c r="F13" s="35" t="s">
        <v>48</v>
      </c>
    </row>
    <row r="14" ht="16.5" spans="1:6">
      <c r="A14" s="26"/>
      <c r="B14" s="26"/>
      <c r="C14" s="26"/>
      <c r="D14" s="35" t="str">
        <f>"880398"</f>
        <v>880398</v>
      </c>
      <c r="E14" s="35" t="s">
        <v>49</v>
      </c>
      <c r="F14" s="35" t="s">
        <v>50</v>
      </c>
    </row>
    <row r="15" ht="16.5" spans="1:6">
      <c r="A15" s="26"/>
      <c r="B15" s="26"/>
      <c r="C15" s="26"/>
      <c r="D15" s="35" t="str">
        <f>"880476"</f>
        <v>880476</v>
      </c>
      <c r="E15" s="35" t="s">
        <v>51</v>
      </c>
      <c r="F15" s="35" t="s">
        <v>52</v>
      </c>
    </row>
    <row r="16" ht="16.5" spans="1:6">
      <c r="A16" s="26"/>
      <c r="B16" s="26"/>
      <c r="C16" s="26"/>
      <c r="D16" s="35" t="str">
        <f>"880208"</f>
        <v>880208</v>
      </c>
      <c r="E16" s="35" t="s">
        <v>53</v>
      </c>
      <c r="F16" s="35" t="s">
        <v>54</v>
      </c>
    </row>
    <row r="17" ht="16.5" spans="1:6">
      <c r="A17" s="26"/>
      <c r="B17" s="26"/>
      <c r="C17" s="26"/>
      <c r="D17" s="35" t="str">
        <f>"880459"</f>
        <v>880459</v>
      </c>
      <c r="E17" s="35" t="s">
        <v>55</v>
      </c>
      <c r="F17" s="35" t="s">
        <v>56</v>
      </c>
    </row>
    <row r="18" ht="16.5" spans="1:6">
      <c r="A18" s="26"/>
      <c r="B18" s="26"/>
      <c r="C18" s="26"/>
      <c r="D18" s="35" t="str">
        <f>"880877"</f>
        <v>880877</v>
      </c>
      <c r="E18" s="35" t="s">
        <v>57</v>
      </c>
      <c r="F18" s="35" t="s">
        <v>58</v>
      </c>
    </row>
    <row r="19" ht="16.5" spans="1:6">
      <c r="A19" s="26"/>
      <c r="B19" s="26"/>
      <c r="C19" s="26"/>
      <c r="D19" s="35" t="str">
        <f>"880465"</f>
        <v>880465</v>
      </c>
      <c r="E19" s="35" t="s">
        <v>59</v>
      </c>
      <c r="F19" s="35" t="s">
        <v>60</v>
      </c>
    </row>
    <row r="20" ht="16.5" spans="1:6">
      <c r="A20" s="26"/>
      <c r="B20" s="26"/>
      <c r="C20" s="26"/>
      <c r="D20" s="35" t="str">
        <f>"880227"</f>
        <v>880227</v>
      </c>
      <c r="E20" s="35" t="s">
        <v>61</v>
      </c>
      <c r="F20" s="35" t="s">
        <v>62</v>
      </c>
    </row>
    <row r="21" ht="16.5" spans="1:6">
      <c r="A21" s="26"/>
      <c r="B21" s="26"/>
      <c r="C21" s="26"/>
      <c r="D21" s="35" t="str">
        <f>"880792"</f>
        <v>880792</v>
      </c>
      <c r="E21" s="35" t="s">
        <v>63</v>
      </c>
      <c r="F21" s="35" t="s">
        <v>64</v>
      </c>
    </row>
    <row r="22" ht="16.5" spans="1:6">
      <c r="A22" s="26"/>
      <c r="B22" s="26"/>
      <c r="C22" s="26"/>
      <c r="D22" s="35" t="str">
        <f>"880202"</f>
        <v>880202</v>
      </c>
      <c r="E22" s="35" t="s">
        <v>65</v>
      </c>
      <c r="F22" s="35" t="s">
        <v>66</v>
      </c>
    </row>
    <row r="23" ht="16.5" spans="1:6">
      <c r="A23" s="26"/>
      <c r="B23" s="26"/>
      <c r="C23" s="26"/>
      <c r="D23" s="35" t="str">
        <f>"880872"</f>
        <v>880872</v>
      </c>
      <c r="E23" s="35" t="s">
        <v>67</v>
      </c>
      <c r="F23" s="35" t="s">
        <v>68</v>
      </c>
    </row>
    <row r="24" ht="16.5" spans="1:6">
      <c r="A24" s="26"/>
      <c r="B24" s="26"/>
      <c r="C24" s="26"/>
      <c r="D24" s="35" t="str">
        <f>"880432"</f>
        <v>880432</v>
      </c>
      <c r="E24" s="35" t="s">
        <v>69</v>
      </c>
      <c r="F24" s="35" t="s">
        <v>70</v>
      </c>
    </row>
    <row r="25" ht="16.5" spans="1:6">
      <c r="A25" s="26"/>
      <c r="B25" s="26"/>
      <c r="C25" s="26"/>
      <c r="D25" s="35" t="str">
        <f>"880330"</f>
        <v>880330</v>
      </c>
      <c r="E25" s="35" t="s">
        <v>71</v>
      </c>
      <c r="F25" s="35" t="s">
        <v>72</v>
      </c>
    </row>
    <row r="26" ht="16.5" spans="1:6">
      <c r="A26" s="26"/>
      <c r="B26" s="26"/>
      <c r="C26" s="26"/>
      <c r="D26" s="35" t="str">
        <f>"880431"</f>
        <v>880431</v>
      </c>
      <c r="E26" s="35" t="s">
        <v>73</v>
      </c>
      <c r="F26" s="35" t="s">
        <v>74</v>
      </c>
    </row>
    <row r="27" ht="16.5" spans="1:6">
      <c r="A27" s="26"/>
      <c r="B27" s="26"/>
      <c r="C27" s="26"/>
      <c r="D27" s="35" t="str">
        <f>"880896"</f>
        <v>880896</v>
      </c>
      <c r="E27" s="35" t="s">
        <v>75</v>
      </c>
      <c r="F27" s="35" t="s">
        <v>76</v>
      </c>
    </row>
    <row r="28" ht="16.5" spans="1:6">
      <c r="A28" s="26"/>
      <c r="B28" s="26"/>
      <c r="C28" s="26"/>
      <c r="D28" s="35" t="str">
        <f>"880455"</f>
        <v>880455</v>
      </c>
      <c r="E28" s="35" t="s">
        <v>77</v>
      </c>
      <c r="F28" s="35" t="s">
        <v>78</v>
      </c>
    </row>
    <row r="29" ht="16.5" spans="1:6">
      <c r="A29" s="26"/>
      <c r="B29" s="26"/>
      <c r="C29" s="26"/>
      <c r="D29" s="35" t="str">
        <f>"880230"</f>
        <v>880230</v>
      </c>
      <c r="E29" s="35" t="s">
        <v>79</v>
      </c>
      <c r="F29" s="35" t="s">
        <v>80</v>
      </c>
    </row>
    <row r="30" ht="16.5" spans="1:6">
      <c r="A30" s="26"/>
      <c r="B30" s="26"/>
      <c r="C30" s="26"/>
      <c r="D30" s="35" t="str">
        <f>"880554"</f>
        <v>880554</v>
      </c>
      <c r="E30" s="35" t="s">
        <v>81</v>
      </c>
      <c r="F30" s="35" t="s">
        <v>82</v>
      </c>
    </row>
    <row r="31" ht="16.5" spans="1:6">
      <c r="A31" s="26"/>
      <c r="B31" s="26"/>
      <c r="C31" s="26"/>
      <c r="D31" s="35" t="str">
        <f>"880454"</f>
        <v>880454</v>
      </c>
      <c r="E31" s="35" t="s">
        <v>83</v>
      </c>
      <c r="F31" s="35" t="s">
        <v>84</v>
      </c>
    </row>
    <row r="32" ht="16.5" spans="1:6">
      <c r="A32" s="26"/>
      <c r="B32" s="26"/>
      <c r="C32" s="26"/>
      <c r="D32" s="35" t="str">
        <f>"880756"</f>
        <v>880756</v>
      </c>
      <c r="E32" s="35" t="s">
        <v>85</v>
      </c>
      <c r="F32" s="35" t="s">
        <v>86</v>
      </c>
    </row>
    <row r="33" ht="16.5" spans="1:6">
      <c r="A33" s="26"/>
      <c r="B33" s="26"/>
      <c r="C33" s="26"/>
      <c r="D33" s="35" t="str">
        <f>"399108"</f>
        <v>399108</v>
      </c>
      <c r="E33" s="35" t="s">
        <v>87</v>
      </c>
      <c r="F33" s="35" t="s">
        <v>88</v>
      </c>
    </row>
    <row r="34" ht="16.5" spans="1:6">
      <c r="A34" s="26"/>
      <c r="B34" s="26"/>
      <c r="C34" s="26"/>
      <c r="D34" s="35" t="str">
        <f>"399365"</f>
        <v>399365</v>
      </c>
      <c r="E34" s="35" t="s">
        <v>89</v>
      </c>
      <c r="F34" s="35" t="s">
        <v>46</v>
      </c>
    </row>
    <row r="35" ht="16.5" spans="1:6">
      <c r="A35" s="26"/>
      <c r="B35" s="26"/>
      <c r="C35" s="26"/>
      <c r="D35" s="35" t="str">
        <f>"399348"</f>
        <v>399348</v>
      </c>
      <c r="E35" s="35" t="s">
        <v>90</v>
      </c>
      <c r="F35" s="35" t="s">
        <v>46</v>
      </c>
    </row>
    <row r="36" ht="16.5" spans="1:6">
      <c r="A36" s="26"/>
      <c r="B36" s="26"/>
      <c r="C36" s="26"/>
      <c r="D36" s="35" t="str">
        <f>"399324"</f>
        <v>399324</v>
      </c>
      <c r="E36" s="35" t="s">
        <v>91</v>
      </c>
      <c r="F36" s="35" t="s">
        <v>46</v>
      </c>
    </row>
    <row r="37" ht="16.5" spans="1:6">
      <c r="A37" s="26"/>
      <c r="B37" s="26"/>
      <c r="C37" s="26"/>
      <c r="D37" s="35" t="str">
        <f>"399322"</f>
        <v>399322</v>
      </c>
      <c r="E37" s="35" t="s">
        <v>92</v>
      </c>
      <c r="F37" s="35" t="s">
        <v>46</v>
      </c>
    </row>
    <row r="38" ht="16.5" spans="1:6">
      <c r="A38" s="26"/>
      <c r="B38" s="26"/>
      <c r="C38" s="26"/>
      <c r="D38" s="35" t="str">
        <f>"399320"</f>
        <v>399320</v>
      </c>
      <c r="E38" s="35" t="s">
        <v>93</v>
      </c>
      <c r="F38" s="35" t="s">
        <v>46</v>
      </c>
    </row>
    <row r="39" ht="16.5" spans="1:6">
      <c r="A39" s="26"/>
      <c r="B39" s="26"/>
      <c r="C39" s="26"/>
      <c r="D39" s="35" t="str">
        <f>"399319"</f>
        <v>399319</v>
      </c>
      <c r="E39" s="35" t="s">
        <v>94</v>
      </c>
      <c r="F39" s="35" t="s">
        <v>46</v>
      </c>
    </row>
    <row r="40" ht="16.5" spans="1:6">
      <c r="A40" s="26"/>
      <c r="B40" s="26"/>
      <c r="C40" s="26"/>
      <c r="D40" s="35" t="str">
        <f>"399296"</f>
        <v>399296</v>
      </c>
      <c r="E40" s="35" t="s">
        <v>95</v>
      </c>
      <c r="F40" s="35" t="s">
        <v>46</v>
      </c>
    </row>
    <row r="41" ht="16.5" spans="1:6">
      <c r="A41" s="26"/>
      <c r="B41" s="26"/>
      <c r="C41" s="26"/>
      <c r="D41" s="35" t="str">
        <f>"399295"</f>
        <v>399295</v>
      </c>
      <c r="E41" s="35" t="s">
        <v>96</v>
      </c>
      <c r="F41" s="35" t="s">
        <v>46</v>
      </c>
    </row>
    <row r="42" ht="16.5" spans="1:6">
      <c r="A42" s="26"/>
      <c r="B42" s="26"/>
      <c r="C42" s="26"/>
      <c r="D42" s="35" t="str">
        <f>"399276"</f>
        <v>399276</v>
      </c>
      <c r="E42" s="35" t="s">
        <v>97</v>
      </c>
      <c r="F42" s="35" t="s">
        <v>46</v>
      </c>
    </row>
    <row r="43" ht="16.5" spans="1:6">
      <c r="A43" s="26"/>
      <c r="B43" s="26"/>
      <c r="C43" s="26"/>
      <c r="D43" s="35" t="str">
        <f>"399275"</f>
        <v>399275</v>
      </c>
      <c r="E43" s="35" t="s">
        <v>98</v>
      </c>
      <c r="F43" s="35" t="s">
        <v>46</v>
      </c>
    </row>
    <row r="44" ht="16.5" spans="1:6">
      <c r="A44" s="26"/>
      <c r="B44" s="26"/>
      <c r="C44" s="26"/>
      <c r="D44" s="35" t="str">
        <f>"399103"</f>
        <v>399103</v>
      </c>
      <c r="E44" s="35" t="s">
        <v>99</v>
      </c>
      <c r="F44" s="35" t="s">
        <v>46</v>
      </c>
    </row>
    <row r="45" ht="16.5" spans="1:6">
      <c r="A45" s="26"/>
      <c r="B45" s="26"/>
      <c r="C45" s="26"/>
      <c r="D45" s="35" t="str">
        <f>"399974"</f>
        <v>399974</v>
      </c>
      <c r="E45" s="35" t="s">
        <v>100</v>
      </c>
      <c r="F45" s="35" t="s">
        <v>46</v>
      </c>
    </row>
    <row r="46" ht="16.5" spans="1:6">
      <c r="A46" s="26"/>
      <c r="B46" s="26"/>
      <c r="C46" s="26"/>
      <c r="D46" s="35" t="str">
        <f>"399850"</f>
        <v>399850</v>
      </c>
      <c r="E46" s="35" t="s">
        <v>101</v>
      </c>
      <c r="F46" s="35" t="s">
        <v>46</v>
      </c>
    </row>
    <row r="47" ht="16.5" spans="1:6">
      <c r="A47" s="26"/>
      <c r="B47" s="26"/>
      <c r="C47" s="26"/>
      <c r="D47" s="35" t="str">
        <f>"399750"</f>
        <v>399750</v>
      </c>
      <c r="E47" s="35" t="s">
        <v>102</v>
      </c>
      <c r="F47" s="35" t="s">
        <v>46</v>
      </c>
    </row>
    <row r="48" ht="16.5" spans="1:6">
      <c r="A48" s="26"/>
      <c r="B48" s="26"/>
      <c r="C48" s="26"/>
      <c r="D48" s="35" t="str">
        <f>"399438"</f>
        <v>399438</v>
      </c>
      <c r="E48" s="35" t="s">
        <v>103</v>
      </c>
      <c r="F48" s="35" t="s">
        <v>46</v>
      </c>
    </row>
    <row r="49" ht="16.5" spans="1:6">
      <c r="A49" s="26"/>
      <c r="B49" s="26"/>
      <c r="C49" s="26"/>
      <c r="D49" s="35" t="str">
        <f>"399391"</f>
        <v>399391</v>
      </c>
      <c r="E49" s="35" t="s">
        <v>104</v>
      </c>
      <c r="F49" s="35" t="s">
        <v>46</v>
      </c>
    </row>
    <row r="50" ht="16.5" spans="1:6">
      <c r="A50" s="26"/>
      <c r="B50" s="26"/>
      <c r="C50" s="26"/>
      <c r="D50" s="35" t="str">
        <f>"399377"</f>
        <v>399377</v>
      </c>
      <c r="E50" s="35" t="s">
        <v>105</v>
      </c>
      <c r="F50" s="35" t="s">
        <v>46</v>
      </c>
    </row>
    <row r="51" ht="16.5" spans="1:6">
      <c r="A51" s="26"/>
      <c r="B51" s="26"/>
      <c r="C51" s="26"/>
      <c r="D51" s="35" t="str">
        <f>"399375"</f>
        <v>399375</v>
      </c>
      <c r="E51" s="35" t="s">
        <v>106</v>
      </c>
      <c r="F51" s="35" t="s">
        <v>46</v>
      </c>
    </row>
    <row r="52" ht="16.5" spans="1:6">
      <c r="A52" s="26"/>
      <c r="B52" s="26"/>
      <c r="C52" s="26"/>
      <c r="D52" s="35" t="str">
        <f>"399374"</f>
        <v>399374</v>
      </c>
      <c r="E52" s="35" t="s">
        <v>107</v>
      </c>
      <c r="F52" s="35" t="s">
        <v>46</v>
      </c>
    </row>
    <row r="53" ht="16.5" spans="1:6">
      <c r="A53" s="26"/>
      <c r="B53" s="26"/>
      <c r="C53" s="26"/>
      <c r="D53" s="35" t="str">
        <f>"399372"</f>
        <v>399372</v>
      </c>
      <c r="E53" s="35" t="s">
        <v>108</v>
      </c>
      <c r="F53" s="35" t="s">
        <v>46</v>
      </c>
    </row>
    <row r="54" ht="16.5" spans="1:6">
      <c r="A54" s="26"/>
      <c r="B54" s="26"/>
      <c r="C54" s="26"/>
      <c r="D54" s="35" t="str">
        <f>"399370"</f>
        <v>399370</v>
      </c>
      <c r="E54" s="35" t="s">
        <v>109</v>
      </c>
      <c r="F54" s="35" t="s">
        <v>46</v>
      </c>
    </row>
    <row r="55" ht="16.5" spans="1:6">
      <c r="A55" s="26"/>
      <c r="B55" s="26"/>
      <c r="C55" s="26"/>
      <c r="D55" s="26"/>
      <c r="E55" s="26"/>
      <c r="F55" s="26"/>
    </row>
    <row r="56" ht="16.5" spans="1:6">
      <c r="A56" s="26"/>
      <c r="B56" s="26"/>
      <c r="C56" s="26"/>
      <c r="D56" s="26"/>
      <c r="E56" s="26"/>
      <c r="F56" s="26"/>
    </row>
    <row r="57" ht="16.5" spans="1:6">
      <c r="A57" s="26"/>
      <c r="B57" s="26"/>
      <c r="C57" s="26"/>
      <c r="D57" s="26"/>
      <c r="E57" s="26"/>
      <c r="F57" s="26"/>
    </row>
    <row r="58" ht="16.5" spans="1:6">
      <c r="A58" s="26"/>
      <c r="B58" s="26"/>
      <c r="C58" s="26"/>
      <c r="D58" s="26"/>
      <c r="E58" s="26"/>
      <c r="F58" s="26"/>
    </row>
    <row r="59" ht="16.5" spans="1:6">
      <c r="A59" s="26"/>
      <c r="B59" s="26"/>
      <c r="C59" s="26"/>
      <c r="D59" s="26"/>
      <c r="E59" s="26"/>
      <c r="F59" s="26"/>
    </row>
    <row r="60" ht="16.5" spans="1:6">
      <c r="A60" s="26"/>
      <c r="B60" s="26"/>
      <c r="C60" s="26"/>
      <c r="D60" s="26"/>
      <c r="E60" s="26"/>
      <c r="F60" s="26"/>
    </row>
    <row r="61" ht="16.5" spans="1:6">
      <c r="A61" s="26"/>
      <c r="B61" s="26"/>
      <c r="C61" s="26"/>
      <c r="D61" s="26"/>
      <c r="E61" s="26"/>
      <c r="F61" s="26"/>
    </row>
    <row r="62" ht="16.5" spans="1:6">
      <c r="A62" s="26"/>
      <c r="B62" s="26"/>
      <c r="C62" s="26"/>
      <c r="D62" s="26"/>
      <c r="E62" s="26"/>
      <c r="F62" s="26"/>
    </row>
    <row r="63" ht="16.5" spans="1:6">
      <c r="A63" s="26"/>
      <c r="B63" s="26"/>
      <c r="C63" s="26"/>
      <c r="D63" s="26"/>
      <c r="E63" s="26"/>
      <c r="F63" s="26"/>
    </row>
    <row r="64" ht="16.5" spans="1:6">
      <c r="A64" s="26"/>
      <c r="B64" s="26"/>
      <c r="C64" s="26"/>
      <c r="D64" s="26"/>
      <c r="E64" s="26"/>
      <c r="F64" s="26"/>
    </row>
    <row r="65" ht="16.5" spans="1:6">
      <c r="A65" s="26"/>
      <c r="B65" s="26"/>
      <c r="C65" s="26"/>
      <c r="D65" s="26"/>
      <c r="E65" s="26"/>
      <c r="F65" s="26"/>
    </row>
    <row r="66" ht="16.5" spans="1:6">
      <c r="A66" s="26"/>
      <c r="B66" s="26"/>
      <c r="C66" s="26"/>
      <c r="D66" s="26"/>
      <c r="E66" s="26"/>
      <c r="F66" s="26"/>
    </row>
    <row r="67" ht="16.5" spans="1:6">
      <c r="A67" s="26"/>
      <c r="B67" s="26"/>
      <c r="C67" s="26"/>
      <c r="D67" s="26"/>
      <c r="E67" s="26"/>
      <c r="F67" s="26"/>
    </row>
    <row r="68" ht="16.5" spans="1:6">
      <c r="A68" s="26"/>
      <c r="B68" s="26"/>
      <c r="C68" s="26"/>
      <c r="D68" s="26"/>
      <c r="E68" s="26"/>
      <c r="F68" s="26"/>
    </row>
    <row r="69" ht="16.5" spans="1:6">
      <c r="A69" s="26"/>
      <c r="B69" s="26"/>
      <c r="C69" s="26"/>
      <c r="D69" s="26"/>
      <c r="E69" s="26"/>
      <c r="F69" s="26"/>
    </row>
    <row r="70" ht="16.5" spans="1:6">
      <c r="A70" s="26"/>
      <c r="B70" s="26"/>
      <c r="C70" s="26"/>
      <c r="D70" s="26"/>
      <c r="E70" s="26"/>
      <c r="F70" s="26"/>
    </row>
    <row r="71" ht="16.5" spans="1:6">
      <c r="A71" s="26"/>
      <c r="B71" s="26"/>
      <c r="C71" s="26"/>
      <c r="D71" s="26"/>
      <c r="E71" s="26"/>
      <c r="F71" s="26"/>
    </row>
    <row r="72" ht="16.5" spans="1:6">
      <c r="A72" s="26"/>
      <c r="B72" s="26"/>
      <c r="C72" s="26"/>
      <c r="D72" s="26"/>
      <c r="E72" s="26"/>
      <c r="F72" s="26"/>
    </row>
    <row r="73" ht="16.5" spans="1:6">
      <c r="A73" s="26"/>
      <c r="B73" s="26"/>
      <c r="C73" s="26"/>
      <c r="D73" s="26"/>
      <c r="E73" s="26"/>
      <c r="F73" s="26"/>
    </row>
    <row r="74" ht="16.5" spans="1:6">
      <c r="A74" s="26"/>
      <c r="B74" s="26"/>
      <c r="C74" s="26"/>
      <c r="D74" s="26"/>
      <c r="E74" s="26"/>
      <c r="F74" s="26"/>
    </row>
    <row r="75" ht="16.5" spans="1:6">
      <c r="A75" s="26"/>
      <c r="B75" s="26"/>
      <c r="C75" s="26"/>
      <c r="D75" s="26"/>
      <c r="E75" s="26"/>
      <c r="F75" s="26"/>
    </row>
    <row r="76" ht="16.5" spans="1:6">
      <c r="A76" s="26"/>
      <c r="B76" s="26"/>
      <c r="C76" s="26"/>
      <c r="D76" s="26"/>
      <c r="E76" s="26"/>
      <c r="F76" s="26"/>
    </row>
    <row r="77" ht="16.5" spans="1:6">
      <c r="A77" s="26"/>
      <c r="B77" s="26"/>
      <c r="C77" s="26"/>
      <c r="D77" s="26"/>
      <c r="E77" s="26"/>
      <c r="F77" s="26"/>
    </row>
    <row r="78" ht="16.5" spans="1:6">
      <c r="A78" s="26"/>
      <c r="B78" s="26"/>
      <c r="C78" s="26"/>
      <c r="D78" s="26"/>
      <c r="E78" s="26"/>
      <c r="F78" s="26"/>
    </row>
    <row r="79" ht="16.5" spans="1:6">
      <c r="A79" s="26"/>
      <c r="B79" s="26"/>
      <c r="C79" s="26"/>
      <c r="D79" s="26"/>
      <c r="E79" s="26"/>
      <c r="F79" s="26"/>
    </row>
    <row r="80" ht="16.5" spans="1:6">
      <c r="A80" s="26"/>
      <c r="B80" s="26"/>
      <c r="C80" s="26"/>
      <c r="D80" s="26"/>
      <c r="E80" s="26"/>
      <c r="F80" s="26"/>
    </row>
    <row r="81" ht="16.5" spans="1:6">
      <c r="A81" s="26"/>
      <c r="B81" s="26"/>
      <c r="C81" s="26"/>
      <c r="D81" s="26"/>
      <c r="E81" s="26"/>
      <c r="F81" s="26"/>
    </row>
    <row r="82" ht="16.5" spans="1:6">
      <c r="A82" s="26"/>
      <c r="B82" s="26"/>
      <c r="C82" s="26"/>
      <c r="D82" s="26"/>
      <c r="E82" s="26"/>
      <c r="F82" s="26"/>
    </row>
    <row r="83" ht="16.5" spans="1:6">
      <c r="A83" s="26"/>
      <c r="B83" s="26"/>
      <c r="C83" s="26"/>
      <c r="D83" s="26"/>
      <c r="E83" s="26"/>
      <c r="F83" s="26"/>
    </row>
    <row r="84" ht="16.5" spans="1:6">
      <c r="A84" s="26"/>
      <c r="B84" s="26"/>
      <c r="C84" s="26"/>
      <c r="D84" s="26"/>
      <c r="E84" s="26"/>
      <c r="F84" s="26"/>
    </row>
    <row r="85" ht="16.5" spans="1:6">
      <c r="A85" s="26"/>
      <c r="B85" s="26"/>
      <c r="C85" s="26"/>
      <c r="D85" s="26"/>
      <c r="E85" s="26"/>
      <c r="F85" s="26"/>
    </row>
    <row r="86" ht="16.5" spans="1:6">
      <c r="A86" s="26"/>
      <c r="B86" s="26"/>
      <c r="C86" s="26"/>
      <c r="D86" s="26"/>
      <c r="E86" s="26"/>
      <c r="F86" s="26"/>
    </row>
    <row r="87" ht="16.5" spans="1:6">
      <c r="A87" s="26"/>
      <c r="B87" s="26"/>
      <c r="C87" s="26"/>
      <c r="D87" s="26"/>
      <c r="E87" s="26"/>
      <c r="F87" s="26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37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110</v>
      </c>
      <c r="B1" s="2"/>
      <c r="C1" s="2"/>
      <c r="D1" s="2"/>
      <c r="E1" s="2"/>
      <c r="F1" s="2"/>
      <c r="G1" s="2"/>
      <c r="H1" s="2"/>
      <c r="I1" s="2"/>
      <c r="J1" s="2"/>
      <c r="K1" s="1" t="s">
        <v>111</v>
      </c>
      <c r="L1" s="1"/>
      <c r="M1" s="1"/>
      <c r="N1" s="1"/>
      <c r="O1" s="1"/>
      <c r="P1" s="1"/>
      <c r="Q1" s="1"/>
      <c r="R1" s="1"/>
    </row>
    <row r="2" ht="22.5" spans="1:18">
      <c r="A2" s="3" t="s">
        <v>112</v>
      </c>
      <c r="B2" s="4" t="s">
        <v>113</v>
      </c>
      <c r="C2" s="4" t="s">
        <v>114</v>
      </c>
      <c r="D2" s="4" t="s">
        <v>115</v>
      </c>
      <c r="E2" s="4" t="s">
        <v>116</v>
      </c>
      <c r="F2" s="4" t="s">
        <v>117</v>
      </c>
      <c r="G2" s="4" t="s">
        <v>118</v>
      </c>
      <c r="H2" s="4" t="s">
        <v>119</v>
      </c>
      <c r="I2" s="4" t="s">
        <v>120</v>
      </c>
      <c r="J2" s="4" t="s">
        <v>121</v>
      </c>
      <c r="K2" s="12" t="s">
        <v>122</v>
      </c>
      <c r="L2" s="12" t="s">
        <v>123</v>
      </c>
      <c r="M2" s="12" t="s">
        <v>124</v>
      </c>
      <c r="N2" s="12" t="s">
        <v>125</v>
      </c>
      <c r="O2" s="12" t="s">
        <v>126</v>
      </c>
      <c r="P2" s="12" t="s">
        <v>127</v>
      </c>
      <c r="Q2" s="12" t="s">
        <v>128</v>
      </c>
      <c r="R2" s="12" t="s">
        <v>129</v>
      </c>
    </row>
    <row r="3" ht="16.5" spans="1:23">
      <c r="A3" s="17">
        <v>19</v>
      </c>
      <c r="B3" s="17" t="s">
        <v>130</v>
      </c>
      <c r="C3" s="17">
        <v>1033.596</v>
      </c>
      <c r="D3" s="17">
        <v>1147.466</v>
      </c>
      <c r="E3" s="17">
        <v>1</v>
      </c>
      <c r="F3" s="18">
        <v>0</v>
      </c>
      <c r="G3" s="18">
        <v>0</v>
      </c>
      <c r="H3" s="18">
        <v>1</v>
      </c>
      <c r="I3" s="18">
        <v>0.346</v>
      </c>
      <c r="J3" s="18">
        <v>10.235</v>
      </c>
      <c r="K3" s="21">
        <v>4</v>
      </c>
      <c r="L3" s="21">
        <v>0</v>
      </c>
      <c r="M3" s="21">
        <v>-1</v>
      </c>
      <c r="N3" s="21">
        <v>1</v>
      </c>
      <c r="O3" s="21">
        <v>0</v>
      </c>
      <c r="P3" s="21">
        <v>-0.461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21</v>
      </c>
      <c r="B4" s="17" t="s">
        <v>131</v>
      </c>
      <c r="C4" s="17">
        <v>914.629</v>
      </c>
      <c r="D4" s="17">
        <v>1015.896</v>
      </c>
      <c r="E4" s="17">
        <v>1</v>
      </c>
      <c r="F4" s="18">
        <v>0</v>
      </c>
      <c r="G4" s="18">
        <v>0</v>
      </c>
      <c r="H4" s="18">
        <v>1</v>
      </c>
      <c r="I4" s="18">
        <v>0.462</v>
      </c>
      <c r="J4" s="18">
        <v>10.384</v>
      </c>
      <c r="K4" s="21">
        <v>4</v>
      </c>
      <c r="L4" s="21">
        <v>0</v>
      </c>
      <c r="M4" s="21">
        <v>-1</v>
      </c>
      <c r="N4" s="21">
        <v>1</v>
      </c>
      <c r="O4" s="21">
        <v>0</v>
      </c>
      <c r="P4" s="21">
        <v>-0.492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47</v>
      </c>
      <c r="B5" s="17" t="s">
        <v>132</v>
      </c>
      <c r="C5" s="17">
        <v>3084.414</v>
      </c>
      <c r="D5" s="17">
        <v>3469.017</v>
      </c>
      <c r="E5" s="17">
        <v>1</v>
      </c>
      <c r="F5" s="18">
        <v>0</v>
      </c>
      <c r="G5" s="18">
        <v>0</v>
      </c>
      <c r="H5" s="18">
        <v>1</v>
      </c>
      <c r="I5" s="18">
        <v>0.101</v>
      </c>
      <c r="J5" s="18">
        <v>11.176</v>
      </c>
      <c r="K5" s="21">
        <v>4</v>
      </c>
      <c r="L5" s="21">
        <v>0</v>
      </c>
      <c r="M5" s="21">
        <v>-1</v>
      </c>
      <c r="N5" s="21">
        <v>1</v>
      </c>
      <c r="O5" s="21">
        <v>0</v>
      </c>
      <c r="P5" s="21">
        <v>-0.002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48</v>
      </c>
      <c r="B6" s="17" t="s">
        <v>133</v>
      </c>
      <c r="C6" s="17">
        <v>1281.966</v>
      </c>
      <c r="D6" s="17">
        <v>1435.745</v>
      </c>
      <c r="E6" s="17">
        <v>1</v>
      </c>
      <c r="F6" s="18">
        <v>0</v>
      </c>
      <c r="G6" s="18">
        <v>0</v>
      </c>
      <c r="H6" s="18">
        <v>1</v>
      </c>
      <c r="I6" s="18">
        <v>0.433</v>
      </c>
      <c r="J6" s="18">
        <v>11.098</v>
      </c>
      <c r="K6" s="21">
        <v>4</v>
      </c>
      <c r="L6" s="21">
        <v>1</v>
      </c>
      <c r="M6" s="21">
        <v>-1</v>
      </c>
      <c r="N6" s="21">
        <v>1</v>
      </c>
      <c r="O6" s="21">
        <v>0</v>
      </c>
      <c r="P6" s="21">
        <v>-1.064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7">
        <v>75</v>
      </c>
      <c r="B7" s="17" t="s">
        <v>134</v>
      </c>
      <c r="C7" s="17">
        <v>6294.76</v>
      </c>
      <c r="D7" s="17">
        <v>7170.876</v>
      </c>
      <c r="E7" s="17">
        <v>1</v>
      </c>
      <c r="F7" s="18">
        <v>0</v>
      </c>
      <c r="G7" s="18">
        <v>0</v>
      </c>
      <c r="H7" s="18">
        <v>1</v>
      </c>
      <c r="I7" s="18">
        <v>0.817</v>
      </c>
      <c r="J7" s="18">
        <v>12.935</v>
      </c>
      <c r="K7" s="21">
        <v>4</v>
      </c>
      <c r="L7" s="21">
        <v>0</v>
      </c>
      <c r="M7" s="21">
        <v>0</v>
      </c>
      <c r="N7" s="21">
        <v>0</v>
      </c>
      <c r="O7" s="21">
        <v>0</v>
      </c>
      <c r="P7" s="21">
        <v>0.755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7">
        <v>90</v>
      </c>
      <c r="B8" s="17" t="s">
        <v>135</v>
      </c>
      <c r="C8" s="17">
        <v>1101.833</v>
      </c>
      <c r="D8" s="17">
        <v>1252.723</v>
      </c>
      <c r="E8" s="17">
        <v>1</v>
      </c>
      <c r="F8" s="18">
        <v>0</v>
      </c>
      <c r="G8" s="18">
        <v>0</v>
      </c>
      <c r="H8" s="18">
        <v>1</v>
      </c>
      <c r="I8" s="18">
        <v>0.015</v>
      </c>
      <c r="J8" s="18">
        <v>12.059</v>
      </c>
      <c r="K8" s="21">
        <v>4</v>
      </c>
      <c r="L8" s="21">
        <v>2</v>
      </c>
      <c r="M8" s="21">
        <v>0</v>
      </c>
      <c r="N8" s="21">
        <v>0</v>
      </c>
      <c r="O8" s="21">
        <v>0</v>
      </c>
      <c r="P8" s="21">
        <v>0.354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7">
        <v>130</v>
      </c>
      <c r="B9" s="17" t="s">
        <v>136</v>
      </c>
      <c r="C9" s="17">
        <v>11264.256</v>
      </c>
      <c r="D9" s="17">
        <v>12323.577</v>
      </c>
      <c r="E9" s="17">
        <v>1</v>
      </c>
      <c r="F9" s="18">
        <v>0</v>
      </c>
      <c r="G9" s="18">
        <v>0</v>
      </c>
      <c r="H9" s="18">
        <v>1</v>
      </c>
      <c r="I9" s="18">
        <v>0.093</v>
      </c>
      <c r="J9" s="18">
        <v>8.681</v>
      </c>
      <c r="K9" s="21">
        <v>4</v>
      </c>
      <c r="L9" s="21">
        <v>0</v>
      </c>
      <c r="M9" s="21">
        <v>0</v>
      </c>
      <c r="N9" s="21">
        <v>0</v>
      </c>
      <c r="O9" s="21">
        <v>0</v>
      </c>
      <c r="P9" s="21">
        <v>0.379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7">
        <v>151</v>
      </c>
      <c r="B10" s="17" t="s">
        <v>137</v>
      </c>
      <c r="C10" s="17">
        <v>1435.44</v>
      </c>
      <c r="D10" s="17">
        <v>1566.717</v>
      </c>
      <c r="E10" s="17">
        <v>1</v>
      </c>
      <c r="F10" s="18">
        <v>0</v>
      </c>
      <c r="G10" s="18">
        <v>0</v>
      </c>
      <c r="H10" s="18">
        <v>1</v>
      </c>
      <c r="I10" s="18">
        <v>0.068</v>
      </c>
      <c r="J10" s="18">
        <v>8.442</v>
      </c>
      <c r="K10" s="21">
        <v>4</v>
      </c>
      <c r="L10" s="21">
        <v>0</v>
      </c>
      <c r="M10" s="21">
        <v>0</v>
      </c>
      <c r="N10" s="21">
        <v>0</v>
      </c>
      <c r="O10" s="21">
        <v>0</v>
      </c>
      <c r="P10" s="21">
        <v>0.489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7">
        <v>155</v>
      </c>
      <c r="B11" s="17" t="s">
        <v>138</v>
      </c>
      <c r="C11" s="17">
        <v>2618.158</v>
      </c>
      <c r="D11" s="17">
        <v>2940.622</v>
      </c>
      <c r="E11" s="17">
        <v>1</v>
      </c>
      <c r="F11" s="18">
        <v>0</v>
      </c>
      <c r="G11" s="18">
        <v>0</v>
      </c>
      <c r="H11" s="18">
        <v>1</v>
      </c>
      <c r="I11" s="18">
        <v>0.417</v>
      </c>
      <c r="J11" s="18">
        <v>11.337</v>
      </c>
      <c r="K11" s="21">
        <v>4</v>
      </c>
      <c r="L11" s="21">
        <v>0</v>
      </c>
      <c r="M11" s="21">
        <v>-1</v>
      </c>
      <c r="N11" s="21">
        <v>1</v>
      </c>
      <c r="O11" s="21">
        <v>0</v>
      </c>
      <c r="P11" s="21">
        <v>-2.906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7">
        <v>824</v>
      </c>
      <c r="B12" s="17" t="s">
        <v>139</v>
      </c>
      <c r="C12" s="17">
        <v>1926.59</v>
      </c>
      <c r="D12" s="17">
        <v>2111.158</v>
      </c>
      <c r="E12" s="17">
        <v>1</v>
      </c>
      <c r="F12" s="18">
        <v>0</v>
      </c>
      <c r="G12" s="18">
        <v>0</v>
      </c>
      <c r="H12" s="18">
        <v>1</v>
      </c>
      <c r="I12" s="18">
        <v>0.539</v>
      </c>
      <c r="J12" s="18">
        <v>9.234</v>
      </c>
      <c r="K12" s="21">
        <v>4</v>
      </c>
      <c r="L12" s="21">
        <v>0</v>
      </c>
      <c r="M12" s="21">
        <v>-1</v>
      </c>
      <c r="N12" s="21">
        <v>1</v>
      </c>
      <c r="O12" s="21">
        <v>0</v>
      </c>
      <c r="P12" s="21">
        <v>1.67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7">
        <v>849</v>
      </c>
      <c r="B13" s="17" t="s">
        <v>140</v>
      </c>
      <c r="C13" s="17">
        <v>8435.094</v>
      </c>
      <c r="D13" s="17">
        <v>10037.179</v>
      </c>
      <c r="E13" s="17">
        <v>1</v>
      </c>
      <c r="F13" s="18">
        <v>0</v>
      </c>
      <c r="G13" s="18">
        <v>0</v>
      </c>
      <c r="H13" s="18">
        <v>1</v>
      </c>
      <c r="I13" s="18">
        <v>0.251</v>
      </c>
      <c r="J13" s="18">
        <v>16.172</v>
      </c>
      <c r="K13" s="21">
        <v>4</v>
      </c>
      <c r="L13" s="21">
        <v>1</v>
      </c>
      <c r="M13" s="21">
        <v>-1</v>
      </c>
      <c r="N13" s="21">
        <v>1</v>
      </c>
      <c r="O13" s="21">
        <v>0</v>
      </c>
      <c r="P13" s="21">
        <v>-0.053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7">
        <v>863</v>
      </c>
      <c r="B14" s="17" t="s">
        <v>141</v>
      </c>
      <c r="C14" s="17">
        <v>2054.377</v>
      </c>
      <c r="D14" s="17">
        <v>2569.294</v>
      </c>
      <c r="E14" s="17">
        <v>1</v>
      </c>
      <c r="F14" s="18">
        <v>0</v>
      </c>
      <c r="G14" s="18">
        <v>0</v>
      </c>
      <c r="H14" s="18">
        <v>1</v>
      </c>
      <c r="I14" s="18">
        <v>0.176</v>
      </c>
      <c r="J14" s="18">
        <v>20.182</v>
      </c>
      <c r="K14" s="21">
        <v>4</v>
      </c>
      <c r="L14" s="21">
        <v>2</v>
      </c>
      <c r="M14" s="21">
        <v>-1</v>
      </c>
      <c r="N14" s="21">
        <v>1</v>
      </c>
      <c r="O14" s="21">
        <v>0</v>
      </c>
      <c r="P14" s="21">
        <v>0.003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7">
        <v>865</v>
      </c>
      <c r="B15" s="17" t="s">
        <v>142</v>
      </c>
      <c r="C15" s="17">
        <v>1216.006</v>
      </c>
      <c r="D15" s="17">
        <v>1371.573</v>
      </c>
      <c r="E15" s="17">
        <v>1</v>
      </c>
      <c r="F15" s="18">
        <v>0</v>
      </c>
      <c r="G15" s="18">
        <v>0</v>
      </c>
      <c r="H15" s="18">
        <v>1</v>
      </c>
      <c r="I15" s="18">
        <v>0.063</v>
      </c>
      <c r="J15" s="18">
        <v>11.398</v>
      </c>
      <c r="K15" s="21">
        <v>4</v>
      </c>
      <c r="L15" s="21">
        <v>2</v>
      </c>
      <c r="M15" s="21">
        <v>-1</v>
      </c>
      <c r="N15" s="21">
        <v>1</v>
      </c>
      <c r="O15" s="21">
        <v>0</v>
      </c>
      <c r="P15" s="21">
        <v>-0.002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7">
        <v>980</v>
      </c>
      <c r="B16" s="17" t="s">
        <v>143</v>
      </c>
      <c r="C16" s="17">
        <v>2757.243</v>
      </c>
      <c r="D16" s="17">
        <v>3079.332</v>
      </c>
      <c r="E16" s="17">
        <v>1</v>
      </c>
      <c r="F16" s="18">
        <v>0</v>
      </c>
      <c r="G16" s="18">
        <v>0</v>
      </c>
      <c r="H16" s="18">
        <v>1</v>
      </c>
      <c r="I16" s="18">
        <v>0.799</v>
      </c>
      <c r="J16" s="18">
        <v>11.175</v>
      </c>
      <c r="K16" s="21">
        <v>4</v>
      </c>
      <c r="L16" s="21">
        <v>0</v>
      </c>
      <c r="M16" s="21">
        <v>-1</v>
      </c>
      <c r="N16" s="21">
        <v>1</v>
      </c>
      <c r="O16" s="21">
        <v>0</v>
      </c>
      <c r="P16" s="21">
        <v>2.781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7">
        <v>399240</v>
      </c>
      <c r="B17" s="17" t="s">
        <v>144</v>
      </c>
      <c r="C17" s="17">
        <v>1235.938</v>
      </c>
      <c r="D17" s="17">
        <v>1493.911</v>
      </c>
      <c r="E17" s="17">
        <v>1</v>
      </c>
      <c r="F17" s="18">
        <v>0</v>
      </c>
      <c r="G17" s="18">
        <v>0</v>
      </c>
      <c r="H17" s="18">
        <v>1</v>
      </c>
      <c r="I17" s="18">
        <v>0.066</v>
      </c>
      <c r="J17" s="18">
        <v>17.323</v>
      </c>
      <c r="K17" s="21">
        <v>4</v>
      </c>
      <c r="L17" s="21">
        <v>0</v>
      </c>
      <c r="M17" s="21">
        <v>0</v>
      </c>
      <c r="N17" s="21">
        <v>0</v>
      </c>
      <c r="O17" s="21">
        <v>0</v>
      </c>
      <c r="P17" s="21">
        <v>0.405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7">
        <v>399622</v>
      </c>
      <c r="B18" s="17" t="s">
        <v>145</v>
      </c>
      <c r="C18" s="17">
        <v>1486.606</v>
      </c>
      <c r="D18" s="17">
        <v>1645.563</v>
      </c>
      <c r="E18" s="17">
        <v>1</v>
      </c>
      <c r="F18" s="18">
        <v>0</v>
      </c>
      <c r="G18" s="18">
        <v>0</v>
      </c>
      <c r="H18" s="18">
        <v>1</v>
      </c>
      <c r="I18" s="18">
        <v>0.588</v>
      </c>
      <c r="J18" s="18">
        <v>10.191</v>
      </c>
      <c r="K18" s="21">
        <v>4</v>
      </c>
      <c r="L18" s="21">
        <v>0</v>
      </c>
      <c r="M18" s="21">
        <v>-1</v>
      </c>
      <c r="N18" s="21">
        <v>1</v>
      </c>
      <c r="O18" s="21">
        <v>0</v>
      </c>
      <c r="P18" s="21">
        <v>-0.391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7">
        <v>399649</v>
      </c>
      <c r="B19" s="17" t="s">
        <v>146</v>
      </c>
      <c r="C19" s="17">
        <v>2432.584</v>
      </c>
      <c r="D19" s="17">
        <v>2795.005</v>
      </c>
      <c r="E19" s="17">
        <v>1</v>
      </c>
      <c r="F19" s="18">
        <v>0</v>
      </c>
      <c r="G19" s="18">
        <v>0</v>
      </c>
      <c r="H19" s="18">
        <v>1</v>
      </c>
      <c r="I19" s="18">
        <v>0.16</v>
      </c>
      <c r="J19" s="18">
        <v>13.106</v>
      </c>
      <c r="K19" s="21">
        <v>4</v>
      </c>
      <c r="L19" s="21">
        <v>0</v>
      </c>
      <c r="M19" s="21">
        <v>0</v>
      </c>
      <c r="N19" s="21">
        <v>0</v>
      </c>
      <c r="O19" s="21">
        <v>0</v>
      </c>
      <c r="P19" s="21">
        <v>4.127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7">
        <v>399689</v>
      </c>
      <c r="B20" s="17" t="s">
        <v>147</v>
      </c>
      <c r="C20" s="17">
        <v>748.815</v>
      </c>
      <c r="D20" s="17">
        <v>830.347</v>
      </c>
      <c r="E20" s="17">
        <v>1</v>
      </c>
      <c r="F20" s="18">
        <v>0</v>
      </c>
      <c r="G20" s="18">
        <v>0</v>
      </c>
      <c r="H20" s="18">
        <v>1</v>
      </c>
      <c r="I20" s="18">
        <v>0.397</v>
      </c>
      <c r="J20" s="18">
        <v>10.177</v>
      </c>
      <c r="K20" s="21">
        <v>4</v>
      </c>
      <c r="L20" s="21">
        <v>0</v>
      </c>
      <c r="M20" s="21">
        <v>-1</v>
      </c>
      <c r="N20" s="21">
        <v>1</v>
      </c>
      <c r="O20" s="21">
        <v>0</v>
      </c>
      <c r="P20" s="21">
        <v>0.44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9">
        <v>1</v>
      </c>
      <c r="B21" s="20" t="s">
        <v>148</v>
      </c>
      <c r="C21" s="20">
        <v>3054.811</v>
      </c>
      <c r="D21" s="20">
        <v>3439.412</v>
      </c>
      <c r="E21" s="20">
        <v>0</v>
      </c>
      <c r="F21" s="20">
        <v>0</v>
      </c>
      <c r="G21" s="20">
        <v>0</v>
      </c>
      <c r="H21" s="20">
        <v>1</v>
      </c>
      <c r="I21" s="18">
        <v>0.948</v>
      </c>
      <c r="J21" s="18">
        <v>12.024</v>
      </c>
      <c r="K21" s="21">
        <v>4</v>
      </c>
      <c r="L21" s="21">
        <v>0</v>
      </c>
      <c r="M21" s="21">
        <v>-1</v>
      </c>
      <c r="N21" s="21">
        <v>1</v>
      </c>
      <c r="O21" s="21">
        <v>0</v>
      </c>
      <c r="P21" s="21">
        <v>-2.024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20">
        <v>2</v>
      </c>
      <c r="B22" s="20" t="s">
        <v>149</v>
      </c>
      <c r="C22" s="20">
        <v>3201.677</v>
      </c>
      <c r="D22" s="20">
        <v>3604.65</v>
      </c>
      <c r="E22" s="20">
        <v>0</v>
      </c>
      <c r="F22" s="20">
        <v>0</v>
      </c>
      <c r="G22" s="20">
        <v>0</v>
      </c>
      <c r="H22" s="20">
        <v>1</v>
      </c>
      <c r="I22" s="18">
        <v>0.958</v>
      </c>
      <c r="J22" s="18">
        <v>12.03</v>
      </c>
      <c r="K22" s="21">
        <v>4</v>
      </c>
      <c r="L22" s="21">
        <v>0</v>
      </c>
      <c r="M22" s="21">
        <v>0</v>
      </c>
      <c r="N22" s="21">
        <v>0</v>
      </c>
      <c r="O22" s="21">
        <v>0</v>
      </c>
      <c r="P22" s="21">
        <v>0.558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20">
        <v>5</v>
      </c>
      <c r="B23" s="20" t="s">
        <v>150</v>
      </c>
      <c r="C23" s="20">
        <v>2409.329</v>
      </c>
      <c r="D23" s="20">
        <v>2734.235</v>
      </c>
      <c r="E23" s="20">
        <v>0</v>
      </c>
      <c r="F23" s="20">
        <v>0</v>
      </c>
      <c r="G23" s="20">
        <v>0</v>
      </c>
      <c r="H23" s="20">
        <v>1</v>
      </c>
      <c r="I23" s="18">
        <v>3.205</v>
      </c>
      <c r="J23" s="18">
        <v>14.707</v>
      </c>
      <c r="K23" s="21">
        <v>4</v>
      </c>
      <c r="L23" s="21">
        <v>2</v>
      </c>
      <c r="M23" s="21">
        <v>-1</v>
      </c>
      <c r="N23" s="21">
        <v>1</v>
      </c>
      <c r="O23" s="21">
        <v>0</v>
      </c>
      <c r="P23" s="21">
        <v>-0.002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8</v>
      </c>
      <c r="B24" s="20" t="s">
        <v>151</v>
      </c>
      <c r="C24" s="20">
        <v>2967.207</v>
      </c>
      <c r="D24" s="20">
        <v>3333.605</v>
      </c>
      <c r="E24" s="20">
        <v>0</v>
      </c>
      <c r="F24" s="20">
        <v>0</v>
      </c>
      <c r="G24" s="20">
        <v>0</v>
      </c>
      <c r="H24" s="20">
        <v>1</v>
      </c>
      <c r="I24" s="18">
        <v>4.074</v>
      </c>
      <c r="J24" s="18">
        <v>14.617</v>
      </c>
      <c r="K24" s="21">
        <v>4</v>
      </c>
      <c r="L24" s="21">
        <v>0</v>
      </c>
      <c r="M24" s="21">
        <v>0</v>
      </c>
      <c r="N24" s="21">
        <v>0</v>
      </c>
      <c r="O24" s="21">
        <v>0</v>
      </c>
      <c r="P24" s="21">
        <v>0.394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20">
        <v>12</v>
      </c>
      <c r="B25" s="20" t="s">
        <v>152</v>
      </c>
      <c r="C25" s="20">
        <v>222.424</v>
      </c>
      <c r="D25" s="20">
        <v>224.996</v>
      </c>
      <c r="E25" s="20">
        <v>0</v>
      </c>
      <c r="F25" s="20">
        <v>0</v>
      </c>
      <c r="G25" s="20">
        <v>0</v>
      </c>
      <c r="H25" s="20">
        <v>1</v>
      </c>
      <c r="I25" s="18">
        <v>0.392</v>
      </c>
      <c r="J25" s="18">
        <v>1.53</v>
      </c>
      <c r="K25" s="21">
        <v>4</v>
      </c>
      <c r="L25" s="21">
        <v>0</v>
      </c>
      <c r="M25" s="21">
        <v>-1</v>
      </c>
      <c r="N25" s="21">
        <v>0</v>
      </c>
      <c r="O25" s="21">
        <v>0</v>
      </c>
      <c r="P25" s="21">
        <v>-2.254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20">
        <v>13</v>
      </c>
      <c r="B26" s="20" t="s">
        <v>153</v>
      </c>
      <c r="C26" s="20">
        <v>295.707</v>
      </c>
      <c r="D26" s="20">
        <v>297.949</v>
      </c>
      <c r="E26" s="20">
        <v>0</v>
      </c>
      <c r="F26" s="20">
        <v>0</v>
      </c>
      <c r="G26" s="20">
        <v>0</v>
      </c>
      <c r="H26" s="20">
        <v>1</v>
      </c>
      <c r="I26" s="18">
        <v>0.427</v>
      </c>
      <c r="J26" s="18">
        <v>1.176</v>
      </c>
      <c r="K26" s="21">
        <v>1</v>
      </c>
      <c r="L26" s="21">
        <v>1</v>
      </c>
      <c r="M26" s="21">
        <v>0</v>
      </c>
      <c r="N26" s="21">
        <v>0</v>
      </c>
      <c r="O26" s="21">
        <v>0</v>
      </c>
      <c r="P26" s="21">
        <v>0.099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20">
        <v>17</v>
      </c>
      <c r="B27" s="20" t="s">
        <v>154</v>
      </c>
      <c r="C27" s="20">
        <v>2581.401</v>
      </c>
      <c r="D27" s="20">
        <v>2906.492</v>
      </c>
      <c r="E27" s="20">
        <v>0</v>
      </c>
      <c r="F27" s="20">
        <v>0</v>
      </c>
      <c r="G27" s="20">
        <v>0</v>
      </c>
      <c r="H27" s="20">
        <v>1</v>
      </c>
      <c r="I27" s="18">
        <v>0.954</v>
      </c>
      <c r="J27" s="18">
        <v>12.032</v>
      </c>
      <c r="K27" s="21">
        <v>4</v>
      </c>
      <c r="L27" s="21">
        <v>0</v>
      </c>
      <c r="M27" s="21">
        <v>-1</v>
      </c>
      <c r="N27" s="21">
        <v>1</v>
      </c>
      <c r="O27" s="21">
        <v>0</v>
      </c>
      <c r="P27" s="21">
        <v>-1.187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18</v>
      </c>
      <c r="B28" s="20" t="s">
        <v>155</v>
      </c>
      <c r="C28" s="20">
        <v>4983.783</v>
      </c>
      <c r="D28" s="20">
        <v>5712.334</v>
      </c>
      <c r="E28" s="20">
        <v>0</v>
      </c>
      <c r="F28" s="20">
        <v>0</v>
      </c>
      <c r="G28" s="20">
        <v>0</v>
      </c>
      <c r="H28" s="20">
        <v>1</v>
      </c>
      <c r="I28" s="18">
        <v>5.346</v>
      </c>
      <c r="J28" s="18">
        <v>17.418</v>
      </c>
      <c r="K28" s="21">
        <v>4</v>
      </c>
      <c r="L28" s="21">
        <v>0</v>
      </c>
      <c r="M28" s="21">
        <v>0</v>
      </c>
      <c r="N28" s="21">
        <v>0</v>
      </c>
      <c r="O28" s="21">
        <v>0</v>
      </c>
      <c r="P28" s="21">
        <v>3.825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22</v>
      </c>
      <c r="B29" s="20" t="s">
        <v>156</v>
      </c>
      <c r="C29" s="20">
        <v>248.077</v>
      </c>
      <c r="D29" s="20">
        <v>249.772</v>
      </c>
      <c r="E29" s="20">
        <v>0</v>
      </c>
      <c r="F29" s="20">
        <v>0</v>
      </c>
      <c r="G29" s="20">
        <v>0</v>
      </c>
      <c r="H29" s="20">
        <v>1</v>
      </c>
      <c r="I29" s="18">
        <v>0.402</v>
      </c>
      <c r="J29" s="18">
        <v>1.078</v>
      </c>
      <c r="K29" s="21">
        <v>4</v>
      </c>
      <c r="L29" s="21">
        <v>0</v>
      </c>
      <c r="M29" s="21">
        <v>0</v>
      </c>
      <c r="N29" s="21">
        <v>1</v>
      </c>
      <c r="O29" s="21">
        <v>0</v>
      </c>
      <c r="P29" s="21">
        <v>-0.429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26</v>
      </c>
      <c r="B30" s="20" t="s">
        <v>157</v>
      </c>
      <c r="C30" s="20">
        <v>3335.518</v>
      </c>
      <c r="D30" s="20">
        <v>3810.48</v>
      </c>
      <c r="E30" s="20">
        <v>0</v>
      </c>
      <c r="F30" s="20">
        <v>0</v>
      </c>
      <c r="G30" s="20">
        <v>0</v>
      </c>
      <c r="H30" s="20">
        <v>1</v>
      </c>
      <c r="I30" s="18">
        <v>1.68</v>
      </c>
      <c r="J30" s="18">
        <v>13.935</v>
      </c>
      <c r="K30" s="21">
        <v>4</v>
      </c>
      <c r="L30" s="21">
        <v>0</v>
      </c>
      <c r="M30" s="21">
        <v>0</v>
      </c>
      <c r="N30" s="21">
        <v>0</v>
      </c>
      <c r="O30" s="21">
        <v>0</v>
      </c>
      <c r="P30" s="21">
        <v>2.119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29</v>
      </c>
      <c r="B31" s="20" t="s">
        <v>158</v>
      </c>
      <c r="C31" s="20">
        <v>3820.55</v>
      </c>
      <c r="D31" s="20">
        <v>4309.034</v>
      </c>
      <c r="E31" s="20">
        <v>0</v>
      </c>
      <c r="F31" s="20">
        <v>0</v>
      </c>
      <c r="G31" s="20">
        <v>0</v>
      </c>
      <c r="H31" s="20">
        <v>1</v>
      </c>
      <c r="I31" s="18">
        <v>4.549</v>
      </c>
      <c r="J31" s="18">
        <v>15.37</v>
      </c>
      <c r="K31" s="21">
        <v>3</v>
      </c>
      <c r="L31" s="21">
        <v>0</v>
      </c>
      <c r="M31" s="21">
        <v>0</v>
      </c>
      <c r="N31" s="21">
        <v>0</v>
      </c>
      <c r="O31" s="21">
        <v>0</v>
      </c>
      <c r="P31" s="21">
        <v>0.133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20">
        <v>31</v>
      </c>
      <c r="B32" s="20" t="s">
        <v>159</v>
      </c>
      <c r="C32" s="20">
        <v>2756.91</v>
      </c>
      <c r="D32" s="20">
        <v>3103.938</v>
      </c>
      <c r="E32" s="20">
        <v>0</v>
      </c>
      <c r="F32" s="20">
        <v>0</v>
      </c>
      <c r="G32" s="20">
        <v>0</v>
      </c>
      <c r="H32" s="20">
        <v>1</v>
      </c>
      <c r="I32" s="18">
        <v>3.312</v>
      </c>
      <c r="J32" s="18">
        <v>14.122</v>
      </c>
      <c r="K32" s="21">
        <v>4</v>
      </c>
      <c r="L32" s="21">
        <v>0</v>
      </c>
      <c r="M32" s="21">
        <v>-1</v>
      </c>
      <c r="N32" s="21">
        <v>1</v>
      </c>
      <c r="O32" s="21">
        <v>0</v>
      </c>
      <c r="P32" s="21">
        <v>-1.367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38</v>
      </c>
      <c r="B33" s="20" t="s">
        <v>160</v>
      </c>
      <c r="C33" s="20">
        <v>4962.264</v>
      </c>
      <c r="D33" s="20">
        <v>5689.858</v>
      </c>
      <c r="E33" s="20">
        <v>0</v>
      </c>
      <c r="F33" s="20">
        <v>0</v>
      </c>
      <c r="G33" s="20">
        <v>0</v>
      </c>
      <c r="H33" s="20">
        <v>1</v>
      </c>
      <c r="I33" s="18">
        <v>5.5</v>
      </c>
      <c r="J33" s="18">
        <v>17.584</v>
      </c>
      <c r="K33" s="21">
        <v>4</v>
      </c>
      <c r="L33" s="21">
        <v>0</v>
      </c>
      <c r="M33" s="21">
        <v>-1</v>
      </c>
      <c r="N33" s="21">
        <v>1</v>
      </c>
      <c r="O33" s="21">
        <v>0</v>
      </c>
      <c r="P33" s="21">
        <v>-0.574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42</v>
      </c>
      <c r="B34" s="20" t="s">
        <v>161</v>
      </c>
      <c r="C34" s="20">
        <v>1588.96</v>
      </c>
      <c r="D34" s="20">
        <v>1763.376</v>
      </c>
      <c r="E34" s="20">
        <v>0</v>
      </c>
      <c r="F34" s="20">
        <v>0</v>
      </c>
      <c r="G34" s="20">
        <v>0</v>
      </c>
      <c r="H34" s="20">
        <v>1</v>
      </c>
      <c r="I34" s="18">
        <v>1.695</v>
      </c>
      <c r="J34" s="18">
        <v>11.418</v>
      </c>
      <c r="K34" s="21">
        <v>4</v>
      </c>
      <c r="L34" s="21">
        <v>1</v>
      </c>
      <c r="M34" s="21">
        <v>-1</v>
      </c>
      <c r="N34" s="21">
        <v>1</v>
      </c>
      <c r="O34" s="21">
        <v>0</v>
      </c>
      <c r="P34" s="21">
        <v>2.348</v>
      </c>
      <c r="Q34" s="21">
        <v>1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43</v>
      </c>
      <c r="B35" s="20" t="s">
        <v>162</v>
      </c>
      <c r="C35" s="20">
        <v>1968.411</v>
      </c>
      <c r="D35" s="20">
        <v>2196.097</v>
      </c>
      <c r="E35" s="20">
        <v>0</v>
      </c>
      <c r="F35" s="20">
        <v>0</v>
      </c>
      <c r="G35" s="20">
        <v>0</v>
      </c>
      <c r="H35" s="20">
        <v>1</v>
      </c>
      <c r="I35" s="18">
        <v>0.719</v>
      </c>
      <c r="J35" s="18">
        <v>11.012</v>
      </c>
      <c r="K35" s="21">
        <v>2</v>
      </c>
      <c r="L35" s="21">
        <v>0</v>
      </c>
      <c r="M35" s="21">
        <v>0</v>
      </c>
      <c r="N35" s="21">
        <v>0</v>
      </c>
      <c r="O35" s="21">
        <v>0</v>
      </c>
      <c r="P35" s="21">
        <v>3.168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44</v>
      </c>
      <c r="B36" s="20" t="s">
        <v>163</v>
      </c>
      <c r="C36" s="20">
        <v>3545.915</v>
      </c>
      <c r="D36" s="20">
        <v>4012.558</v>
      </c>
      <c r="E36" s="20">
        <v>0</v>
      </c>
      <c r="F36" s="20">
        <v>0</v>
      </c>
      <c r="G36" s="20">
        <v>0</v>
      </c>
      <c r="H36" s="20">
        <v>1</v>
      </c>
      <c r="I36" s="18">
        <v>2.509</v>
      </c>
      <c r="J36" s="18">
        <v>13.847</v>
      </c>
      <c r="K36" s="21">
        <v>4</v>
      </c>
      <c r="L36" s="21">
        <v>2</v>
      </c>
      <c r="M36" s="21">
        <v>-1</v>
      </c>
      <c r="N36" s="21">
        <v>1</v>
      </c>
      <c r="O36" s="21">
        <v>0</v>
      </c>
      <c r="P36" s="21">
        <v>9.649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46</v>
      </c>
      <c r="B37" s="20" t="s">
        <v>164</v>
      </c>
      <c r="C37" s="20">
        <v>3879.545</v>
      </c>
      <c r="D37" s="20">
        <v>4402.14</v>
      </c>
      <c r="E37" s="20">
        <v>0</v>
      </c>
      <c r="F37" s="20">
        <v>0</v>
      </c>
      <c r="G37" s="20">
        <v>0</v>
      </c>
      <c r="H37" s="20">
        <v>1</v>
      </c>
      <c r="I37" s="18">
        <v>0.501</v>
      </c>
      <c r="J37" s="18">
        <v>12.313</v>
      </c>
      <c r="K37" s="21">
        <v>4</v>
      </c>
      <c r="L37" s="21">
        <v>0</v>
      </c>
      <c r="M37" s="21">
        <v>0</v>
      </c>
      <c r="N37" s="21">
        <v>0</v>
      </c>
      <c r="O37" s="21">
        <v>0</v>
      </c>
      <c r="P37" s="21">
        <v>4.75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52</v>
      </c>
      <c r="B38" s="20" t="s">
        <v>165</v>
      </c>
      <c r="C38" s="20">
        <v>2558.71</v>
      </c>
      <c r="D38" s="20">
        <v>2865.971</v>
      </c>
      <c r="E38" s="20">
        <v>0</v>
      </c>
      <c r="F38" s="20">
        <v>0</v>
      </c>
      <c r="G38" s="20">
        <v>0</v>
      </c>
      <c r="H38" s="20">
        <v>1</v>
      </c>
      <c r="I38" s="18">
        <v>1.518</v>
      </c>
      <c r="J38" s="18">
        <v>12.077</v>
      </c>
      <c r="K38" s="21">
        <v>3</v>
      </c>
      <c r="L38" s="21">
        <v>2</v>
      </c>
      <c r="M38" s="21">
        <v>0</v>
      </c>
      <c r="N38" s="21">
        <v>0</v>
      </c>
      <c r="O38" s="21">
        <v>0</v>
      </c>
      <c r="P38" s="21">
        <v>-3.5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53</v>
      </c>
      <c r="B39" s="20" t="s">
        <v>166</v>
      </c>
      <c r="C39" s="20">
        <v>10519.015</v>
      </c>
      <c r="D39" s="20">
        <v>11791.578</v>
      </c>
      <c r="E39" s="20">
        <v>0</v>
      </c>
      <c r="F39" s="20">
        <v>0</v>
      </c>
      <c r="G39" s="20">
        <v>0</v>
      </c>
      <c r="H39" s="20">
        <v>1</v>
      </c>
      <c r="I39" s="18">
        <v>2.869</v>
      </c>
      <c r="J39" s="18">
        <v>13.352</v>
      </c>
      <c r="K39" s="21">
        <v>4</v>
      </c>
      <c r="L39" s="21">
        <v>2</v>
      </c>
      <c r="M39" s="21">
        <v>0</v>
      </c>
      <c r="N39" s="21">
        <v>0</v>
      </c>
      <c r="O39" s="21">
        <v>0</v>
      </c>
      <c r="P39" s="21">
        <v>-2.266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54</v>
      </c>
      <c r="B40" s="20" t="s">
        <v>167</v>
      </c>
      <c r="C40" s="20">
        <v>1246.554</v>
      </c>
      <c r="D40" s="20">
        <v>1409.784</v>
      </c>
      <c r="E40" s="20">
        <v>0</v>
      </c>
      <c r="F40" s="20">
        <v>0</v>
      </c>
      <c r="G40" s="20">
        <v>0</v>
      </c>
      <c r="H40" s="20">
        <v>1</v>
      </c>
      <c r="I40" s="18">
        <v>3.024</v>
      </c>
      <c r="J40" s="18">
        <v>14.253</v>
      </c>
      <c r="K40" s="21">
        <v>4</v>
      </c>
      <c r="L40" s="21">
        <v>0</v>
      </c>
      <c r="M40" s="21">
        <v>0</v>
      </c>
      <c r="N40" s="21">
        <v>0</v>
      </c>
      <c r="O40" s="21">
        <v>0</v>
      </c>
      <c r="P40" s="21">
        <v>2.41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55</v>
      </c>
      <c r="B41" s="20" t="s">
        <v>168</v>
      </c>
      <c r="C41" s="20">
        <v>1260.398</v>
      </c>
      <c r="D41" s="20">
        <v>1421.364</v>
      </c>
      <c r="E41" s="20">
        <v>0</v>
      </c>
      <c r="F41" s="20">
        <v>0</v>
      </c>
      <c r="G41" s="20">
        <v>0</v>
      </c>
      <c r="H41" s="20">
        <v>1</v>
      </c>
      <c r="I41" s="18">
        <v>2.097</v>
      </c>
      <c r="J41" s="18">
        <v>13.184</v>
      </c>
      <c r="K41" s="21">
        <v>4</v>
      </c>
      <c r="L41" s="21">
        <v>0</v>
      </c>
      <c r="M41" s="21">
        <v>0</v>
      </c>
      <c r="N41" s="21">
        <v>0</v>
      </c>
      <c r="O41" s="21">
        <v>0</v>
      </c>
      <c r="P41" s="21">
        <v>-0.257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56</v>
      </c>
      <c r="B42" s="20" t="s">
        <v>169</v>
      </c>
      <c r="C42" s="20">
        <v>1034.709</v>
      </c>
      <c r="D42" s="20">
        <v>1141.863</v>
      </c>
      <c r="E42" s="20">
        <v>0</v>
      </c>
      <c r="F42" s="20">
        <v>0</v>
      </c>
      <c r="G42" s="20">
        <v>0</v>
      </c>
      <c r="H42" s="20">
        <v>1</v>
      </c>
      <c r="I42" s="18">
        <v>1.485</v>
      </c>
      <c r="J42" s="18">
        <v>10.73</v>
      </c>
      <c r="K42" s="21">
        <v>4</v>
      </c>
      <c r="L42" s="21">
        <v>0</v>
      </c>
      <c r="M42" s="21">
        <v>0</v>
      </c>
      <c r="N42" s="21">
        <v>0</v>
      </c>
      <c r="O42" s="21">
        <v>0</v>
      </c>
      <c r="P42" s="21">
        <v>-0.454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58</v>
      </c>
      <c r="B43" s="20" t="s">
        <v>170</v>
      </c>
      <c r="C43" s="20">
        <v>3968.438</v>
      </c>
      <c r="D43" s="20">
        <v>4449.699</v>
      </c>
      <c r="E43" s="20">
        <v>0</v>
      </c>
      <c r="F43" s="20">
        <v>0</v>
      </c>
      <c r="G43" s="20">
        <v>0</v>
      </c>
      <c r="H43" s="20">
        <v>1</v>
      </c>
      <c r="I43" s="18">
        <v>3.735</v>
      </c>
      <c r="J43" s="18">
        <v>14.146</v>
      </c>
      <c r="K43" s="21">
        <v>4</v>
      </c>
      <c r="L43" s="21">
        <v>0</v>
      </c>
      <c r="M43" s="21">
        <v>-1</v>
      </c>
      <c r="N43" s="21">
        <v>1</v>
      </c>
      <c r="O43" s="21">
        <v>0</v>
      </c>
      <c r="P43" s="21">
        <v>2.144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60</v>
      </c>
      <c r="B44" s="20" t="s">
        <v>171</v>
      </c>
      <c r="C44" s="20">
        <v>3642.54</v>
      </c>
      <c r="D44" s="20">
        <v>4085.157</v>
      </c>
      <c r="E44" s="20">
        <v>0</v>
      </c>
      <c r="F44" s="20">
        <v>0</v>
      </c>
      <c r="G44" s="20">
        <v>0</v>
      </c>
      <c r="H44" s="20">
        <v>1</v>
      </c>
      <c r="I44" s="18">
        <v>2.643</v>
      </c>
      <c r="J44" s="18">
        <v>13.191</v>
      </c>
      <c r="K44" s="21">
        <v>4</v>
      </c>
      <c r="L44" s="21">
        <v>0</v>
      </c>
      <c r="M44" s="21">
        <v>-1</v>
      </c>
      <c r="N44" s="21">
        <v>1</v>
      </c>
      <c r="O44" s="21">
        <v>0</v>
      </c>
      <c r="P44" s="21">
        <v>-4.332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61</v>
      </c>
      <c r="B45" s="20" t="s">
        <v>172</v>
      </c>
      <c r="C45" s="20">
        <v>175.763</v>
      </c>
      <c r="D45" s="20">
        <v>177.984</v>
      </c>
      <c r="E45" s="20">
        <v>0</v>
      </c>
      <c r="F45" s="20">
        <v>0</v>
      </c>
      <c r="G45" s="20">
        <v>0</v>
      </c>
      <c r="H45" s="20">
        <v>1</v>
      </c>
      <c r="I45" s="18">
        <v>0.381</v>
      </c>
      <c r="J45" s="18">
        <v>1.624</v>
      </c>
      <c r="K45" s="21">
        <v>4</v>
      </c>
      <c r="L45" s="21">
        <v>0</v>
      </c>
      <c r="M45" s="21">
        <v>-1</v>
      </c>
      <c r="N45" s="21">
        <v>1</v>
      </c>
      <c r="O45" s="21">
        <v>0</v>
      </c>
      <c r="P45" s="21">
        <v>-0.555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62</v>
      </c>
      <c r="B46" s="20" t="s">
        <v>173</v>
      </c>
      <c r="C46" s="20">
        <v>1684.222</v>
      </c>
      <c r="D46" s="20">
        <v>1932.216</v>
      </c>
      <c r="E46" s="20">
        <v>0</v>
      </c>
      <c r="F46" s="20">
        <v>0</v>
      </c>
      <c r="G46" s="20">
        <v>0</v>
      </c>
      <c r="H46" s="20">
        <v>1</v>
      </c>
      <c r="I46" s="18">
        <v>1.869</v>
      </c>
      <c r="J46" s="18">
        <v>14.464</v>
      </c>
      <c r="K46" s="21">
        <v>4</v>
      </c>
      <c r="L46" s="21">
        <v>0</v>
      </c>
      <c r="M46" s="21">
        <v>-1</v>
      </c>
      <c r="N46" s="21">
        <v>1</v>
      </c>
      <c r="O46" s="21">
        <v>0</v>
      </c>
      <c r="P46" s="21">
        <v>-0.003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63</v>
      </c>
      <c r="B47" s="20" t="s">
        <v>174</v>
      </c>
      <c r="C47" s="20">
        <v>3151.902</v>
      </c>
      <c r="D47" s="20">
        <v>3592.078</v>
      </c>
      <c r="E47" s="20">
        <v>0</v>
      </c>
      <c r="F47" s="20">
        <v>0</v>
      </c>
      <c r="G47" s="20">
        <v>0</v>
      </c>
      <c r="H47" s="20">
        <v>1</v>
      </c>
      <c r="I47" s="18">
        <v>4.493</v>
      </c>
      <c r="J47" s="18">
        <v>16.197</v>
      </c>
      <c r="K47" s="21">
        <v>4</v>
      </c>
      <c r="L47" s="21">
        <v>0</v>
      </c>
      <c r="M47" s="21">
        <v>0</v>
      </c>
      <c r="N47" s="21">
        <v>0</v>
      </c>
      <c r="O47" s="21">
        <v>0</v>
      </c>
      <c r="P47" s="21">
        <v>1.016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68</v>
      </c>
      <c r="B48" s="20" t="s">
        <v>175</v>
      </c>
      <c r="C48" s="20">
        <v>2504.436</v>
      </c>
      <c r="D48" s="20">
        <v>2859.718</v>
      </c>
      <c r="E48" s="20">
        <v>0</v>
      </c>
      <c r="F48" s="20">
        <v>0</v>
      </c>
      <c r="G48" s="20">
        <v>0</v>
      </c>
      <c r="H48" s="20">
        <v>1</v>
      </c>
      <c r="I48" s="18">
        <v>0.223</v>
      </c>
      <c r="J48" s="18">
        <v>12.619</v>
      </c>
      <c r="K48" s="21">
        <v>4</v>
      </c>
      <c r="L48" s="21">
        <v>1</v>
      </c>
      <c r="M48" s="21">
        <v>0</v>
      </c>
      <c r="N48" s="21">
        <v>1</v>
      </c>
      <c r="O48" s="21">
        <v>0</v>
      </c>
      <c r="P48" s="21">
        <v>-0.853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76</v>
      </c>
      <c r="B49" s="20" t="s">
        <v>176</v>
      </c>
      <c r="C49" s="20">
        <v>4816.982</v>
      </c>
      <c r="D49" s="20">
        <v>5528.993</v>
      </c>
      <c r="E49" s="20">
        <v>0</v>
      </c>
      <c r="F49" s="20">
        <v>0</v>
      </c>
      <c r="G49" s="20">
        <v>0</v>
      </c>
      <c r="H49" s="20">
        <v>1</v>
      </c>
      <c r="I49" s="18">
        <v>6.534</v>
      </c>
      <c r="J49" s="18">
        <v>18.57</v>
      </c>
      <c r="K49" s="21">
        <v>4</v>
      </c>
      <c r="L49" s="21">
        <v>0</v>
      </c>
      <c r="M49" s="21">
        <v>0</v>
      </c>
      <c r="N49" s="21">
        <v>0</v>
      </c>
      <c r="O49" s="21">
        <v>0</v>
      </c>
      <c r="P49" s="21">
        <v>-0.211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94</v>
      </c>
      <c r="B50" s="20" t="s">
        <v>177</v>
      </c>
      <c r="C50" s="20">
        <v>2738.729</v>
      </c>
      <c r="D50" s="20">
        <v>3145.121</v>
      </c>
      <c r="E50" s="20">
        <v>0</v>
      </c>
      <c r="F50" s="20">
        <v>0</v>
      </c>
      <c r="G50" s="20">
        <v>0</v>
      </c>
      <c r="H50" s="20">
        <v>1</v>
      </c>
      <c r="I50" s="18">
        <v>1.188</v>
      </c>
      <c r="J50" s="18">
        <v>13.956</v>
      </c>
      <c r="K50" s="21">
        <v>4</v>
      </c>
      <c r="L50" s="21">
        <v>0</v>
      </c>
      <c r="M50" s="21">
        <v>-1</v>
      </c>
      <c r="N50" s="21">
        <v>1</v>
      </c>
      <c r="O50" s="21">
        <v>0</v>
      </c>
      <c r="P50" s="21">
        <v>0.705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98</v>
      </c>
      <c r="B51" s="20" t="s">
        <v>178</v>
      </c>
      <c r="C51" s="20">
        <v>4612.888</v>
      </c>
      <c r="D51" s="20">
        <v>5159.348</v>
      </c>
      <c r="E51" s="20">
        <v>0</v>
      </c>
      <c r="F51" s="20">
        <v>0</v>
      </c>
      <c r="G51" s="20">
        <v>0</v>
      </c>
      <c r="H51" s="20">
        <v>1</v>
      </c>
      <c r="I51" s="18">
        <v>2.55</v>
      </c>
      <c r="J51" s="18">
        <v>12.871</v>
      </c>
      <c r="K51" s="21">
        <v>4</v>
      </c>
      <c r="L51" s="21">
        <v>0</v>
      </c>
      <c r="M51" s="21">
        <v>0</v>
      </c>
      <c r="N51" s="21">
        <v>0</v>
      </c>
      <c r="O51" s="21">
        <v>0</v>
      </c>
      <c r="P51" s="21">
        <v>1.281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100</v>
      </c>
      <c r="B52" s="20" t="s">
        <v>179</v>
      </c>
      <c r="C52" s="20">
        <v>5145.224</v>
      </c>
      <c r="D52" s="20">
        <v>5748.599</v>
      </c>
      <c r="E52" s="20">
        <v>0</v>
      </c>
      <c r="F52" s="20">
        <v>0</v>
      </c>
      <c r="G52" s="20">
        <v>0</v>
      </c>
      <c r="H52" s="20">
        <v>1</v>
      </c>
      <c r="I52" s="18">
        <v>2.156</v>
      </c>
      <c r="J52" s="18">
        <v>12.426</v>
      </c>
      <c r="K52" s="21">
        <v>4</v>
      </c>
      <c r="L52" s="21">
        <v>0</v>
      </c>
      <c r="M52" s="21">
        <v>-1</v>
      </c>
      <c r="N52" s="21">
        <v>1</v>
      </c>
      <c r="O52" s="21">
        <v>0</v>
      </c>
      <c r="P52" s="21">
        <v>9.014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101</v>
      </c>
      <c r="B53" s="20" t="s">
        <v>180</v>
      </c>
      <c r="C53" s="20">
        <v>246.076</v>
      </c>
      <c r="D53" s="20">
        <v>247.733</v>
      </c>
      <c r="E53" s="20">
        <v>0</v>
      </c>
      <c r="F53" s="20">
        <v>0</v>
      </c>
      <c r="G53" s="20">
        <v>0</v>
      </c>
      <c r="H53" s="20">
        <v>1</v>
      </c>
      <c r="I53" s="18">
        <v>0.369</v>
      </c>
      <c r="J53" s="18">
        <v>1.035</v>
      </c>
      <c r="K53" s="21">
        <v>4</v>
      </c>
      <c r="L53" s="21">
        <v>0</v>
      </c>
      <c r="M53" s="21">
        <v>0</v>
      </c>
      <c r="N53" s="21">
        <v>0</v>
      </c>
      <c r="O53" s="21">
        <v>0</v>
      </c>
      <c r="P53" s="21">
        <v>0.103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110</v>
      </c>
      <c r="B54" s="20" t="s">
        <v>181</v>
      </c>
      <c r="C54" s="20">
        <v>3422.808</v>
      </c>
      <c r="D54" s="20">
        <v>3917.391</v>
      </c>
      <c r="E54" s="20">
        <v>0</v>
      </c>
      <c r="F54" s="20">
        <v>0</v>
      </c>
      <c r="G54" s="20">
        <v>0</v>
      </c>
      <c r="H54" s="20">
        <v>1</v>
      </c>
      <c r="I54" s="18">
        <v>4.505</v>
      </c>
      <c r="J54" s="18">
        <v>16.561</v>
      </c>
      <c r="K54" s="21">
        <v>4</v>
      </c>
      <c r="L54" s="21">
        <v>0</v>
      </c>
      <c r="M54" s="21">
        <v>-1</v>
      </c>
      <c r="N54" s="21">
        <v>1</v>
      </c>
      <c r="O54" s="21">
        <v>0</v>
      </c>
      <c r="P54" s="21">
        <v>1.078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116</v>
      </c>
      <c r="B55" s="20" t="s">
        <v>182</v>
      </c>
      <c r="C55" s="20">
        <v>195.922</v>
      </c>
      <c r="D55" s="20">
        <v>197.216</v>
      </c>
      <c r="E55" s="20">
        <v>0</v>
      </c>
      <c r="F55" s="20">
        <v>0</v>
      </c>
      <c r="G55" s="20">
        <v>0</v>
      </c>
      <c r="H55" s="20">
        <v>1</v>
      </c>
      <c r="I55" s="18">
        <v>0.334</v>
      </c>
      <c r="J55" s="18">
        <v>0.988</v>
      </c>
      <c r="K55" s="21">
        <v>4</v>
      </c>
      <c r="L55" s="21">
        <v>0</v>
      </c>
      <c r="M55" s="21">
        <v>0</v>
      </c>
      <c r="N55" s="21">
        <v>0</v>
      </c>
      <c r="O55" s="21">
        <v>0</v>
      </c>
      <c r="P55" s="21">
        <v>0.293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118</v>
      </c>
      <c r="B56" s="20" t="s">
        <v>183</v>
      </c>
      <c r="C56" s="20">
        <v>8186.401</v>
      </c>
      <c r="D56" s="20">
        <v>8993.51</v>
      </c>
      <c r="E56" s="20">
        <v>0</v>
      </c>
      <c r="F56" s="20">
        <v>0</v>
      </c>
      <c r="G56" s="20">
        <v>0</v>
      </c>
      <c r="H56" s="20">
        <v>1</v>
      </c>
      <c r="I56" s="18">
        <v>0.134</v>
      </c>
      <c r="J56" s="18">
        <v>9.096</v>
      </c>
      <c r="K56" s="21">
        <v>4</v>
      </c>
      <c r="L56" s="21">
        <v>0</v>
      </c>
      <c r="M56" s="21">
        <v>-1</v>
      </c>
      <c r="N56" s="21">
        <v>1</v>
      </c>
      <c r="O56" s="21">
        <v>0</v>
      </c>
      <c r="P56" s="21">
        <v>-0.787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125</v>
      </c>
      <c r="B57" s="20" t="s">
        <v>184</v>
      </c>
      <c r="C57" s="20">
        <v>10401.487</v>
      </c>
      <c r="D57" s="20">
        <v>11514.352</v>
      </c>
      <c r="E57" s="20">
        <v>0</v>
      </c>
      <c r="F57" s="20">
        <v>0</v>
      </c>
      <c r="G57" s="20">
        <v>0</v>
      </c>
      <c r="H57" s="20">
        <v>1</v>
      </c>
      <c r="I57" s="18">
        <v>1.505</v>
      </c>
      <c r="J57" s="18">
        <v>11.024</v>
      </c>
      <c r="K57" s="21">
        <v>4</v>
      </c>
      <c r="L57" s="21">
        <v>0</v>
      </c>
      <c r="M57" s="21">
        <v>0</v>
      </c>
      <c r="N57" s="21">
        <v>1</v>
      </c>
      <c r="O57" s="21">
        <v>0</v>
      </c>
      <c r="P57" s="21">
        <v>3.254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129</v>
      </c>
      <c r="B58" s="20" t="s">
        <v>185</v>
      </c>
      <c r="C58" s="20">
        <v>13350.546</v>
      </c>
      <c r="D58" s="20">
        <v>14759.192</v>
      </c>
      <c r="E58" s="20">
        <v>0</v>
      </c>
      <c r="F58" s="20">
        <v>0</v>
      </c>
      <c r="G58" s="20">
        <v>0</v>
      </c>
      <c r="H58" s="20">
        <v>1</v>
      </c>
      <c r="I58" s="18">
        <v>2.107</v>
      </c>
      <c r="J58" s="18">
        <v>11.45</v>
      </c>
      <c r="K58" s="21">
        <v>4</v>
      </c>
      <c r="L58" s="21">
        <v>0</v>
      </c>
      <c r="M58" s="21">
        <v>-1</v>
      </c>
      <c r="N58" s="21">
        <v>1</v>
      </c>
      <c r="O58" s="21">
        <v>0</v>
      </c>
      <c r="P58" s="21">
        <v>-1.187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134</v>
      </c>
      <c r="B59" s="20" t="s">
        <v>186</v>
      </c>
      <c r="C59" s="20">
        <v>934.336</v>
      </c>
      <c r="D59" s="20">
        <v>1068.385</v>
      </c>
      <c r="E59" s="20">
        <v>0</v>
      </c>
      <c r="F59" s="20">
        <v>0</v>
      </c>
      <c r="G59" s="20">
        <v>0</v>
      </c>
      <c r="H59" s="20">
        <v>1</v>
      </c>
      <c r="I59" s="18">
        <v>7.019</v>
      </c>
      <c r="J59" s="18">
        <v>18.685</v>
      </c>
      <c r="K59" s="21">
        <v>4</v>
      </c>
      <c r="L59" s="21">
        <v>0</v>
      </c>
      <c r="M59" s="21">
        <v>-1</v>
      </c>
      <c r="N59" s="21">
        <v>1</v>
      </c>
      <c r="O59" s="21">
        <v>0</v>
      </c>
      <c r="P59" s="21">
        <v>1.475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136</v>
      </c>
      <c r="B60" s="20" t="s">
        <v>187</v>
      </c>
      <c r="C60" s="20">
        <v>10708.447</v>
      </c>
      <c r="D60" s="20">
        <v>11811.286</v>
      </c>
      <c r="E60" s="20">
        <v>0</v>
      </c>
      <c r="F60" s="20">
        <v>0</v>
      </c>
      <c r="G60" s="20">
        <v>0</v>
      </c>
      <c r="H60" s="20">
        <v>1</v>
      </c>
      <c r="I60" s="18">
        <v>3.216</v>
      </c>
      <c r="J60" s="18">
        <v>12.253</v>
      </c>
      <c r="K60" s="21">
        <v>4</v>
      </c>
      <c r="L60" s="21">
        <v>2</v>
      </c>
      <c r="M60" s="21">
        <v>-1</v>
      </c>
      <c r="N60" s="21">
        <v>0</v>
      </c>
      <c r="O60" s="21">
        <v>0</v>
      </c>
      <c r="P60" s="21">
        <v>0.001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138</v>
      </c>
      <c r="B61" s="20" t="s">
        <v>188</v>
      </c>
      <c r="C61" s="20">
        <v>6724.606</v>
      </c>
      <c r="D61" s="20">
        <v>7371.21</v>
      </c>
      <c r="E61" s="20">
        <v>0</v>
      </c>
      <c r="F61" s="20">
        <v>0</v>
      </c>
      <c r="G61" s="20">
        <v>0</v>
      </c>
      <c r="H61" s="20">
        <v>1</v>
      </c>
      <c r="I61" s="18">
        <v>0.366</v>
      </c>
      <c r="J61" s="18">
        <v>9.106</v>
      </c>
      <c r="K61" s="21">
        <v>4</v>
      </c>
      <c r="L61" s="21">
        <v>0</v>
      </c>
      <c r="M61" s="21">
        <v>0</v>
      </c>
      <c r="N61" s="21">
        <v>1</v>
      </c>
      <c r="O61" s="21">
        <v>0</v>
      </c>
      <c r="P61" s="21">
        <v>0.863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139</v>
      </c>
      <c r="B62" s="20" t="s">
        <v>189</v>
      </c>
      <c r="C62" s="20">
        <v>362.36</v>
      </c>
      <c r="D62" s="20">
        <v>385.874</v>
      </c>
      <c r="E62" s="20">
        <v>0</v>
      </c>
      <c r="F62" s="20">
        <v>0</v>
      </c>
      <c r="G62" s="20">
        <v>0</v>
      </c>
      <c r="H62" s="20">
        <v>1</v>
      </c>
      <c r="I62" s="18">
        <v>2.234</v>
      </c>
      <c r="J62" s="18">
        <v>8.191</v>
      </c>
      <c r="K62" s="21">
        <v>4</v>
      </c>
      <c r="L62" s="21">
        <v>0</v>
      </c>
      <c r="M62" s="21">
        <v>0</v>
      </c>
      <c r="N62" s="21">
        <v>0</v>
      </c>
      <c r="O62" s="21">
        <v>0</v>
      </c>
      <c r="P62" s="21">
        <v>1.546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145</v>
      </c>
      <c r="B63" s="20" t="s">
        <v>190</v>
      </c>
      <c r="C63" s="20">
        <v>4797.823</v>
      </c>
      <c r="D63" s="20">
        <v>5507.764</v>
      </c>
      <c r="E63" s="20">
        <v>0</v>
      </c>
      <c r="F63" s="20">
        <v>0</v>
      </c>
      <c r="G63" s="20">
        <v>0</v>
      </c>
      <c r="H63" s="20">
        <v>1</v>
      </c>
      <c r="I63" s="18">
        <v>0.719</v>
      </c>
      <c r="J63" s="18">
        <v>13.516</v>
      </c>
      <c r="K63" s="21">
        <v>4</v>
      </c>
      <c r="L63" s="21">
        <v>0</v>
      </c>
      <c r="M63" s="21">
        <v>0</v>
      </c>
      <c r="N63" s="21">
        <v>0</v>
      </c>
      <c r="O63" s="21">
        <v>0</v>
      </c>
      <c r="P63" s="21">
        <v>0.184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149</v>
      </c>
      <c r="B64" s="20" t="s">
        <v>191</v>
      </c>
      <c r="C64" s="20">
        <v>3599.186</v>
      </c>
      <c r="D64" s="20">
        <v>4022.308</v>
      </c>
      <c r="E64" s="20">
        <v>0</v>
      </c>
      <c r="F64" s="20">
        <v>0</v>
      </c>
      <c r="G64" s="20">
        <v>0</v>
      </c>
      <c r="H64" s="20">
        <v>1</v>
      </c>
      <c r="I64" s="18">
        <v>3.599</v>
      </c>
      <c r="J64" s="18">
        <v>13.739</v>
      </c>
      <c r="K64" s="21">
        <v>4</v>
      </c>
      <c r="L64" s="21">
        <v>0</v>
      </c>
      <c r="M64" s="21">
        <v>-1</v>
      </c>
      <c r="N64" s="21">
        <v>1</v>
      </c>
      <c r="O64" s="21">
        <v>0</v>
      </c>
      <c r="P64" s="21">
        <v>-0.152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152</v>
      </c>
      <c r="B65" s="20" t="s">
        <v>192</v>
      </c>
      <c r="C65" s="20">
        <v>2513.305</v>
      </c>
      <c r="D65" s="20">
        <v>2776.227</v>
      </c>
      <c r="E65" s="20">
        <v>0</v>
      </c>
      <c r="F65" s="20">
        <v>0</v>
      </c>
      <c r="G65" s="20">
        <v>0</v>
      </c>
      <c r="H65" s="20">
        <v>1</v>
      </c>
      <c r="I65" s="18">
        <v>2.212</v>
      </c>
      <c r="J65" s="18">
        <v>11.473</v>
      </c>
      <c r="K65" s="21">
        <v>4</v>
      </c>
      <c r="L65" s="21">
        <v>0</v>
      </c>
      <c r="M65" s="21">
        <v>-1</v>
      </c>
      <c r="N65" s="21">
        <v>1</v>
      </c>
      <c r="O65" s="21">
        <v>0</v>
      </c>
      <c r="P65" s="21">
        <v>-0.919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683</v>
      </c>
      <c r="B66" s="20" t="s">
        <v>193</v>
      </c>
      <c r="C66" s="20">
        <v>876.742</v>
      </c>
      <c r="D66" s="20">
        <v>1058.794</v>
      </c>
      <c r="E66" s="20">
        <v>0</v>
      </c>
      <c r="F66" s="20">
        <v>0</v>
      </c>
      <c r="G66" s="20">
        <v>0</v>
      </c>
      <c r="H66" s="20">
        <v>1</v>
      </c>
      <c r="I66" s="18">
        <v>3.505</v>
      </c>
      <c r="J66" s="18">
        <v>20.096</v>
      </c>
      <c r="K66" s="21">
        <v>4</v>
      </c>
      <c r="L66" s="21">
        <v>0</v>
      </c>
      <c r="M66" s="21">
        <v>-1</v>
      </c>
      <c r="N66" s="21">
        <v>1</v>
      </c>
      <c r="O66" s="21">
        <v>0</v>
      </c>
      <c r="P66" s="21">
        <v>-2.922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811</v>
      </c>
      <c r="B67" s="20" t="s">
        <v>194</v>
      </c>
      <c r="C67" s="20">
        <v>5555.961</v>
      </c>
      <c r="D67" s="20">
        <v>6741.336</v>
      </c>
      <c r="E67" s="20">
        <v>0</v>
      </c>
      <c r="F67" s="20">
        <v>0</v>
      </c>
      <c r="G67" s="20">
        <v>0</v>
      </c>
      <c r="H67" s="20">
        <v>1</v>
      </c>
      <c r="I67" s="18">
        <v>0.46</v>
      </c>
      <c r="J67" s="18">
        <v>17.963</v>
      </c>
      <c r="K67" s="21">
        <v>4</v>
      </c>
      <c r="L67" s="21">
        <v>0</v>
      </c>
      <c r="M67" s="21">
        <v>-1</v>
      </c>
      <c r="N67" s="21">
        <v>0</v>
      </c>
      <c r="O67" s="21">
        <v>0</v>
      </c>
      <c r="P67" s="21">
        <v>-1.841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819</v>
      </c>
      <c r="B68" s="20" t="s">
        <v>195</v>
      </c>
      <c r="C68" s="20">
        <v>4537.37</v>
      </c>
      <c r="D68" s="20">
        <v>5493.017</v>
      </c>
      <c r="E68" s="20">
        <v>0</v>
      </c>
      <c r="F68" s="20">
        <v>0</v>
      </c>
      <c r="G68" s="20">
        <v>0</v>
      </c>
      <c r="H68" s="20">
        <v>1</v>
      </c>
      <c r="I68" s="18">
        <v>0.971</v>
      </c>
      <c r="J68" s="18">
        <v>18.199</v>
      </c>
      <c r="K68" s="21">
        <v>4</v>
      </c>
      <c r="L68" s="21">
        <v>0</v>
      </c>
      <c r="M68" s="21">
        <v>-1</v>
      </c>
      <c r="N68" s="21">
        <v>1</v>
      </c>
      <c r="O68" s="21">
        <v>0</v>
      </c>
      <c r="P68" s="21">
        <v>4.1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821</v>
      </c>
      <c r="B69" s="20" t="s">
        <v>196</v>
      </c>
      <c r="C69" s="20">
        <v>5954.016</v>
      </c>
      <c r="D69" s="20">
        <v>6577.246</v>
      </c>
      <c r="E69" s="20">
        <v>0</v>
      </c>
      <c r="F69" s="20">
        <v>0</v>
      </c>
      <c r="G69" s="20">
        <v>0</v>
      </c>
      <c r="H69" s="20">
        <v>1</v>
      </c>
      <c r="I69" s="18">
        <v>3.195</v>
      </c>
      <c r="J69" s="18">
        <v>12.368</v>
      </c>
      <c r="K69" s="21">
        <v>3</v>
      </c>
      <c r="L69" s="21">
        <v>0</v>
      </c>
      <c r="M69" s="21">
        <v>0</v>
      </c>
      <c r="N69" s="21">
        <v>0</v>
      </c>
      <c r="O69" s="21">
        <v>0</v>
      </c>
      <c r="P69" s="21">
        <v>0.208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823</v>
      </c>
      <c r="B70" s="20" t="s">
        <v>197</v>
      </c>
      <c r="C70" s="20">
        <v>5245.559</v>
      </c>
      <c r="D70" s="20">
        <v>6293.673</v>
      </c>
      <c r="E70" s="20">
        <v>0</v>
      </c>
      <c r="F70" s="20">
        <v>0</v>
      </c>
      <c r="G70" s="20">
        <v>0</v>
      </c>
      <c r="H70" s="20">
        <v>1</v>
      </c>
      <c r="I70" s="18">
        <v>1.589</v>
      </c>
      <c r="J70" s="18">
        <v>17.978</v>
      </c>
      <c r="K70" s="21">
        <v>4</v>
      </c>
      <c r="L70" s="21">
        <v>0</v>
      </c>
      <c r="M70" s="21">
        <v>-1</v>
      </c>
      <c r="N70" s="21">
        <v>1</v>
      </c>
      <c r="O70" s="21">
        <v>0</v>
      </c>
      <c r="P70" s="21">
        <v>-2.411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825</v>
      </c>
      <c r="B71" s="20" t="s">
        <v>198</v>
      </c>
      <c r="C71" s="20">
        <v>2942.882</v>
      </c>
      <c r="D71" s="20">
        <v>3248.282</v>
      </c>
      <c r="E71" s="20">
        <v>0</v>
      </c>
      <c r="F71" s="20">
        <v>0</v>
      </c>
      <c r="G71" s="20">
        <v>0</v>
      </c>
      <c r="H71" s="20">
        <v>1</v>
      </c>
      <c r="I71" s="18">
        <v>1.846</v>
      </c>
      <c r="J71" s="18">
        <v>11.074</v>
      </c>
      <c r="K71" s="21">
        <v>4</v>
      </c>
      <c r="L71" s="21">
        <v>0</v>
      </c>
      <c r="M71" s="21">
        <v>-1</v>
      </c>
      <c r="N71" s="21">
        <v>1</v>
      </c>
      <c r="O71" s="21">
        <v>0</v>
      </c>
      <c r="P71" s="21">
        <v>-1.049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832</v>
      </c>
      <c r="B72" s="20" t="s">
        <v>199</v>
      </c>
      <c r="C72" s="20">
        <v>410.215</v>
      </c>
      <c r="D72" s="20">
        <v>439.458</v>
      </c>
      <c r="E72" s="20">
        <v>0</v>
      </c>
      <c r="F72" s="20">
        <v>0</v>
      </c>
      <c r="G72" s="20">
        <v>0</v>
      </c>
      <c r="H72" s="20">
        <v>1</v>
      </c>
      <c r="I72" s="18">
        <v>1.787</v>
      </c>
      <c r="J72" s="18">
        <v>8.323</v>
      </c>
      <c r="K72" s="21">
        <v>4</v>
      </c>
      <c r="L72" s="21">
        <v>1</v>
      </c>
      <c r="M72" s="21">
        <v>-1</v>
      </c>
      <c r="N72" s="21">
        <v>1</v>
      </c>
      <c r="O72" s="21">
        <v>0</v>
      </c>
      <c r="P72" s="21">
        <v>0.831</v>
      </c>
      <c r="Q72" s="21">
        <v>1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851</v>
      </c>
      <c r="B73" s="20" t="s">
        <v>200</v>
      </c>
      <c r="C73" s="20">
        <v>13197.915</v>
      </c>
      <c r="D73" s="20">
        <v>16059.055</v>
      </c>
      <c r="E73" s="20">
        <v>0</v>
      </c>
      <c r="F73" s="20">
        <v>0</v>
      </c>
      <c r="G73" s="20">
        <v>0</v>
      </c>
      <c r="H73" s="20">
        <v>1</v>
      </c>
      <c r="I73" s="18">
        <v>2.562</v>
      </c>
      <c r="J73" s="18">
        <v>19.922</v>
      </c>
      <c r="K73" s="21">
        <v>3</v>
      </c>
      <c r="L73" s="21">
        <v>0</v>
      </c>
      <c r="M73" s="21">
        <v>0</v>
      </c>
      <c r="N73" s="21">
        <v>1</v>
      </c>
      <c r="O73" s="21">
        <v>0</v>
      </c>
      <c r="P73" s="21">
        <v>0.166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867</v>
      </c>
      <c r="B74" s="20" t="s">
        <v>201</v>
      </c>
      <c r="C74" s="20">
        <v>1867.462</v>
      </c>
      <c r="D74" s="20">
        <v>2371.011</v>
      </c>
      <c r="E74" s="20">
        <v>0</v>
      </c>
      <c r="F74" s="20">
        <v>0</v>
      </c>
      <c r="G74" s="20">
        <v>0</v>
      </c>
      <c r="H74" s="20">
        <v>1</v>
      </c>
      <c r="I74" s="18">
        <v>4.715</v>
      </c>
      <c r="J74" s="18">
        <v>24.952</v>
      </c>
      <c r="K74" s="21">
        <v>4</v>
      </c>
      <c r="L74" s="21">
        <v>2</v>
      </c>
      <c r="M74" s="21">
        <v>-1</v>
      </c>
      <c r="N74" s="21">
        <v>1</v>
      </c>
      <c r="O74" s="21">
        <v>0</v>
      </c>
      <c r="P74" s="21">
        <v>17.562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869</v>
      </c>
      <c r="B75" s="20" t="s">
        <v>202</v>
      </c>
      <c r="C75" s="20">
        <v>3162</v>
      </c>
      <c r="D75" s="20">
        <v>3900.934</v>
      </c>
      <c r="E75" s="20">
        <v>0</v>
      </c>
      <c r="F75" s="20">
        <v>0</v>
      </c>
      <c r="G75" s="20">
        <v>0</v>
      </c>
      <c r="H75" s="20">
        <v>1</v>
      </c>
      <c r="I75" s="18">
        <v>4.833</v>
      </c>
      <c r="J75" s="18">
        <v>22.86</v>
      </c>
      <c r="K75" s="21">
        <v>4</v>
      </c>
      <c r="L75" s="21">
        <v>0</v>
      </c>
      <c r="M75" s="21">
        <v>0</v>
      </c>
      <c r="N75" s="21">
        <v>0</v>
      </c>
      <c r="O75" s="21">
        <v>0</v>
      </c>
      <c r="P75" s="21">
        <v>4.543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888</v>
      </c>
      <c r="B76" s="20" t="s">
        <v>203</v>
      </c>
      <c r="C76" s="20">
        <v>3414.862</v>
      </c>
      <c r="D76" s="20">
        <v>3851.657</v>
      </c>
      <c r="E76" s="20">
        <v>0</v>
      </c>
      <c r="F76" s="20">
        <v>0</v>
      </c>
      <c r="G76" s="20">
        <v>0</v>
      </c>
      <c r="H76" s="20">
        <v>1</v>
      </c>
      <c r="I76" s="18">
        <v>1.719</v>
      </c>
      <c r="J76" s="18">
        <v>12.864</v>
      </c>
      <c r="K76" s="21">
        <v>4</v>
      </c>
      <c r="L76" s="21">
        <v>2</v>
      </c>
      <c r="M76" s="21">
        <v>0</v>
      </c>
      <c r="N76" s="21">
        <v>0</v>
      </c>
      <c r="O76" s="21">
        <v>0</v>
      </c>
      <c r="P76" s="21">
        <v>-5.015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901</v>
      </c>
      <c r="B77" s="20" t="s">
        <v>204</v>
      </c>
      <c r="C77" s="20">
        <v>5287.184</v>
      </c>
      <c r="D77" s="20">
        <v>5878.953</v>
      </c>
      <c r="E77" s="20">
        <v>0</v>
      </c>
      <c r="F77" s="20">
        <v>0</v>
      </c>
      <c r="G77" s="20">
        <v>0</v>
      </c>
      <c r="H77" s="20">
        <v>1</v>
      </c>
      <c r="I77" s="18">
        <v>1.334</v>
      </c>
      <c r="J77" s="18">
        <v>11.265</v>
      </c>
      <c r="K77" s="21">
        <v>4</v>
      </c>
      <c r="L77" s="21">
        <v>2</v>
      </c>
      <c r="M77" s="21">
        <v>0</v>
      </c>
      <c r="N77" s="21">
        <v>0</v>
      </c>
      <c r="O77" s="21">
        <v>0</v>
      </c>
      <c r="P77" s="21">
        <v>-2.299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914</v>
      </c>
      <c r="B78" s="20" t="s">
        <v>205</v>
      </c>
      <c r="C78" s="20">
        <v>5651.563</v>
      </c>
      <c r="D78" s="20">
        <v>6490.763</v>
      </c>
      <c r="E78" s="20">
        <v>0</v>
      </c>
      <c r="F78" s="20">
        <v>0</v>
      </c>
      <c r="G78" s="20">
        <v>0</v>
      </c>
      <c r="H78" s="20">
        <v>1</v>
      </c>
      <c r="I78" s="18">
        <v>4.633</v>
      </c>
      <c r="J78" s="18">
        <v>16.964</v>
      </c>
      <c r="K78" s="21">
        <v>3</v>
      </c>
      <c r="L78" s="21">
        <v>0</v>
      </c>
      <c r="M78" s="21">
        <v>0</v>
      </c>
      <c r="N78" s="21">
        <v>1</v>
      </c>
      <c r="O78" s="21">
        <v>0</v>
      </c>
      <c r="P78" s="21">
        <v>2.962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919</v>
      </c>
      <c r="B79" s="20" t="s">
        <v>206</v>
      </c>
      <c r="C79" s="20">
        <v>4519.627</v>
      </c>
      <c r="D79" s="20">
        <v>5070.156</v>
      </c>
      <c r="E79" s="20">
        <v>0</v>
      </c>
      <c r="F79" s="20">
        <v>0</v>
      </c>
      <c r="G79" s="20">
        <v>0</v>
      </c>
      <c r="H79" s="20">
        <v>1</v>
      </c>
      <c r="I79" s="18">
        <v>3.29</v>
      </c>
      <c r="J79" s="18">
        <v>13.791</v>
      </c>
      <c r="K79" s="21">
        <v>4</v>
      </c>
      <c r="L79" s="21">
        <v>0</v>
      </c>
      <c r="M79" s="21">
        <v>-1</v>
      </c>
      <c r="N79" s="21">
        <v>1</v>
      </c>
      <c r="O79" s="21">
        <v>0</v>
      </c>
      <c r="P79" s="21">
        <v>-0.327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923</v>
      </c>
      <c r="B80" s="20" t="s">
        <v>207</v>
      </c>
      <c r="C80" s="20">
        <v>248.682</v>
      </c>
      <c r="D80" s="20">
        <v>250.414</v>
      </c>
      <c r="E80" s="20">
        <v>0</v>
      </c>
      <c r="F80" s="20">
        <v>0</v>
      </c>
      <c r="G80" s="20">
        <v>0</v>
      </c>
      <c r="H80" s="20">
        <v>1</v>
      </c>
      <c r="I80" s="18">
        <v>0.425</v>
      </c>
      <c r="J80" s="18">
        <v>1.114</v>
      </c>
      <c r="K80" s="21">
        <v>4</v>
      </c>
      <c r="L80" s="21">
        <v>0</v>
      </c>
      <c r="M80" s="21">
        <v>-1</v>
      </c>
      <c r="N80" s="21">
        <v>1</v>
      </c>
      <c r="O80" s="21">
        <v>0</v>
      </c>
      <c r="P80" s="21">
        <v>-21.858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925</v>
      </c>
      <c r="B81" s="20" t="s">
        <v>208</v>
      </c>
      <c r="C81" s="20">
        <v>4100.532</v>
      </c>
      <c r="D81" s="20">
        <v>4602.162</v>
      </c>
      <c r="E81" s="20">
        <v>0</v>
      </c>
      <c r="F81" s="20">
        <v>0</v>
      </c>
      <c r="G81" s="20">
        <v>0</v>
      </c>
      <c r="H81" s="20">
        <v>1</v>
      </c>
      <c r="I81" s="18">
        <v>2.924</v>
      </c>
      <c r="J81" s="18">
        <v>13.505</v>
      </c>
      <c r="K81" s="21">
        <v>4</v>
      </c>
      <c r="L81" s="21">
        <v>0</v>
      </c>
      <c r="M81" s="21">
        <v>0</v>
      </c>
      <c r="N81" s="21">
        <v>0</v>
      </c>
      <c r="O81" s="21">
        <v>0</v>
      </c>
      <c r="P81" s="21">
        <v>-1.875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926</v>
      </c>
      <c r="B82" s="20" t="s">
        <v>209</v>
      </c>
      <c r="C82" s="20">
        <v>1942.29</v>
      </c>
      <c r="D82" s="20">
        <v>2166.077</v>
      </c>
      <c r="E82" s="20">
        <v>0</v>
      </c>
      <c r="F82" s="20">
        <v>0</v>
      </c>
      <c r="G82" s="20">
        <v>0</v>
      </c>
      <c r="H82" s="20">
        <v>1</v>
      </c>
      <c r="I82" s="18">
        <v>0.93</v>
      </c>
      <c r="J82" s="18">
        <v>11.165</v>
      </c>
      <c r="K82" s="21">
        <v>4</v>
      </c>
      <c r="L82" s="21">
        <v>0</v>
      </c>
      <c r="M82" s="21">
        <v>-1</v>
      </c>
      <c r="N82" s="21">
        <v>1</v>
      </c>
      <c r="O82" s="21">
        <v>0</v>
      </c>
      <c r="P82" s="21">
        <v>1.364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927</v>
      </c>
      <c r="B83" s="20" t="s">
        <v>210</v>
      </c>
      <c r="C83" s="20">
        <v>1737.361</v>
      </c>
      <c r="D83" s="20">
        <v>1921.145</v>
      </c>
      <c r="E83" s="20">
        <v>0</v>
      </c>
      <c r="F83" s="20">
        <v>0</v>
      </c>
      <c r="G83" s="20">
        <v>0</v>
      </c>
      <c r="H83" s="20">
        <v>1</v>
      </c>
      <c r="I83" s="18">
        <v>1.3</v>
      </c>
      <c r="J83" s="18">
        <v>10.742</v>
      </c>
      <c r="K83" s="21">
        <v>4</v>
      </c>
      <c r="L83" s="21">
        <v>0</v>
      </c>
      <c r="M83" s="21">
        <v>-1</v>
      </c>
      <c r="N83" s="21">
        <v>0</v>
      </c>
      <c r="O83" s="21">
        <v>0</v>
      </c>
      <c r="P83" s="21">
        <v>-2.12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934</v>
      </c>
      <c r="B84" s="20" t="s">
        <v>211</v>
      </c>
      <c r="C84" s="20">
        <v>5276.857</v>
      </c>
      <c r="D84" s="20">
        <v>6043.544</v>
      </c>
      <c r="E84" s="20">
        <v>0</v>
      </c>
      <c r="F84" s="20">
        <v>0</v>
      </c>
      <c r="G84" s="20">
        <v>0</v>
      </c>
      <c r="H84" s="20">
        <v>1</v>
      </c>
      <c r="I84" s="18">
        <v>4.217</v>
      </c>
      <c r="J84" s="18">
        <v>16.368</v>
      </c>
      <c r="K84" s="21">
        <v>4</v>
      </c>
      <c r="L84" s="21">
        <v>1</v>
      </c>
      <c r="M84" s="21">
        <v>-1</v>
      </c>
      <c r="N84" s="21">
        <v>1</v>
      </c>
      <c r="O84" s="21">
        <v>0</v>
      </c>
      <c r="P84" s="21">
        <v>-2.376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944</v>
      </c>
      <c r="B85" s="20" t="s">
        <v>212</v>
      </c>
      <c r="C85" s="20">
        <v>3056.317</v>
      </c>
      <c r="D85" s="20">
        <v>3496.221</v>
      </c>
      <c r="E85" s="20">
        <v>0</v>
      </c>
      <c r="F85" s="20">
        <v>0</v>
      </c>
      <c r="G85" s="20">
        <v>0</v>
      </c>
      <c r="H85" s="20">
        <v>1</v>
      </c>
      <c r="I85" s="18">
        <v>1.019</v>
      </c>
      <c r="J85" s="18">
        <v>13.473</v>
      </c>
      <c r="K85" s="21">
        <v>4</v>
      </c>
      <c r="L85" s="21">
        <v>0</v>
      </c>
      <c r="M85" s="21">
        <v>-1</v>
      </c>
      <c r="N85" s="21">
        <v>1</v>
      </c>
      <c r="O85" s="21">
        <v>0</v>
      </c>
      <c r="P85" s="21">
        <v>1.939</v>
      </c>
      <c r="Q85" s="21">
        <v>1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959</v>
      </c>
      <c r="B86" s="20" t="s">
        <v>213</v>
      </c>
      <c r="C86" s="20">
        <v>6448.28</v>
      </c>
      <c r="D86" s="20">
        <v>7271.484</v>
      </c>
      <c r="E86" s="20">
        <v>0</v>
      </c>
      <c r="F86" s="20">
        <v>0</v>
      </c>
      <c r="G86" s="20">
        <v>0</v>
      </c>
      <c r="H86" s="20">
        <v>1</v>
      </c>
      <c r="I86" s="18">
        <v>3.13</v>
      </c>
      <c r="J86" s="18">
        <v>14.097</v>
      </c>
      <c r="K86" s="21">
        <v>4</v>
      </c>
      <c r="L86" s="21">
        <v>2</v>
      </c>
      <c r="M86" s="21">
        <v>-1</v>
      </c>
      <c r="N86" s="21">
        <v>1</v>
      </c>
      <c r="O86" s="21">
        <v>0</v>
      </c>
      <c r="P86" s="21">
        <v>-8.307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961</v>
      </c>
      <c r="B87" s="20" t="s">
        <v>214</v>
      </c>
      <c r="C87" s="20">
        <v>2922.861</v>
      </c>
      <c r="D87" s="20">
        <v>3350.37</v>
      </c>
      <c r="E87" s="20">
        <v>0</v>
      </c>
      <c r="F87" s="20">
        <v>0</v>
      </c>
      <c r="G87" s="20">
        <v>0</v>
      </c>
      <c r="H87" s="20">
        <v>1</v>
      </c>
      <c r="I87" s="18">
        <v>0.851</v>
      </c>
      <c r="J87" s="18">
        <v>13.503</v>
      </c>
      <c r="K87" s="21">
        <v>4</v>
      </c>
      <c r="L87" s="21">
        <v>0</v>
      </c>
      <c r="M87" s="21">
        <v>-1</v>
      </c>
      <c r="N87" s="21">
        <v>1</v>
      </c>
      <c r="O87" s="21">
        <v>0</v>
      </c>
      <c r="P87" s="21">
        <v>3.748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965</v>
      </c>
      <c r="B88" s="20" t="s">
        <v>215</v>
      </c>
      <c r="C88" s="20">
        <v>4707.18</v>
      </c>
      <c r="D88" s="20">
        <v>5260.515</v>
      </c>
      <c r="E88" s="20">
        <v>0</v>
      </c>
      <c r="F88" s="20">
        <v>0</v>
      </c>
      <c r="G88" s="20">
        <v>0</v>
      </c>
      <c r="H88" s="20">
        <v>1</v>
      </c>
      <c r="I88" s="18">
        <v>1.87</v>
      </c>
      <c r="J88" s="18">
        <v>12.192</v>
      </c>
      <c r="K88" s="21">
        <v>4</v>
      </c>
      <c r="L88" s="21">
        <v>0</v>
      </c>
      <c r="M88" s="21">
        <v>-1</v>
      </c>
      <c r="N88" s="21">
        <v>1</v>
      </c>
      <c r="O88" s="21">
        <v>0</v>
      </c>
      <c r="P88" s="21">
        <v>-2.382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967</v>
      </c>
      <c r="B89" s="20" t="s">
        <v>216</v>
      </c>
      <c r="C89" s="20">
        <v>5290.307</v>
      </c>
      <c r="D89" s="20">
        <v>5923.044</v>
      </c>
      <c r="E89" s="20">
        <v>0</v>
      </c>
      <c r="F89" s="20">
        <v>0</v>
      </c>
      <c r="G89" s="20">
        <v>0</v>
      </c>
      <c r="H89" s="20">
        <v>1</v>
      </c>
      <c r="I89" s="18">
        <v>1.086</v>
      </c>
      <c r="J89" s="18">
        <v>11.652</v>
      </c>
      <c r="K89" s="21">
        <v>4</v>
      </c>
      <c r="L89" s="21">
        <v>0</v>
      </c>
      <c r="M89" s="21">
        <v>-1</v>
      </c>
      <c r="N89" s="21">
        <v>1</v>
      </c>
      <c r="O89" s="21">
        <v>0</v>
      </c>
      <c r="P89" s="21">
        <v>3.244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974</v>
      </c>
      <c r="B90" s="20" t="s">
        <v>217</v>
      </c>
      <c r="C90" s="20">
        <v>5892.099</v>
      </c>
      <c r="D90" s="20">
        <v>6766.885</v>
      </c>
      <c r="E90" s="20">
        <v>0</v>
      </c>
      <c r="F90" s="20">
        <v>0</v>
      </c>
      <c r="G90" s="20">
        <v>0</v>
      </c>
      <c r="H90" s="20">
        <v>1</v>
      </c>
      <c r="I90" s="18">
        <v>4.559</v>
      </c>
      <c r="J90" s="18">
        <v>16.897</v>
      </c>
      <c r="K90" s="21">
        <v>4</v>
      </c>
      <c r="L90" s="21">
        <v>0</v>
      </c>
      <c r="M90" s="21">
        <v>-1</v>
      </c>
      <c r="N90" s="21">
        <v>1</v>
      </c>
      <c r="O90" s="21">
        <v>0</v>
      </c>
      <c r="P90" s="21">
        <v>0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992</v>
      </c>
      <c r="B91" s="20" t="s">
        <v>218</v>
      </c>
      <c r="C91" s="20">
        <v>5033.5</v>
      </c>
      <c r="D91" s="20">
        <v>5764.002</v>
      </c>
      <c r="E91" s="20">
        <v>0</v>
      </c>
      <c r="F91" s="20">
        <v>0</v>
      </c>
      <c r="G91" s="20">
        <v>0</v>
      </c>
      <c r="H91" s="20">
        <v>1</v>
      </c>
      <c r="I91" s="18">
        <v>4.237</v>
      </c>
      <c r="J91" s="18">
        <v>16.374</v>
      </c>
      <c r="K91" s="21">
        <v>4</v>
      </c>
      <c r="L91" s="21">
        <v>0</v>
      </c>
      <c r="M91" s="21">
        <v>-1</v>
      </c>
      <c r="N91" s="21">
        <v>1</v>
      </c>
      <c r="O91" s="21">
        <v>0</v>
      </c>
      <c r="P91" s="21">
        <v>-4.839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399232</v>
      </c>
      <c r="B92" s="20" t="s">
        <v>219</v>
      </c>
      <c r="C92" s="20">
        <v>2306.821</v>
      </c>
      <c r="D92" s="20">
        <v>2795.214</v>
      </c>
      <c r="E92" s="20">
        <v>0</v>
      </c>
      <c r="F92" s="20">
        <v>0</v>
      </c>
      <c r="G92" s="20">
        <v>0</v>
      </c>
      <c r="H92" s="20">
        <v>1</v>
      </c>
      <c r="I92" s="18">
        <v>0.722</v>
      </c>
      <c r="J92" s="18">
        <v>18.069</v>
      </c>
      <c r="K92" s="21">
        <v>4</v>
      </c>
      <c r="L92" s="21">
        <v>1</v>
      </c>
      <c r="M92" s="21">
        <v>-1</v>
      </c>
      <c r="N92" s="21">
        <v>1</v>
      </c>
      <c r="O92" s="21">
        <v>0</v>
      </c>
      <c r="P92" s="21">
        <v>5.131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399234</v>
      </c>
      <c r="B93" s="20" t="s">
        <v>220</v>
      </c>
      <c r="C93" s="20">
        <v>781.023</v>
      </c>
      <c r="D93" s="20">
        <v>875.175</v>
      </c>
      <c r="E93" s="20">
        <v>0</v>
      </c>
      <c r="F93" s="20">
        <v>0</v>
      </c>
      <c r="G93" s="20">
        <v>0</v>
      </c>
      <c r="H93" s="20">
        <v>1</v>
      </c>
      <c r="I93" s="18">
        <v>1.728</v>
      </c>
      <c r="J93" s="18">
        <v>12.3</v>
      </c>
      <c r="K93" s="21">
        <v>3</v>
      </c>
      <c r="L93" s="21">
        <v>0</v>
      </c>
      <c r="M93" s="21">
        <v>0</v>
      </c>
      <c r="N93" s="21">
        <v>0</v>
      </c>
      <c r="O93" s="21">
        <v>0</v>
      </c>
      <c r="P93" s="21">
        <v>-0.251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399289</v>
      </c>
      <c r="B94" s="20" t="s">
        <v>221</v>
      </c>
      <c r="C94" s="20">
        <v>117.944</v>
      </c>
      <c r="D94" s="20">
        <v>119.082</v>
      </c>
      <c r="E94" s="20">
        <v>0</v>
      </c>
      <c r="F94" s="20">
        <v>0</v>
      </c>
      <c r="G94" s="20">
        <v>0</v>
      </c>
      <c r="H94" s="20">
        <v>1</v>
      </c>
      <c r="I94" s="18">
        <v>0.458</v>
      </c>
      <c r="J94" s="18">
        <v>1.409</v>
      </c>
      <c r="K94" s="21">
        <v>4</v>
      </c>
      <c r="L94" s="21">
        <v>1</v>
      </c>
      <c r="M94" s="21">
        <v>-1</v>
      </c>
      <c r="N94" s="21">
        <v>1</v>
      </c>
      <c r="O94" s="21">
        <v>0</v>
      </c>
      <c r="P94" s="21">
        <v>-1.635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399290</v>
      </c>
      <c r="B95" s="20" t="s">
        <v>222</v>
      </c>
      <c r="C95" s="20">
        <v>159.368</v>
      </c>
      <c r="D95" s="20">
        <v>169.828</v>
      </c>
      <c r="E95" s="20">
        <v>0</v>
      </c>
      <c r="F95" s="20">
        <v>0</v>
      </c>
      <c r="G95" s="20">
        <v>0</v>
      </c>
      <c r="H95" s="20">
        <v>1</v>
      </c>
      <c r="I95" s="18">
        <v>0.248</v>
      </c>
      <c r="J95" s="18">
        <v>6.392</v>
      </c>
      <c r="K95" s="21">
        <v>4</v>
      </c>
      <c r="L95" s="21">
        <v>0</v>
      </c>
      <c r="M95" s="21">
        <v>-1</v>
      </c>
      <c r="N95" s="21">
        <v>1</v>
      </c>
      <c r="O95" s="21">
        <v>0</v>
      </c>
      <c r="P95" s="21">
        <v>-6.366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399298</v>
      </c>
      <c r="B96" s="20" t="s">
        <v>223</v>
      </c>
      <c r="C96" s="20">
        <v>209.253</v>
      </c>
      <c r="D96" s="20">
        <v>210.955</v>
      </c>
      <c r="E96" s="20">
        <v>0</v>
      </c>
      <c r="F96" s="20">
        <v>0</v>
      </c>
      <c r="G96" s="20">
        <v>0</v>
      </c>
      <c r="H96" s="20">
        <v>1</v>
      </c>
      <c r="I96" s="18">
        <v>0.438</v>
      </c>
      <c r="J96" s="18">
        <v>1.241</v>
      </c>
      <c r="K96" s="21">
        <v>4</v>
      </c>
      <c r="L96" s="21">
        <v>0</v>
      </c>
      <c r="M96" s="21">
        <v>-1</v>
      </c>
      <c r="N96" s="21">
        <v>1</v>
      </c>
      <c r="O96" s="21">
        <v>0</v>
      </c>
      <c r="P96" s="21">
        <v>2.586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399299</v>
      </c>
      <c r="B97" s="20" t="s">
        <v>224</v>
      </c>
      <c r="C97" s="20">
        <v>240.538</v>
      </c>
      <c r="D97" s="20">
        <v>242.599</v>
      </c>
      <c r="E97" s="20">
        <v>0</v>
      </c>
      <c r="F97" s="20">
        <v>0</v>
      </c>
      <c r="G97" s="20">
        <v>0</v>
      </c>
      <c r="H97" s="20">
        <v>1</v>
      </c>
      <c r="I97" s="18">
        <v>0.471</v>
      </c>
      <c r="J97" s="18">
        <v>1.316</v>
      </c>
      <c r="K97" s="21">
        <v>4</v>
      </c>
      <c r="L97" s="21">
        <v>1</v>
      </c>
      <c r="M97" s="21">
        <v>0</v>
      </c>
      <c r="N97" s="21">
        <v>1</v>
      </c>
      <c r="O97" s="21">
        <v>0</v>
      </c>
      <c r="P97" s="21">
        <v>-0.812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399301</v>
      </c>
      <c r="B98" s="20" t="s">
        <v>225</v>
      </c>
      <c r="C98" s="20">
        <v>213.028</v>
      </c>
      <c r="D98" s="20">
        <v>214.761</v>
      </c>
      <c r="E98" s="20">
        <v>0</v>
      </c>
      <c r="F98" s="20">
        <v>0</v>
      </c>
      <c r="G98" s="20">
        <v>0</v>
      </c>
      <c r="H98" s="20">
        <v>1</v>
      </c>
      <c r="I98" s="18">
        <v>0.438</v>
      </c>
      <c r="J98" s="18">
        <v>1.242</v>
      </c>
      <c r="K98" s="21">
        <v>4</v>
      </c>
      <c r="L98" s="21">
        <v>2</v>
      </c>
      <c r="M98" s="21">
        <v>-1</v>
      </c>
      <c r="N98" s="21">
        <v>1</v>
      </c>
      <c r="O98" s="21">
        <v>0</v>
      </c>
      <c r="P98" s="21">
        <v>9.133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399302</v>
      </c>
      <c r="B99" s="20" t="s">
        <v>226</v>
      </c>
      <c r="C99" s="20">
        <v>216.899</v>
      </c>
      <c r="D99" s="20">
        <v>218.754</v>
      </c>
      <c r="E99" s="20">
        <v>0</v>
      </c>
      <c r="F99" s="20">
        <v>0</v>
      </c>
      <c r="G99" s="20">
        <v>0</v>
      </c>
      <c r="H99" s="20">
        <v>1</v>
      </c>
      <c r="I99" s="18">
        <v>0.501</v>
      </c>
      <c r="J99" s="18">
        <v>1.345</v>
      </c>
      <c r="K99" s="21">
        <v>4</v>
      </c>
      <c r="L99" s="21">
        <v>0</v>
      </c>
      <c r="M99" s="21">
        <v>0</v>
      </c>
      <c r="N99" s="21">
        <v>0</v>
      </c>
      <c r="O99" s="21">
        <v>0</v>
      </c>
      <c r="P99" s="21">
        <v>-1.118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399307</v>
      </c>
      <c r="B100" s="20" t="s">
        <v>227</v>
      </c>
      <c r="C100" s="20">
        <v>293.134</v>
      </c>
      <c r="D100" s="20">
        <v>316.656</v>
      </c>
      <c r="E100" s="20">
        <v>0</v>
      </c>
      <c r="F100" s="20">
        <v>0</v>
      </c>
      <c r="G100" s="20">
        <v>0</v>
      </c>
      <c r="H100" s="20">
        <v>1</v>
      </c>
      <c r="I100" s="18">
        <v>0.971</v>
      </c>
      <c r="J100" s="18">
        <v>8.327</v>
      </c>
      <c r="K100" s="21">
        <v>4</v>
      </c>
      <c r="L100" s="21">
        <v>0</v>
      </c>
      <c r="M100" s="21">
        <v>0</v>
      </c>
      <c r="N100" s="21">
        <v>0</v>
      </c>
      <c r="O100" s="21">
        <v>0</v>
      </c>
      <c r="P100" s="21">
        <v>-10.718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399319</v>
      </c>
      <c r="B101" s="20" t="s">
        <v>94</v>
      </c>
      <c r="C101" s="20">
        <v>2116.765</v>
      </c>
      <c r="D101" s="20">
        <v>2404.639</v>
      </c>
      <c r="E101" s="20">
        <v>0</v>
      </c>
      <c r="F101" s="20">
        <v>0</v>
      </c>
      <c r="G101" s="20">
        <v>0</v>
      </c>
      <c r="H101" s="20">
        <v>1</v>
      </c>
      <c r="I101" s="18">
        <v>0.3</v>
      </c>
      <c r="J101" s="18">
        <v>12.236</v>
      </c>
      <c r="K101" s="21">
        <v>4</v>
      </c>
      <c r="L101" s="21">
        <v>1</v>
      </c>
      <c r="M101" s="21">
        <v>-1</v>
      </c>
      <c r="N101" s="21">
        <v>1</v>
      </c>
      <c r="O101" s="21">
        <v>0</v>
      </c>
      <c r="P101" s="21">
        <v>-6.164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399321</v>
      </c>
      <c r="B102" s="20" t="s">
        <v>228</v>
      </c>
      <c r="C102" s="20">
        <v>6826.229</v>
      </c>
      <c r="D102" s="20">
        <v>7628.078</v>
      </c>
      <c r="E102" s="20">
        <v>0</v>
      </c>
      <c r="F102" s="20">
        <v>0</v>
      </c>
      <c r="G102" s="20">
        <v>0</v>
      </c>
      <c r="H102" s="20">
        <v>1</v>
      </c>
      <c r="I102" s="18">
        <v>1.083</v>
      </c>
      <c r="J102" s="18">
        <v>11.481</v>
      </c>
      <c r="K102" s="21">
        <v>3</v>
      </c>
      <c r="L102" s="21">
        <v>0</v>
      </c>
      <c r="M102" s="21">
        <v>0</v>
      </c>
      <c r="N102" s="21">
        <v>0</v>
      </c>
      <c r="O102" s="21">
        <v>0</v>
      </c>
      <c r="P102" s="21">
        <v>4.194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399355</v>
      </c>
      <c r="B103" s="20" t="s">
        <v>229</v>
      </c>
      <c r="C103" s="20">
        <v>2874.143</v>
      </c>
      <c r="D103" s="20">
        <v>3324.348</v>
      </c>
      <c r="E103" s="20">
        <v>0</v>
      </c>
      <c r="F103" s="20">
        <v>0</v>
      </c>
      <c r="G103" s="20">
        <v>0</v>
      </c>
      <c r="H103" s="20">
        <v>1</v>
      </c>
      <c r="I103" s="18">
        <v>2.326</v>
      </c>
      <c r="J103" s="18">
        <v>15.554</v>
      </c>
      <c r="K103" s="21">
        <v>4</v>
      </c>
      <c r="L103" s="21">
        <v>2</v>
      </c>
      <c r="M103" s="21">
        <v>0</v>
      </c>
      <c r="N103" s="21">
        <v>1</v>
      </c>
      <c r="O103" s="21">
        <v>0</v>
      </c>
      <c r="P103" s="21">
        <v>-0.472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399357</v>
      </c>
      <c r="B104" s="20" t="s">
        <v>230</v>
      </c>
      <c r="C104" s="20">
        <v>2702.57</v>
      </c>
      <c r="D104" s="20">
        <v>2994.681</v>
      </c>
      <c r="E104" s="20">
        <v>0</v>
      </c>
      <c r="F104" s="20">
        <v>0</v>
      </c>
      <c r="G104" s="20">
        <v>0</v>
      </c>
      <c r="H104" s="20">
        <v>1</v>
      </c>
      <c r="I104" s="18">
        <v>1.324</v>
      </c>
      <c r="J104" s="18">
        <v>10.949</v>
      </c>
      <c r="K104" s="21">
        <v>4</v>
      </c>
      <c r="L104" s="21">
        <v>0</v>
      </c>
      <c r="M104" s="21">
        <v>-1</v>
      </c>
      <c r="N104" s="21">
        <v>1</v>
      </c>
      <c r="O104" s="21">
        <v>0</v>
      </c>
      <c r="P104" s="21">
        <v>-5.023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399371</v>
      </c>
      <c r="B105" s="20" t="s">
        <v>231</v>
      </c>
      <c r="C105" s="20">
        <v>5945.438</v>
      </c>
      <c r="D105" s="20">
        <v>6630.062</v>
      </c>
      <c r="E105" s="20">
        <v>0</v>
      </c>
      <c r="F105" s="20">
        <v>0</v>
      </c>
      <c r="G105" s="20">
        <v>0</v>
      </c>
      <c r="H105" s="20">
        <v>1</v>
      </c>
      <c r="I105" s="18">
        <v>2.221</v>
      </c>
      <c r="J105" s="18">
        <v>12.318</v>
      </c>
      <c r="K105" s="21">
        <v>4</v>
      </c>
      <c r="L105" s="21">
        <v>2</v>
      </c>
      <c r="M105" s="21">
        <v>-1</v>
      </c>
      <c r="N105" s="21">
        <v>1</v>
      </c>
      <c r="O105" s="21">
        <v>0</v>
      </c>
      <c r="P105" s="21">
        <v>-0.002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399373</v>
      </c>
      <c r="B106" s="20" t="s">
        <v>232</v>
      </c>
      <c r="C106" s="20">
        <v>7359.486</v>
      </c>
      <c r="D106" s="20">
        <v>8270.458</v>
      </c>
      <c r="E106" s="20">
        <v>0</v>
      </c>
      <c r="F106" s="20">
        <v>0</v>
      </c>
      <c r="G106" s="20">
        <v>0</v>
      </c>
      <c r="H106" s="20">
        <v>1</v>
      </c>
      <c r="I106" s="18">
        <v>3.179</v>
      </c>
      <c r="J106" s="18">
        <v>13.844</v>
      </c>
      <c r="K106" s="21">
        <v>4</v>
      </c>
      <c r="L106" s="21">
        <v>0</v>
      </c>
      <c r="M106" s="21">
        <v>-1</v>
      </c>
      <c r="N106" s="21">
        <v>1</v>
      </c>
      <c r="O106" s="21">
        <v>0</v>
      </c>
      <c r="P106" s="21">
        <v>-1.923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399387</v>
      </c>
      <c r="B107" s="20" t="s">
        <v>233</v>
      </c>
      <c r="C107" s="20">
        <v>4718.2</v>
      </c>
      <c r="D107" s="20">
        <v>5418.903</v>
      </c>
      <c r="E107" s="20">
        <v>0</v>
      </c>
      <c r="F107" s="20">
        <v>0</v>
      </c>
      <c r="G107" s="20">
        <v>0</v>
      </c>
      <c r="H107" s="20">
        <v>1</v>
      </c>
      <c r="I107" s="18">
        <v>4.718</v>
      </c>
      <c r="J107" s="18">
        <v>17.038</v>
      </c>
      <c r="K107" s="21">
        <v>4</v>
      </c>
      <c r="L107" s="21">
        <v>0</v>
      </c>
      <c r="M107" s="21">
        <v>-1</v>
      </c>
      <c r="N107" s="21">
        <v>1</v>
      </c>
      <c r="O107" s="21">
        <v>0</v>
      </c>
      <c r="P107" s="21">
        <v>2.232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399395</v>
      </c>
      <c r="B108" s="20" t="s">
        <v>234</v>
      </c>
      <c r="C108" s="20">
        <v>4739.617</v>
      </c>
      <c r="D108" s="20">
        <v>5730.811</v>
      </c>
      <c r="E108" s="20">
        <v>0</v>
      </c>
      <c r="F108" s="20">
        <v>0</v>
      </c>
      <c r="G108" s="20">
        <v>0</v>
      </c>
      <c r="H108" s="20">
        <v>1</v>
      </c>
      <c r="I108" s="18">
        <v>0.953</v>
      </c>
      <c r="J108" s="18">
        <v>18.084</v>
      </c>
      <c r="K108" s="21">
        <v>4</v>
      </c>
      <c r="L108" s="21">
        <v>0</v>
      </c>
      <c r="M108" s="21">
        <v>-1</v>
      </c>
      <c r="N108" s="21">
        <v>1</v>
      </c>
      <c r="O108" s="21">
        <v>0</v>
      </c>
      <c r="P108" s="21">
        <v>-2.907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399404</v>
      </c>
      <c r="B109" s="20" t="s">
        <v>235</v>
      </c>
      <c r="C109" s="20">
        <v>6073.034</v>
      </c>
      <c r="D109" s="20">
        <v>6681.427</v>
      </c>
      <c r="E109" s="20">
        <v>0</v>
      </c>
      <c r="F109" s="20">
        <v>0</v>
      </c>
      <c r="G109" s="20">
        <v>0</v>
      </c>
      <c r="H109" s="20">
        <v>1</v>
      </c>
      <c r="I109" s="18">
        <v>1.799</v>
      </c>
      <c r="J109" s="18">
        <v>10.741</v>
      </c>
      <c r="K109" s="21">
        <v>4</v>
      </c>
      <c r="L109" s="21">
        <v>0</v>
      </c>
      <c r="M109" s="21">
        <v>-1</v>
      </c>
      <c r="N109" s="21">
        <v>1</v>
      </c>
      <c r="O109" s="21">
        <v>0</v>
      </c>
      <c r="P109" s="21">
        <v>-1.955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399410</v>
      </c>
      <c r="B110" s="20" t="s">
        <v>236</v>
      </c>
      <c r="C110" s="20">
        <v>1499.045</v>
      </c>
      <c r="D110" s="20">
        <v>1933.154</v>
      </c>
      <c r="E110" s="20">
        <v>0</v>
      </c>
      <c r="F110" s="20">
        <v>0</v>
      </c>
      <c r="G110" s="20">
        <v>0</v>
      </c>
      <c r="H110" s="20">
        <v>1</v>
      </c>
      <c r="I110" s="18">
        <v>1.853</v>
      </c>
      <c r="J110" s="18">
        <v>23.893</v>
      </c>
      <c r="K110" s="21">
        <v>4</v>
      </c>
      <c r="L110" s="21">
        <v>1</v>
      </c>
      <c r="M110" s="21">
        <v>-1</v>
      </c>
      <c r="N110" s="21">
        <v>1</v>
      </c>
      <c r="O110" s="21">
        <v>0</v>
      </c>
      <c r="P110" s="21">
        <v>11.077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399413</v>
      </c>
      <c r="B111" s="20" t="s">
        <v>237</v>
      </c>
      <c r="C111" s="20">
        <v>152.522</v>
      </c>
      <c r="D111" s="20">
        <v>163.196</v>
      </c>
      <c r="E111" s="20">
        <v>0</v>
      </c>
      <c r="F111" s="20">
        <v>0</v>
      </c>
      <c r="G111" s="20">
        <v>0</v>
      </c>
      <c r="H111" s="20">
        <v>1</v>
      </c>
      <c r="I111" s="18">
        <v>1.706</v>
      </c>
      <c r="J111" s="18">
        <v>8.135</v>
      </c>
      <c r="K111" s="21">
        <v>4</v>
      </c>
      <c r="L111" s="21">
        <v>2</v>
      </c>
      <c r="M111" s="21">
        <v>-1</v>
      </c>
      <c r="N111" s="21">
        <v>1</v>
      </c>
      <c r="O111" s="21">
        <v>0</v>
      </c>
      <c r="P111" s="21">
        <v>0.358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399415</v>
      </c>
      <c r="B112" s="20" t="s">
        <v>238</v>
      </c>
      <c r="C112" s="20">
        <v>5030.902</v>
      </c>
      <c r="D112" s="20">
        <v>6094.404</v>
      </c>
      <c r="E112" s="20">
        <v>0</v>
      </c>
      <c r="F112" s="20">
        <v>0</v>
      </c>
      <c r="G112" s="20">
        <v>0</v>
      </c>
      <c r="H112" s="20">
        <v>1</v>
      </c>
      <c r="I112" s="18">
        <v>1.038</v>
      </c>
      <c r="J112" s="18">
        <v>18.307</v>
      </c>
      <c r="K112" s="21">
        <v>4</v>
      </c>
      <c r="L112" s="21">
        <v>0</v>
      </c>
      <c r="M112" s="21">
        <v>0</v>
      </c>
      <c r="N112" s="21">
        <v>0</v>
      </c>
      <c r="O112" s="21">
        <v>0</v>
      </c>
      <c r="P112" s="21">
        <v>-2.267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399416</v>
      </c>
      <c r="B113" s="20" t="s">
        <v>239</v>
      </c>
      <c r="C113" s="20">
        <v>3087.594</v>
      </c>
      <c r="D113" s="20">
        <v>3854.68</v>
      </c>
      <c r="E113" s="20">
        <v>0</v>
      </c>
      <c r="F113" s="20">
        <v>0</v>
      </c>
      <c r="G113" s="20">
        <v>0</v>
      </c>
      <c r="H113" s="20">
        <v>1</v>
      </c>
      <c r="I113" s="18">
        <v>2.576</v>
      </c>
      <c r="J113" s="18">
        <v>21.963</v>
      </c>
      <c r="K113" s="21">
        <v>4</v>
      </c>
      <c r="L113" s="21">
        <v>0</v>
      </c>
      <c r="M113" s="21">
        <v>0</v>
      </c>
      <c r="N113" s="21">
        <v>1</v>
      </c>
      <c r="O113" s="21">
        <v>0</v>
      </c>
      <c r="P113" s="21">
        <v>8.222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399427</v>
      </c>
      <c r="B114" s="20" t="s">
        <v>240</v>
      </c>
      <c r="C114" s="20">
        <v>2139.628</v>
      </c>
      <c r="D114" s="20">
        <v>2475.492</v>
      </c>
      <c r="E114" s="20">
        <v>0</v>
      </c>
      <c r="F114" s="20">
        <v>0</v>
      </c>
      <c r="G114" s="20">
        <v>0</v>
      </c>
      <c r="H114" s="20">
        <v>1</v>
      </c>
      <c r="I114" s="18">
        <v>1.685</v>
      </c>
      <c r="J114" s="18">
        <v>15.024</v>
      </c>
      <c r="K114" s="21">
        <v>3</v>
      </c>
      <c r="L114" s="21">
        <v>0</v>
      </c>
      <c r="M114" s="21">
        <v>-1</v>
      </c>
      <c r="N114" s="21">
        <v>1</v>
      </c>
      <c r="O114" s="21">
        <v>0</v>
      </c>
      <c r="P114" s="21">
        <v>5.963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399428</v>
      </c>
      <c r="B115" s="20" t="s">
        <v>241</v>
      </c>
      <c r="C115" s="20">
        <v>2643.831</v>
      </c>
      <c r="D115" s="20">
        <v>3371.397</v>
      </c>
      <c r="E115" s="20">
        <v>0</v>
      </c>
      <c r="F115" s="20">
        <v>0</v>
      </c>
      <c r="G115" s="20">
        <v>0</v>
      </c>
      <c r="H115" s="20">
        <v>1</v>
      </c>
      <c r="I115" s="18">
        <v>1.104</v>
      </c>
      <c r="J115" s="18">
        <v>22.446</v>
      </c>
      <c r="K115" s="21">
        <v>4</v>
      </c>
      <c r="L115" s="21">
        <v>0</v>
      </c>
      <c r="M115" s="21">
        <v>-1</v>
      </c>
      <c r="N115" s="21">
        <v>1</v>
      </c>
      <c r="O115" s="21">
        <v>0</v>
      </c>
      <c r="P115" s="21">
        <v>0.195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399431</v>
      </c>
      <c r="B116" s="20" t="s">
        <v>242</v>
      </c>
      <c r="C116" s="20">
        <v>7174.836</v>
      </c>
      <c r="D116" s="20">
        <v>8195.408</v>
      </c>
      <c r="E116" s="20">
        <v>0</v>
      </c>
      <c r="F116" s="20">
        <v>0</v>
      </c>
      <c r="G116" s="20">
        <v>0</v>
      </c>
      <c r="H116" s="20">
        <v>1</v>
      </c>
      <c r="I116" s="18">
        <v>7.005</v>
      </c>
      <c r="J116" s="18">
        <v>18.586</v>
      </c>
      <c r="K116" s="21">
        <v>4</v>
      </c>
      <c r="L116" s="21">
        <v>0</v>
      </c>
      <c r="M116" s="21">
        <v>-1</v>
      </c>
      <c r="N116" s="21">
        <v>1</v>
      </c>
      <c r="O116" s="21">
        <v>0</v>
      </c>
      <c r="P116" s="21">
        <v>8.797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399481</v>
      </c>
      <c r="B117" s="20" t="s">
        <v>153</v>
      </c>
      <c r="C117" s="20">
        <v>127.813</v>
      </c>
      <c r="D117" s="20">
        <v>127.934</v>
      </c>
      <c r="E117" s="20">
        <v>0</v>
      </c>
      <c r="F117" s="20">
        <v>0</v>
      </c>
      <c r="G117" s="20">
        <v>0</v>
      </c>
      <c r="H117" s="20">
        <v>1</v>
      </c>
      <c r="I117" s="18">
        <v>0.048</v>
      </c>
      <c r="J117" s="18">
        <v>0.143</v>
      </c>
      <c r="K117" s="21">
        <v>4</v>
      </c>
      <c r="L117" s="21">
        <v>0</v>
      </c>
      <c r="M117" s="21">
        <v>-1</v>
      </c>
      <c r="N117" s="21">
        <v>1</v>
      </c>
      <c r="O117" s="21">
        <v>0</v>
      </c>
      <c r="P117" s="21">
        <v>3.398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399555</v>
      </c>
      <c r="B118" s="20" t="s">
        <v>243</v>
      </c>
      <c r="C118" s="20">
        <v>4706.88</v>
      </c>
      <c r="D118" s="20">
        <v>5269.956</v>
      </c>
      <c r="E118" s="20">
        <v>0</v>
      </c>
      <c r="F118" s="20">
        <v>0</v>
      </c>
      <c r="G118" s="20">
        <v>0</v>
      </c>
      <c r="H118" s="20">
        <v>1</v>
      </c>
      <c r="I118" s="18">
        <v>1.852</v>
      </c>
      <c r="J118" s="18">
        <v>12.339</v>
      </c>
      <c r="K118" s="21">
        <v>4</v>
      </c>
      <c r="L118" s="21">
        <v>0</v>
      </c>
      <c r="M118" s="21">
        <v>-1</v>
      </c>
      <c r="N118" s="21">
        <v>1</v>
      </c>
      <c r="O118" s="21">
        <v>0</v>
      </c>
      <c r="P118" s="21">
        <v>1.559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399619</v>
      </c>
      <c r="B119" s="20" t="s">
        <v>244</v>
      </c>
      <c r="C119" s="20">
        <v>5852.512</v>
      </c>
      <c r="D119" s="20">
        <v>6795.226</v>
      </c>
      <c r="E119" s="20">
        <v>0</v>
      </c>
      <c r="F119" s="20">
        <v>0</v>
      </c>
      <c r="G119" s="20">
        <v>0</v>
      </c>
      <c r="H119" s="20">
        <v>1</v>
      </c>
      <c r="I119" s="18">
        <v>1.203</v>
      </c>
      <c r="J119" s="18">
        <v>14.909</v>
      </c>
      <c r="K119" s="21">
        <v>4</v>
      </c>
      <c r="L119" s="21">
        <v>0</v>
      </c>
      <c r="M119" s="21">
        <v>-1</v>
      </c>
      <c r="N119" s="21">
        <v>1</v>
      </c>
      <c r="O119" s="21">
        <v>0</v>
      </c>
      <c r="P119" s="21">
        <v>-1.965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399621</v>
      </c>
      <c r="B120" s="20" t="s">
        <v>245</v>
      </c>
      <c r="C120" s="20">
        <v>3571.81</v>
      </c>
      <c r="D120" s="20">
        <v>5320.241</v>
      </c>
      <c r="E120" s="20">
        <v>0</v>
      </c>
      <c r="F120" s="20">
        <v>0</v>
      </c>
      <c r="G120" s="20">
        <v>0</v>
      </c>
      <c r="H120" s="20">
        <v>1</v>
      </c>
      <c r="I120" s="18">
        <v>2.664</v>
      </c>
      <c r="J120" s="18">
        <v>34.652</v>
      </c>
      <c r="K120" s="21">
        <v>4</v>
      </c>
      <c r="L120" s="21">
        <v>2</v>
      </c>
      <c r="M120" s="21">
        <v>0</v>
      </c>
      <c r="N120" s="21">
        <v>1</v>
      </c>
      <c r="O120" s="21">
        <v>0</v>
      </c>
      <c r="P120" s="21">
        <v>-11.393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399674</v>
      </c>
      <c r="B121" s="20" t="s">
        <v>246</v>
      </c>
      <c r="C121" s="20">
        <v>1603.95</v>
      </c>
      <c r="D121" s="20">
        <v>1898.753</v>
      </c>
      <c r="E121" s="20">
        <v>0</v>
      </c>
      <c r="F121" s="20">
        <v>0</v>
      </c>
      <c r="G121" s="20">
        <v>0</v>
      </c>
      <c r="H121" s="20">
        <v>1</v>
      </c>
      <c r="I121" s="18">
        <v>0.267</v>
      </c>
      <c r="J121" s="18">
        <v>15.751</v>
      </c>
      <c r="K121" s="21">
        <v>4</v>
      </c>
      <c r="L121" s="21">
        <v>0</v>
      </c>
      <c r="M121" s="21">
        <v>0</v>
      </c>
      <c r="N121" s="21">
        <v>0</v>
      </c>
      <c r="O121" s="21">
        <v>0</v>
      </c>
      <c r="P121" s="21">
        <v>1.703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399676</v>
      </c>
      <c r="B122" s="20" t="s">
        <v>247</v>
      </c>
      <c r="C122" s="20">
        <v>2658.144</v>
      </c>
      <c r="D122" s="20">
        <v>3351.132</v>
      </c>
      <c r="E122" s="20">
        <v>0</v>
      </c>
      <c r="F122" s="20">
        <v>0</v>
      </c>
      <c r="G122" s="20">
        <v>0</v>
      </c>
      <c r="H122" s="20">
        <v>1</v>
      </c>
      <c r="I122" s="18">
        <v>4.386</v>
      </c>
      <c r="J122" s="18">
        <v>24.158</v>
      </c>
      <c r="K122" s="21">
        <v>4</v>
      </c>
      <c r="L122" s="21">
        <v>0</v>
      </c>
      <c r="M122" s="21">
        <v>0</v>
      </c>
      <c r="N122" s="21">
        <v>0</v>
      </c>
      <c r="O122" s="21">
        <v>0</v>
      </c>
      <c r="P122" s="21">
        <v>-1.845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399688</v>
      </c>
      <c r="B123" s="20" t="s">
        <v>248</v>
      </c>
      <c r="C123" s="20">
        <v>1701.926</v>
      </c>
      <c r="D123" s="20">
        <v>2569.687</v>
      </c>
      <c r="E123" s="20">
        <v>0</v>
      </c>
      <c r="F123" s="20">
        <v>0</v>
      </c>
      <c r="G123" s="20">
        <v>0</v>
      </c>
      <c r="H123" s="20">
        <v>1</v>
      </c>
      <c r="I123" s="18">
        <v>3.615</v>
      </c>
      <c r="J123" s="18">
        <v>36.163</v>
      </c>
      <c r="K123" s="21">
        <v>4</v>
      </c>
      <c r="L123" s="21">
        <v>0</v>
      </c>
      <c r="M123" s="21">
        <v>-1</v>
      </c>
      <c r="N123" s="21">
        <v>0</v>
      </c>
      <c r="O123" s="21">
        <v>0</v>
      </c>
      <c r="P123" s="21">
        <v>-4.238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399698</v>
      </c>
      <c r="B124" s="20" t="s">
        <v>249</v>
      </c>
      <c r="C124" s="20">
        <v>33845.023</v>
      </c>
      <c r="D124" s="20">
        <v>44540.602</v>
      </c>
      <c r="E124" s="20">
        <v>0</v>
      </c>
      <c r="F124" s="20">
        <v>0</v>
      </c>
      <c r="G124" s="20">
        <v>0</v>
      </c>
      <c r="H124" s="20">
        <v>1</v>
      </c>
      <c r="I124" s="18">
        <v>2.428</v>
      </c>
      <c r="J124" s="18">
        <v>25.858</v>
      </c>
      <c r="K124" s="21">
        <v>4</v>
      </c>
      <c r="L124" s="21">
        <v>0</v>
      </c>
      <c r="M124" s="21">
        <v>-1</v>
      </c>
      <c r="N124" s="21">
        <v>1</v>
      </c>
      <c r="O124" s="21">
        <v>0</v>
      </c>
      <c r="P124" s="21">
        <v>-8.889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399804</v>
      </c>
      <c r="B125" s="20" t="s">
        <v>250</v>
      </c>
      <c r="C125" s="20">
        <v>1312.733</v>
      </c>
      <c r="D125" s="20">
        <v>1730.54</v>
      </c>
      <c r="E125" s="20">
        <v>0</v>
      </c>
      <c r="F125" s="20">
        <v>0</v>
      </c>
      <c r="G125" s="20">
        <v>0</v>
      </c>
      <c r="H125" s="20">
        <v>1</v>
      </c>
      <c r="I125" s="18">
        <v>1.764</v>
      </c>
      <c r="J125" s="18">
        <v>25.481</v>
      </c>
      <c r="K125" s="21">
        <v>4</v>
      </c>
      <c r="L125" s="21">
        <v>0</v>
      </c>
      <c r="M125" s="21">
        <v>-1</v>
      </c>
      <c r="N125" s="21">
        <v>1</v>
      </c>
      <c r="O125" s="21">
        <v>0</v>
      </c>
      <c r="P125" s="21">
        <v>1.889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399805</v>
      </c>
      <c r="B126" s="20" t="s">
        <v>251</v>
      </c>
      <c r="C126" s="20">
        <v>2798.139</v>
      </c>
      <c r="D126" s="20">
        <v>3703.458</v>
      </c>
      <c r="E126" s="20">
        <v>0</v>
      </c>
      <c r="F126" s="20">
        <v>0</v>
      </c>
      <c r="G126" s="20">
        <v>0</v>
      </c>
      <c r="H126" s="20">
        <v>1</v>
      </c>
      <c r="I126" s="18">
        <v>1.703</v>
      </c>
      <c r="J126" s="18">
        <v>25.732</v>
      </c>
      <c r="K126" s="21">
        <v>4</v>
      </c>
      <c r="L126" s="21">
        <v>2</v>
      </c>
      <c r="M126" s="21">
        <v>-1</v>
      </c>
      <c r="N126" s="21">
        <v>1</v>
      </c>
      <c r="O126" s="21">
        <v>0</v>
      </c>
      <c r="P126" s="21">
        <v>0.033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399806</v>
      </c>
      <c r="B127" s="20" t="s">
        <v>252</v>
      </c>
      <c r="C127" s="20">
        <v>1073.267</v>
      </c>
      <c r="D127" s="20">
        <v>1249.116</v>
      </c>
      <c r="E127" s="20">
        <v>0</v>
      </c>
      <c r="F127" s="20">
        <v>0</v>
      </c>
      <c r="G127" s="20">
        <v>0</v>
      </c>
      <c r="H127" s="20">
        <v>1</v>
      </c>
      <c r="I127" s="18">
        <v>0.014</v>
      </c>
      <c r="J127" s="18">
        <v>14.09</v>
      </c>
      <c r="K127" s="21">
        <v>4</v>
      </c>
      <c r="L127" s="21">
        <v>0</v>
      </c>
      <c r="M127" s="21">
        <v>-1</v>
      </c>
      <c r="N127" s="21">
        <v>1</v>
      </c>
      <c r="O127" s="21">
        <v>0</v>
      </c>
      <c r="P127" s="21">
        <v>-3.301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399809</v>
      </c>
      <c r="B128" s="20" t="s">
        <v>253</v>
      </c>
      <c r="C128" s="20">
        <v>1952.634</v>
      </c>
      <c r="D128" s="20">
        <v>2289.062</v>
      </c>
      <c r="E128" s="20">
        <v>0</v>
      </c>
      <c r="F128" s="20">
        <v>0</v>
      </c>
      <c r="G128" s="20">
        <v>0</v>
      </c>
      <c r="H128" s="20">
        <v>1</v>
      </c>
      <c r="I128" s="18">
        <v>4.147</v>
      </c>
      <c r="J128" s="18">
        <v>18.235</v>
      </c>
      <c r="K128" s="21">
        <v>4</v>
      </c>
      <c r="L128" s="21">
        <v>0</v>
      </c>
      <c r="M128" s="21">
        <v>-1</v>
      </c>
      <c r="N128" s="21">
        <v>1</v>
      </c>
      <c r="O128" s="21">
        <v>0</v>
      </c>
      <c r="P128" s="21">
        <v>0.082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399901</v>
      </c>
      <c r="B129" s="20" t="s">
        <v>204</v>
      </c>
      <c r="C129" s="20">
        <v>5287.183</v>
      </c>
      <c r="D129" s="20">
        <v>5878.953</v>
      </c>
      <c r="E129" s="20">
        <v>0</v>
      </c>
      <c r="F129" s="20">
        <v>0</v>
      </c>
      <c r="G129" s="20">
        <v>0</v>
      </c>
      <c r="H129" s="20">
        <v>1</v>
      </c>
      <c r="I129" s="18">
        <v>1.334</v>
      </c>
      <c r="J129" s="18">
        <v>11.265</v>
      </c>
      <c r="K129" s="21">
        <v>4</v>
      </c>
      <c r="L129" s="21">
        <v>0</v>
      </c>
      <c r="M129" s="21">
        <v>-1</v>
      </c>
      <c r="N129" s="21">
        <v>1</v>
      </c>
      <c r="O129" s="21">
        <v>0</v>
      </c>
      <c r="P129" s="21">
        <v>-4.601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399914</v>
      </c>
      <c r="B130" s="20" t="s">
        <v>254</v>
      </c>
      <c r="C130" s="20">
        <v>5651.563</v>
      </c>
      <c r="D130" s="20">
        <v>6490.763</v>
      </c>
      <c r="E130" s="20">
        <v>0</v>
      </c>
      <c r="F130" s="20">
        <v>0</v>
      </c>
      <c r="G130" s="20">
        <v>0</v>
      </c>
      <c r="H130" s="20">
        <v>1</v>
      </c>
      <c r="I130" s="18">
        <v>4.633</v>
      </c>
      <c r="J130" s="18">
        <v>16.964</v>
      </c>
      <c r="K130" s="21">
        <v>4</v>
      </c>
      <c r="L130" s="21">
        <v>0</v>
      </c>
      <c r="M130" s="21">
        <v>-1</v>
      </c>
      <c r="N130" s="21">
        <v>1</v>
      </c>
      <c r="O130" s="21">
        <v>0</v>
      </c>
      <c r="P130" s="21">
        <v>-6.528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399934</v>
      </c>
      <c r="B131" s="20" t="s">
        <v>211</v>
      </c>
      <c r="C131" s="20">
        <v>5276.857</v>
      </c>
      <c r="D131" s="20">
        <v>6043.543</v>
      </c>
      <c r="E131" s="20">
        <v>0</v>
      </c>
      <c r="F131" s="20">
        <v>0</v>
      </c>
      <c r="G131" s="20">
        <v>0</v>
      </c>
      <c r="H131" s="20">
        <v>1</v>
      </c>
      <c r="I131" s="18">
        <v>4.217</v>
      </c>
      <c r="J131" s="18">
        <v>16.368</v>
      </c>
      <c r="K131" s="21">
        <v>4</v>
      </c>
      <c r="L131" s="21">
        <v>2</v>
      </c>
      <c r="M131" s="21">
        <v>0</v>
      </c>
      <c r="N131" s="21">
        <v>1</v>
      </c>
      <c r="O131" s="21">
        <v>0</v>
      </c>
      <c r="P131" s="21">
        <v>5.8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399986</v>
      </c>
      <c r="B132" s="20" t="s">
        <v>255</v>
      </c>
      <c r="C132" s="20">
        <v>6818.625</v>
      </c>
      <c r="D132" s="20">
        <v>7794.853</v>
      </c>
      <c r="E132" s="20">
        <v>0</v>
      </c>
      <c r="F132" s="20">
        <v>0</v>
      </c>
      <c r="G132" s="20">
        <v>0</v>
      </c>
      <c r="H132" s="20">
        <v>1</v>
      </c>
      <c r="I132" s="18">
        <v>6.96</v>
      </c>
      <c r="J132" s="18">
        <v>18.612</v>
      </c>
      <c r="K132" s="21">
        <v>4</v>
      </c>
      <c r="L132" s="21">
        <v>0</v>
      </c>
      <c r="M132" s="21">
        <v>0</v>
      </c>
      <c r="N132" s="21">
        <v>0</v>
      </c>
      <c r="O132" s="21">
        <v>0</v>
      </c>
      <c r="P132" s="21">
        <v>2.272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399993</v>
      </c>
      <c r="B133" s="20" t="s">
        <v>256</v>
      </c>
      <c r="C133" s="20">
        <v>2129.837</v>
      </c>
      <c r="D133" s="20">
        <v>2590.516</v>
      </c>
      <c r="E133" s="20">
        <v>0</v>
      </c>
      <c r="F133" s="20">
        <v>0</v>
      </c>
      <c r="G133" s="20">
        <v>0</v>
      </c>
      <c r="H133" s="20">
        <v>1</v>
      </c>
      <c r="I133" s="18">
        <v>1.682</v>
      </c>
      <c r="J133" s="18">
        <v>19.166</v>
      </c>
      <c r="K133" s="21">
        <v>4</v>
      </c>
      <c r="L133" s="21">
        <v>0</v>
      </c>
      <c r="M133" s="21">
        <v>-1</v>
      </c>
      <c r="N133" s="21">
        <v>1</v>
      </c>
      <c r="O133" s="21">
        <v>0</v>
      </c>
      <c r="P133" s="21">
        <v>4.728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3">
        <v>807</v>
      </c>
      <c r="B134" s="23" t="s">
        <v>257</v>
      </c>
      <c r="C134" s="23">
        <v>18944.867</v>
      </c>
      <c r="D134" s="23">
        <v>21362.998</v>
      </c>
      <c r="E134" s="23">
        <v>0</v>
      </c>
      <c r="F134" s="23">
        <v>0</v>
      </c>
      <c r="G134" s="23">
        <v>1</v>
      </c>
      <c r="H134" s="18">
        <v>0</v>
      </c>
      <c r="I134" s="18">
        <v>0</v>
      </c>
      <c r="J134" s="18">
        <v>0</v>
      </c>
      <c r="K134" s="21">
        <v>4</v>
      </c>
      <c r="L134" s="21">
        <v>0</v>
      </c>
      <c r="M134" s="21">
        <v>-1</v>
      </c>
      <c r="N134" s="21">
        <v>1</v>
      </c>
      <c r="O134" s="21">
        <v>0</v>
      </c>
      <c r="P134" s="21">
        <v>5.222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3">
        <v>399396</v>
      </c>
      <c r="B135" s="23" t="s">
        <v>258</v>
      </c>
      <c r="C135" s="23">
        <v>18091.861</v>
      </c>
      <c r="D135" s="23">
        <v>20393.613</v>
      </c>
      <c r="E135" s="23">
        <v>0</v>
      </c>
      <c r="F135" s="23">
        <v>0</v>
      </c>
      <c r="G135" s="23">
        <v>1</v>
      </c>
      <c r="H135" s="18">
        <v>0</v>
      </c>
      <c r="I135" s="18">
        <v>0</v>
      </c>
      <c r="J135" s="18">
        <v>0</v>
      </c>
      <c r="K135" s="21">
        <v>4</v>
      </c>
      <c r="L135" s="21">
        <v>0</v>
      </c>
      <c r="M135" s="21">
        <v>-1</v>
      </c>
      <c r="N135" s="21">
        <v>1</v>
      </c>
      <c r="O135" s="21">
        <v>0</v>
      </c>
      <c r="P135" s="21">
        <v>1.357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3">
        <v>399987</v>
      </c>
      <c r="B136" s="23" t="s">
        <v>259</v>
      </c>
      <c r="C136" s="23">
        <v>5360.759</v>
      </c>
      <c r="D136" s="23">
        <v>6251.362</v>
      </c>
      <c r="E136" s="23">
        <v>0</v>
      </c>
      <c r="F136" s="23">
        <v>0</v>
      </c>
      <c r="G136" s="23">
        <v>1</v>
      </c>
      <c r="H136" s="18">
        <v>0</v>
      </c>
      <c r="I136" s="18">
        <v>0</v>
      </c>
      <c r="J136" s="18">
        <v>0</v>
      </c>
      <c r="K136" s="21">
        <v>4</v>
      </c>
      <c r="L136" s="21">
        <v>0</v>
      </c>
      <c r="M136" s="21">
        <v>-1</v>
      </c>
      <c r="N136" s="21">
        <v>1</v>
      </c>
      <c r="O136" s="21">
        <v>0</v>
      </c>
      <c r="P136" s="21">
        <v>3.138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3">
        <v>399997</v>
      </c>
      <c r="B137" s="23" t="s">
        <v>260</v>
      </c>
      <c r="C137" s="23">
        <v>9361.489</v>
      </c>
      <c r="D137" s="23">
        <v>11155.477</v>
      </c>
      <c r="E137" s="23">
        <v>0</v>
      </c>
      <c r="F137" s="23">
        <v>0</v>
      </c>
      <c r="G137" s="23">
        <v>1</v>
      </c>
      <c r="H137" s="18">
        <v>0</v>
      </c>
      <c r="I137" s="18">
        <v>0</v>
      </c>
      <c r="J137" s="18">
        <v>0</v>
      </c>
      <c r="K137" s="21">
        <v>4</v>
      </c>
      <c r="L137" s="21">
        <v>2</v>
      </c>
      <c r="M137" s="21">
        <v>-1</v>
      </c>
      <c r="N137" s="21">
        <v>1</v>
      </c>
      <c r="O137" s="21">
        <v>0</v>
      </c>
      <c r="P137" s="21">
        <v>-0.611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4"/>
      <c r="B138" s="24"/>
      <c r="C138" s="24"/>
      <c r="D138" s="24"/>
      <c r="E138" s="24"/>
      <c r="F138" s="24"/>
      <c r="G138" s="24"/>
      <c r="H138" s="25"/>
      <c r="I138" s="25"/>
      <c r="J138" s="25"/>
      <c r="K138" s="27"/>
      <c r="L138" s="27"/>
      <c r="M138" s="27"/>
      <c r="N138" s="27"/>
      <c r="O138" s="27"/>
      <c r="P138" s="27"/>
      <c r="Q138" s="27"/>
      <c r="R138" s="27"/>
      <c r="S138" s="22"/>
      <c r="T138" s="22"/>
      <c r="U138" s="22"/>
      <c r="V138" s="22"/>
      <c r="W138" s="22"/>
    </row>
    <row r="139" ht="16.5" spans="1:23">
      <c r="A139" s="24"/>
      <c r="B139" s="24"/>
      <c r="C139" s="24"/>
      <c r="D139" s="24"/>
      <c r="E139" s="24"/>
      <c r="F139" s="24"/>
      <c r="G139" s="24"/>
      <c r="H139" s="25"/>
      <c r="I139" s="25"/>
      <c r="J139" s="25"/>
      <c r="K139" s="27"/>
      <c r="L139" s="27"/>
      <c r="M139" s="27"/>
      <c r="N139" s="27"/>
      <c r="O139" s="27"/>
      <c r="P139" s="27"/>
      <c r="Q139" s="27"/>
      <c r="R139" s="27"/>
      <c r="S139" s="22"/>
      <c r="T139" s="22"/>
      <c r="U139" s="22"/>
      <c r="V139" s="22"/>
      <c r="W139" s="22"/>
    </row>
    <row r="140" ht="16.5" spans="1:23">
      <c r="A140" s="24"/>
      <c r="B140" s="24"/>
      <c r="C140" s="24"/>
      <c r="D140" s="24"/>
      <c r="E140" s="24"/>
      <c r="F140" s="24"/>
      <c r="G140" s="24"/>
      <c r="H140" s="25"/>
      <c r="I140" s="25"/>
      <c r="J140" s="25"/>
      <c r="K140" s="27"/>
      <c r="L140" s="27"/>
      <c r="M140" s="27"/>
      <c r="N140" s="27"/>
      <c r="O140" s="27"/>
      <c r="P140" s="27"/>
      <c r="Q140" s="27"/>
      <c r="R140" s="27"/>
      <c r="S140" s="22"/>
      <c r="T140" s="22"/>
      <c r="U140" s="22"/>
      <c r="V140" s="22"/>
      <c r="W140" s="22"/>
    </row>
    <row r="141" ht="16.5" spans="1:23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8"/>
      <c r="L141" s="28"/>
      <c r="M141" s="28"/>
      <c r="N141" s="28"/>
      <c r="O141" s="28"/>
      <c r="P141" s="28"/>
      <c r="Q141" s="28"/>
      <c r="R141" s="28"/>
      <c r="S141" s="22"/>
      <c r="T141" s="22"/>
      <c r="U141" s="22"/>
      <c r="V141" s="22"/>
      <c r="W141" s="22"/>
    </row>
    <row r="142" ht="16.5" spans="1:23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8"/>
      <c r="L142" s="28"/>
      <c r="M142" s="28"/>
      <c r="N142" s="28"/>
      <c r="O142" s="28"/>
      <c r="P142" s="28"/>
      <c r="Q142" s="28"/>
      <c r="R142" s="28"/>
      <c r="S142" s="22"/>
      <c r="T142" s="22"/>
      <c r="U142" s="22"/>
      <c r="V142" s="22"/>
      <c r="W142" s="22"/>
    </row>
    <row r="143" ht="16.5" spans="1:2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8"/>
      <c r="L143" s="28"/>
      <c r="M143" s="28"/>
      <c r="N143" s="28"/>
      <c r="O143" s="28"/>
      <c r="P143" s="28"/>
      <c r="Q143" s="28"/>
      <c r="R143" s="28"/>
      <c r="S143" s="22"/>
      <c r="T143" s="22"/>
      <c r="U143" s="22"/>
      <c r="V143" s="22"/>
      <c r="W143" s="22"/>
    </row>
    <row r="144" ht="16.5" spans="1:23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8"/>
      <c r="L144" s="28"/>
      <c r="M144" s="28"/>
      <c r="N144" s="28"/>
      <c r="O144" s="28"/>
      <c r="P144" s="28"/>
      <c r="Q144" s="28"/>
      <c r="R144" s="28"/>
      <c r="S144" s="22"/>
      <c r="T144" s="22"/>
      <c r="U144" s="22"/>
      <c r="V144" s="22"/>
      <c r="W144" s="22"/>
    </row>
    <row r="145" ht="16.5" spans="1:23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8"/>
      <c r="L145" s="28"/>
      <c r="M145" s="28"/>
      <c r="N145" s="28"/>
      <c r="O145" s="28"/>
      <c r="P145" s="28"/>
      <c r="Q145" s="28"/>
      <c r="R145" s="28"/>
      <c r="S145" s="22"/>
      <c r="T145" s="22"/>
      <c r="U145" s="22"/>
      <c r="V145" s="22"/>
      <c r="W145" s="22"/>
    </row>
    <row r="146" ht="16.5" spans="1:23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8"/>
      <c r="P146" s="28"/>
      <c r="Q146" s="28"/>
      <c r="R146" s="28"/>
      <c r="S146" s="22"/>
      <c r="T146" s="22"/>
      <c r="U146" s="22"/>
      <c r="V146" s="22"/>
      <c r="W146" s="22"/>
    </row>
    <row r="147" ht="16.5" spans="1:23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8"/>
      <c r="L147" s="28"/>
      <c r="M147" s="28"/>
      <c r="N147" s="28"/>
      <c r="O147" s="28"/>
      <c r="P147" s="28"/>
      <c r="Q147" s="28"/>
      <c r="R147" s="28"/>
      <c r="S147" s="22"/>
      <c r="T147" s="22"/>
      <c r="U147" s="22"/>
      <c r="V147" s="22"/>
      <c r="W147" s="22"/>
    </row>
    <row r="148" ht="16.5" spans="1:23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8"/>
      <c r="L148" s="28"/>
      <c r="M148" s="28"/>
      <c r="N148" s="28"/>
      <c r="O148" s="28"/>
      <c r="P148" s="28"/>
      <c r="Q148" s="28"/>
      <c r="R148" s="28"/>
      <c r="S148" s="22"/>
      <c r="T148" s="22"/>
      <c r="U148" s="22"/>
      <c r="V148" s="22"/>
      <c r="W148" s="22"/>
    </row>
    <row r="149" ht="16.5" spans="1:23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8"/>
      <c r="L149" s="28"/>
      <c r="M149" s="28"/>
      <c r="N149" s="28"/>
      <c r="O149" s="28"/>
      <c r="P149" s="28"/>
      <c r="Q149" s="28"/>
      <c r="R149" s="28"/>
      <c r="S149" s="22"/>
      <c r="T149" s="22"/>
      <c r="U149" s="22"/>
      <c r="V149" s="22"/>
      <c r="W149" s="22"/>
    </row>
    <row r="150" ht="16.5" spans="1:23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8"/>
      <c r="L150" s="28"/>
      <c r="M150" s="28"/>
      <c r="N150" s="28"/>
      <c r="O150" s="28"/>
      <c r="P150" s="28"/>
      <c r="Q150" s="28"/>
      <c r="R150" s="28"/>
      <c r="S150" s="22"/>
      <c r="T150" s="22"/>
      <c r="U150" s="22"/>
      <c r="V150" s="22"/>
      <c r="W150" s="22"/>
    </row>
    <row r="151" ht="16.5" spans="1:23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8"/>
      <c r="L151" s="28"/>
      <c r="M151" s="28"/>
      <c r="N151" s="28"/>
      <c r="O151" s="28"/>
      <c r="P151" s="28"/>
      <c r="Q151" s="28"/>
      <c r="R151" s="28"/>
      <c r="S151" s="22"/>
      <c r="T151" s="22"/>
      <c r="U151" s="22"/>
      <c r="V151" s="22"/>
      <c r="W151" s="22"/>
    </row>
    <row r="152" ht="16.5" spans="1:23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8"/>
      <c r="L152" s="28"/>
      <c r="M152" s="28"/>
      <c r="N152" s="28"/>
      <c r="O152" s="28"/>
      <c r="P152" s="28"/>
      <c r="Q152" s="28"/>
      <c r="R152" s="28"/>
      <c r="S152" s="22"/>
      <c r="T152" s="22"/>
      <c r="U152" s="22"/>
      <c r="V152" s="22"/>
      <c r="W152" s="22"/>
    </row>
    <row r="153" ht="16.5" spans="1:2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8"/>
      <c r="L153" s="28"/>
      <c r="M153" s="28"/>
      <c r="N153" s="28"/>
      <c r="O153" s="28"/>
      <c r="P153" s="28"/>
      <c r="Q153" s="28"/>
      <c r="R153" s="28"/>
      <c r="S153" s="22"/>
      <c r="T153" s="22"/>
      <c r="U153" s="22"/>
      <c r="V153" s="22"/>
      <c r="W153" s="22"/>
    </row>
    <row r="154" ht="16.5" spans="1:23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8"/>
      <c r="L154" s="28"/>
      <c r="M154" s="28"/>
      <c r="N154" s="28"/>
      <c r="O154" s="28"/>
      <c r="P154" s="28"/>
      <c r="Q154" s="28"/>
      <c r="R154" s="28"/>
      <c r="S154" s="22"/>
      <c r="T154" s="22"/>
      <c r="U154" s="22"/>
      <c r="V154" s="22"/>
      <c r="W154" s="22"/>
    </row>
    <row r="155" ht="16.5" spans="1:23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8"/>
      <c r="L155" s="28"/>
      <c r="M155" s="28"/>
      <c r="N155" s="28"/>
      <c r="O155" s="28"/>
      <c r="P155" s="28"/>
      <c r="Q155" s="28"/>
      <c r="R155" s="28"/>
      <c r="S155" s="22"/>
      <c r="T155" s="22"/>
      <c r="U155" s="22"/>
      <c r="V155" s="22"/>
      <c r="W155" s="22"/>
    </row>
    <row r="156" ht="16.5" spans="1:23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8"/>
      <c r="L156" s="28"/>
      <c r="M156" s="28"/>
      <c r="N156" s="28"/>
      <c r="O156" s="28"/>
      <c r="P156" s="28"/>
      <c r="Q156" s="28"/>
      <c r="R156" s="28"/>
      <c r="S156" s="22"/>
      <c r="T156" s="22"/>
      <c r="U156" s="22"/>
      <c r="V156" s="22"/>
      <c r="W156" s="22"/>
    </row>
    <row r="157" ht="16.5" spans="1:23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8"/>
      <c r="L157" s="28"/>
      <c r="M157" s="28"/>
      <c r="N157" s="28"/>
      <c r="O157" s="28"/>
      <c r="P157" s="28"/>
      <c r="Q157" s="28"/>
      <c r="R157" s="28"/>
      <c r="S157" s="22"/>
      <c r="T157" s="22"/>
      <c r="U157" s="22"/>
      <c r="V157" s="22"/>
      <c r="W157" s="22"/>
    </row>
    <row r="158" ht="16.5" spans="1:23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8"/>
      <c r="L158" s="28"/>
      <c r="M158" s="28"/>
      <c r="N158" s="28"/>
      <c r="O158" s="28"/>
      <c r="P158" s="28"/>
      <c r="Q158" s="28"/>
      <c r="R158" s="28"/>
      <c r="S158" s="22"/>
      <c r="T158" s="22"/>
      <c r="U158" s="22"/>
      <c r="V158" s="22"/>
      <c r="W158" s="22"/>
    </row>
    <row r="159" ht="16.5" spans="1:23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8"/>
      <c r="L159" s="28"/>
      <c r="M159" s="28"/>
      <c r="N159" s="28"/>
      <c r="O159" s="28"/>
      <c r="P159" s="28"/>
      <c r="Q159" s="28"/>
      <c r="R159" s="28"/>
      <c r="S159" s="22"/>
      <c r="T159" s="22"/>
      <c r="U159" s="22"/>
      <c r="V159" s="22"/>
      <c r="W159" s="22"/>
    </row>
    <row r="160" ht="16.5" spans="1:23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8"/>
      <c r="L160" s="28"/>
      <c r="M160" s="28"/>
      <c r="N160" s="28"/>
      <c r="O160" s="28"/>
      <c r="P160" s="28"/>
      <c r="Q160" s="28"/>
      <c r="R160" s="28"/>
      <c r="S160" s="22"/>
      <c r="T160" s="22"/>
      <c r="U160" s="22"/>
      <c r="V160" s="22"/>
      <c r="W160" s="22"/>
    </row>
    <row r="161" ht="16.5" spans="1:23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8"/>
      <c r="L161" s="28"/>
      <c r="M161" s="28"/>
      <c r="N161" s="28"/>
      <c r="O161" s="28"/>
      <c r="P161" s="28"/>
      <c r="Q161" s="28"/>
      <c r="R161" s="28"/>
      <c r="S161" s="22"/>
      <c r="T161" s="22"/>
      <c r="U161" s="22"/>
      <c r="V161" s="22"/>
      <c r="W161" s="22"/>
    </row>
    <row r="162" ht="16.5" spans="1:23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8"/>
      <c r="P162" s="28"/>
      <c r="Q162" s="28"/>
      <c r="R162" s="28"/>
      <c r="S162" s="22"/>
      <c r="T162" s="22"/>
      <c r="U162" s="22"/>
      <c r="V162" s="22"/>
      <c r="W162" s="22"/>
    </row>
    <row r="163" ht="16.5" spans="1:2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8"/>
      <c r="P163" s="28"/>
      <c r="Q163" s="28"/>
      <c r="R163" s="28"/>
      <c r="S163" s="22"/>
      <c r="T163" s="22"/>
      <c r="U163" s="22"/>
      <c r="V163" s="22"/>
      <c r="W163" s="22"/>
    </row>
    <row r="164" ht="16.5" spans="1:23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8"/>
      <c r="L164" s="28"/>
      <c r="M164" s="28"/>
      <c r="N164" s="28"/>
      <c r="O164" s="28"/>
      <c r="P164" s="28"/>
      <c r="Q164" s="28"/>
      <c r="R164" s="28"/>
      <c r="S164" s="22"/>
      <c r="T164" s="22"/>
      <c r="U164" s="22"/>
      <c r="V164" s="22"/>
      <c r="W164" s="22"/>
    </row>
    <row r="165" ht="16.5" spans="1:23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8"/>
      <c r="L165" s="28"/>
      <c r="M165" s="28"/>
      <c r="N165" s="28"/>
      <c r="O165" s="28"/>
      <c r="P165" s="28"/>
      <c r="Q165" s="28"/>
      <c r="R165" s="28"/>
      <c r="S165" s="22"/>
      <c r="T165" s="22"/>
      <c r="U165" s="22"/>
      <c r="V165" s="22"/>
      <c r="W165" s="22"/>
    </row>
    <row r="166" ht="16.5" spans="1:23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8"/>
      <c r="P166" s="28"/>
      <c r="Q166" s="28"/>
      <c r="R166" s="28"/>
      <c r="S166" s="22"/>
      <c r="T166" s="22"/>
      <c r="U166" s="22"/>
      <c r="V166" s="22"/>
      <c r="W166" s="22"/>
    </row>
    <row r="167" ht="16.5" spans="1:23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8"/>
      <c r="P167" s="28"/>
      <c r="Q167" s="28"/>
      <c r="R167" s="28"/>
      <c r="S167" s="22"/>
      <c r="T167" s="22"/>
      <c r="U167" s="22"/>
      <c r="V167" s="22"/>
      <c r="W167" s="22"/>
    </row>
    <row r="168" ht="16.5" spans="1:23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8"/>
      <c r="P168" s="28"/>
      <c r="Q168" s="28"/>
      <c r="R168" s="28"/>
      <c r="S168" s="22"/>
      <c r="T168" s="22"/>
      <c r="U168" s="22"/>
      <c r="V168" s="22"/>
      <c r="W168" s="22"/>
    </row>
    <row r="169" ht="16.5" spans="1:23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8"/>
      <c r="P169" s="28"/>
      <c r="Q169" s="28"/>
      <c r="R169" s="28"/>
      <c r="S169" s="22"/>
      <c r="T169" s="22"/>
      <c r="U169" s="22"/>
      <c r="V169" s="22"/>
      <c r="W169" s="22"/>
    </row>
    <row r="170" ht="16.5" spans="1:23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8"/>
      <c r="P170" s="28"/>
      <c r="Q170" s="28"/>
      <c r="R170" s="28"/>
      <c r="S170" s="22"/>
      <c r="T170" s="22"/>
      <c r="U170" s="22"/>
      <c r="V170" s="22"/>
      <c r="W170" s="22"/>
    </row>
    <row r="171" ht="16.5" spans="1:23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8"/>
      <c r="L171" s="28"/>
      <c r="M171" s="28"/>
      <c r="N171" s="28"/>
      <c r="O171" s="28"/>
      <c r="P171" s="28"/>
      <c r="Q171" s="28"/>
      <c r="R171" s="28"/>
      <c r="S171" s="22"/>
      <c r="T171" s="22"/>
      <c r="U171" s="22"/>
      <c r="V171" s="22"/>
      <c r="W171" s="22"/>
    </row>
    <row r="172" ht="16.5" spans="1:23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8"/>
      <c r="L172" s="28"/>
      <c r="M172" s="28"/>
      <c r="N172" s="28"/>
      <c r="O172" s="28"/>
      <c r="P172" s="28"/>
      <c r="Q172" s="28"/>
      <c r="R172" s="28"/>
      <c r="S172" s="22"/>
      <c r="T172" s="22"/>
      <c r="U172" s="22"/>
      <c r="V172" s="22"/>
      <c r="W172" s="22"/>
    </row>
    <row r="173" ht="16.5" spans="1:2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8"/>
      <c r="L173" s="28"/>
      <c r="M173" s="28"/>
      <c r="N173" s="28"/>
      <c r="O173" s="28"/>
      <c r="P173" s="28"/>
      <c r="Q173" s="28"/>
      <c r="R173" s="28"/>
      <c r="S173" s="22"/>
      <c r="T173" s="22"/>
      <c r="U173" s="22"/>
      <c r="V173" s="22"/>
      <c r="W173" s="22"/>
    </row>
    <row r="174" ht="16.5" spans="1:23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8"/>
      <c r="L174" s="28"/>
      <c r="M174" s="28"/>
      <c r="N174" s="28"/>
      <c r="O174" s="28"/>
      <c r="P174" s="28"/>
      <c r="Q174" s="28"/>
      <c r="R174" s="28"/>
      <c r="S174" s="22"/>
      <c r="T174" s="22"/>
      <c r="U174" s="22"/>
      <c r="V174" s="22"/>
      <c r="W174" s="22"/>
    </row>
    <row r="175" ht="16.5" spans="1:23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8"/>
      <c r="L175" s="28"/>
      <c r="M175" s="28"/>
      <c r="N175" s="28"/>
      <c r="O175" s="28"/>
      <c r="P175" s="28"/>
      <c r="Q175" s="28"/>
      <c r="R175" s="28"/>
      <c r="S175" s="22"/>
      <c r="T175" s="22"/>
      <c r="U175" s="22"/>
      <c r="V175" s="22"/>
      <c r="W175" s="22"/>
    </row>
    <row r="176" ht="16.5" spans="1:2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8"/>
      <c r="L176" s="28"/>
      <c r="M176" s="28"/>
      <c r="N176" s="28"/>
      <c r="O176" s="28"/>
      <c r="P176" s="28"/>
      <c r="Q176" s="28"/>
      <c r="R176" s="28"/>
      <c r="S176" s="22"/>
      <c r="T176" s="22"/>
      <c r="U176" s="22"/>
      <c r="V176" s="22"/>
      <c r="W176" s="22"/>
    </row>
    <row r="177" ht="16.5" spans="1:23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8"/>
      <c r="L177" s="28"/>
      <c r="M177" s="28"/>
      <c r="N177" s="28"/>
      <c r="O177" s="28"/>
      <c r="P177" s="28"/>
      <c r="Q177" s="28"/>
      <c r="R177" s="28"/>
      <c r="S177" s="22"/>
      <c r="T177" s="22"/>
      <c r="U177" s="22"/>
      <c r="V177" s="22"/>
      <c r="W177" s="22"/>
    </row>
    <row r="178" ht="16.5" spans="1:23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8"/>
      <c r="L178" s="28"/>
      <c r="M178" s="28"/>
      <c r="N178" s="28"/>
      <c r="O178" s="28"/>
      <c r="P178" s="28"/>
      <c r="Q178" s="28"/>
      <c r="R178" s="28"/>
      <c r="S178" s="22"/>
      <c r="T178" s="22"/>
      <c r="U178" s="22"/>
      <c r="V178" s="22"/>
      <c r="W178" s="22"/>
    </row>
    <row r="179" ht="16.5" spans="1:23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8"/>
      <c r="L179" s="28"/>
      <c r="M179" s="28"/>
      <c r="N179" s="28"/>
      <c r="O179" s="28"/>
      <c r="P179" s="28"/>
      <c r="Q179" s="28"/>
      <c r="R179" s="28"/>
      <c r="S179" s="22"/>
      <c r="T179" s="22"/>
      <c r="U179" s="22"/>
      <c r="V179" s="22"/>
      <c r="W179" s="22"/>
    </row>
    <row r="180" ht="16.5" spans="1:2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8"/>
      <c r="P180" s="28"/>
      <c r="Q180" s="28"/>
      <c r="R180" s="28"/>
      <c r="S180" s="22"/>
      <c r="T180" s="22"/>
      <c r="U180" s="22"/>
      <c r="V180" s="22"/>
      <c r="W180" s="22"/>
    </row>
    <row r="181" ht="16.5" spans="1:23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8"/>
      <c r="L181" s="28"/>
      <c r="M181" s="28"/>
      <c r="N181" s="28"/>
      <c r="O181" s="28"/>
      <c r="P181" s="28"/>
      <c r="Q181" s="28"/>
      <c r="R181" s="28"/>
      <c r="S181" s="22"/>
      <c r="T181" s="22"/>
      <c r="U181" s="22"/>
      <c r="V181" s="22"/>
      <c r="W181" s="22"/>
    </row>
    <row r="182" ht="16.5" spans="1:2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8"/>
      <c r="L182" s="28"/>
      <c r="M182" s="28"/>
      <c r="N182" s="28"/>
      <c r="O182" s="28"/>
      <c r="P182" s="28"/>
      <c r="Q182" s="28"/>
      <c r="R182" s="28"/>
      <c r="S182" s="22"/>
      <c r="T182" s="22"/>
      <c r="U182" s="22"/>
      <c r="V182" s="22"/>
      <c r="W182" s="22"/>
    </row>
    <row r="183" ht="16.5" spans="1:2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8"/>
      <c r="L183" s="28"/>
      <c r="M183" s="28"/>
      <c r="N183" s="28"/>
      <c r="O183" s="28"/>
      <c r="P183" s="28"/>
      <c r="Q183" s="28"/>
      <c r="R183" s="28"/>
      <c r="S183" s="22"/>
      <c r="T183" s="22"/>
      <c r="U183" s="22"/>
      <c r="V183" s="22"/>
      <c r="W183" s="22"/>
    </row>
    <row r="184" ht="16.5" spans="1:2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8"/>
      <c r="L184" s="28"/>
      <c r="M184" s="28"/>
      <c r="N184" s="28"/>
      <c r="O184" s="28"/>
      <c r="P184" s="28"/>
      <c r="Q184" s="28"/>
      <c r="R184" s="28"/>
      <c r="S184" s="22"/>
      <c r="T184" s="22"/>
      <c r="U184" s="22"/>
      <c r="V184" s="22"/>
      <c r="W184" s="22"/>
    </row>
    <row r="185" ht="16.5" spans="1:2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8"/>
      <c r="L185" s="28"/>
      <c r="M185" s="28"/>
      <c r="N185" s="28"/>
      <c r="O185" s="28"/>
      <c r="P185" s="28"/>
      <c r="Q185" s="28"/>
      <c r="R185" s="28"/>
      <c r="S185" s="22"/>
      <c r="T185" s="22"/>
      <c r="U185" s="22"/>
      <c r="V185" s="22"/>
      <c r="W185" s="22"/>
    </row>
    <row r="186" ht="16.5" spans="1:2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8"/>
      <c r="L186" s="28"/>
      <c r="M186" s="28"/>
      <c r="N186" s="28"/>
      <c r="O186" s="28"/>
      <c r="P186" s="28"/>
      <c r="Q186" s="28"/>
      <c r="R186" s="28"/>
      <c r="S186" s="22"/>
      <c r="T186" s="22"/>
      <c r="U186" s="22"/>
      <c r="V186" s="22"/>
      <c r="W186" s="22"/>
    </row>
    <row r="187" ht="16.5" spans="1:2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8"/>
      <c r="P187" s="28"/>
      <c r="Q187" s="28"/>
      <c r="R187" s="28"/>
      <c r="S187" s="22"/>
      <c r="T187" s="22"/>
      <c r="U187" s="22"/>
      <c r="V187" s="22"/>
      <c r="W187" s="22"/>
    </row>
    <row r="188" ht="16.5" spans="1:2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8"/>
      <c r="L188" s="28"/>
      <c r="M188" s="28"/>
      <c r="N188" s="28"/>
      <c r="O188" s="28"/>
      <c r="P188" s="28"/>
      <c r="Q188" s="28"/>
      <c r="R188" s="28"/>
      <c r="S188" s="22"/>
      <c r="T188" s="22"/>
      <c r="U188" s="22"/>
      <c r="V188" s="22"/>
      <c r="W188" s="22"/>
    </row>
    <row r="189" ht="16.5" spans="1:2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8"/>
      <c r="L189" s="28"/>
      <c r="M189" s="28"/>
      <c r="N189" s="28"/>
      <c r="O189" s="28"/>
      <c r="P189" s="28"/>
      <c r="Q189" s="28"/>
      <c r="R189" s="28"/>
      <c r="S189" s="22"/>
      <c r="T189" s="22"/>
      <c r="U189" s="22"/>
      <c r="V189" s="22"/>
      <c r="W189" s="22"/>
    </row>
    <row r="190" ht="16.5" spans="1:2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8"/>
      <c r="P190" s="28"/>
      <c r="Q190" s="28"/>
      <c r="R190" s="28"/>
      <c r="S190" s="22"/>
      <c r="T190" s="22"/>
      <c r="U190" s="22"/>
      <c r="V190" s="22"/>
      <c r="W190" s="22"/>
    </row>
    <row r="191" ht="16.5" spans="1:2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8"/>
      <c r="P191" s="28"/>
      <c r="Q191" s="28"/>
      <c r="R191" s="28"/>
      <c r="S191" s="22"/>
      <c r="T191" s="22"/>
      <c r="U191" s="22"/>
      <c r="V191" s="22"/>
      <c r="W191" s="22"/>
    </row>
    <row r="192" ht="16.5" spans="1:2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8"/>
      <c r="L192" s="28"/>
      <c r="M192" s="28"/>
      <c r="N192" s="28"/>
      <c r="O192" s="28"/>
      <c r="P192" s="28"/>
      <c r="Q192" s="28"/>
      <c r="R192" s="28"/>
      <c r="S192" s="22"/>
      <c r="T192" s="22"/>
      <c r="U192" s="22"/>
      <c r="V192" s="22"/>
      <c r="W192" s="22"/>
    </row>
    <row r="193" ht="16.5" spans="1:2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8"/>
      <c r="L193" s="28"/>
      <c r="M193" s="28"/>
      <c r="N193" s="28"/>
      <c r="O193" s="28"/>
      <c r="P193" s="28"/>
      <c r="Q193" s="28"/>
      <c r="R193" s="28"/>
      <c r="S193" s="22"/>
      <c r="T193" s="22"/>
      <c r="U193" s="22"/>
      <c r="V193" s="22"/>
      <c r="W193" s="22"/>
    </row>
    <row r="194" ht="16.5" spans="1:2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8"/>
      <c r="L194" s="28"/>
      <c r="M194" s="28"/>
      <c r="N194" s="28"/>
      <c r="O194" s="28"/>
      <c r="P194" s="28"/>
      <c r="Q194" s="28"/>
      <c r="R194" s="28"/>
      <c r="S194" s="22"/>
      <c r="T194" s="22"/>
      <c r="U194" s="22"/>
      <c r="V194" s="22"/>
      <c r="W194" s="22"/>
    </row>
    <row r="195" ht="16.5" spans="1:2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8"/>
      <c r="L195" s="28"/>
      <c r="M195" s="28"/>
      <c r="N195" s="28"/>
      <c r="O195" s="28"/>
      <c r="P195" s="28"/>
      <c r="Q195" s="28"/>
      <c r="R195" s="28"/>
      <c r="S195" s="22"/>
      <c r="T195" s="22"/>
      <c r="U195" s="22"/>
      <c r="V195" s="22"/>
      <c r="W195" s="22"/>
    </row>
    <row r="196" ht="16.5" spans="1:2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8"/>
      <c r="P196" s="28"/>
      <c r="Q196" s="28"/>
      <c r="R196" s="28"/>
      <c r="S196" s="22"/>
      <c r="T196" s="22"/>
      <c r="U196" s="22"/>
      <c r="V196" s="22"/>
      <c r="W196" s="22"/>
    </row>
    <row r="197" ht="16.5" spans="1:2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8"/>
      <c r="P197" s="28"/>
      <c r="Q197" s="28"/>
      <c r="R197" s="28"/>
      <c r="S197" s="22"/>
      <c r="T197" s="22"/>
      <c r="U197" s="22"/>
      <c r="V197" s="22"/>
      <c r="W197" s="22"/>
    </row>
    <row r="198" ht="16.5" spans="1:2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8"/>
      <c r="P198" s="28"/>
      <c r="Q198" s="28"/>
      <c r="R198" s="28"/>
      <c r="S198" s="22"/>
      <c r="T198" s="22"/>
      <c r="U198" s="22"/>
      <c r="V198" s="22"/>
      <c r="W198" s="22"/>
    </row>
    <row r="199" ht="16.5" spans="1:2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8"/>
      <c r="L199" s="28"/>
      <c r="M199" s="28"/>
      <c r="N199" s="28"/>
      <c r="O199" s="28"/>
      <c r="P199" s="28"/>
      <c r="Q199" s="28"/>
      <c r="R199" s="28"/>
      <c r="S199" s="22"/>
      <c r="T199" s="22"/>
      <c r="U199" s="22"/>
      <c r="V199" s="22"/>
      <c r="W199" s="22"/>
    </row>
    <row r="200" ht="16.5" spans="1:2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8"/>
      <c r="L200" s="28"/>
      <c r="M200" s="28"/>
      <c r="N200" s="28"/>
      <c r="O200" s="28"/>
      <c r="P200" s="28"/>
      <c r="Q200" s="28"/>
      <c r="R200" s="28"/>
      <c r="S200" s="22"/>
      <c r="T200" s="22"/>
      <c r="U200" s="22"/>
      <c r="V200" s="22"/>
      <c r="W200" s="22"/>
    </row>
    <row r="201" ht="16.5" spans="1:2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8"/>
      <c r="L201" s="28"/>
      <c r="M201" s="28"/>
      <c r="N201" s="28"/>
      <c r="O201" s="28"/>
      <c r="P201" s="28"/>
      <c r="Q201" s="28"/>
      <c r="R201" s="28"/>
      <c r="S201" s="22"/>
      <c r="T201" s="22"/>
      <c r="U201" s="22"/>
      <c r="V201" s="22"/>
      <c r="W201" s="22"/>
    </row>
    <row r="202" ht="16.5" spans="1:2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8"/>
      <c r="P202" s="28"/>
      <c r="Q202" s="28"/>
      <c r="R202" s="28"/>
      <c r="S202" s="22"/>
      <c r="T202" s="22"/>
      <c r="U202" s="22"/>
      <c r="V202" s="22"/>
      <c r="W202" s="22"/>
    </row>
    <row r="203" ht="16.5" spans="1:2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8"/>
      <c r="L203" s="28"/>
      <c r="M203" s="28"/>
      <c r="N203" s="28"/>
      <c r="O203" s="28"/>
      <c r="P203" s="28"/>
      <c r="Q203" s="28"/>
      <c r="R203" s="28"/>
      <c r="S203" s="22"/>
      <c r="T203" s="22"/>
      <c r="U203" s="22"/>
      <c r="V203" s="22"/>
      <c r="W203" s="22"/>
    </row>
    <row r="204" ht="16.5" spans="1:2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8"/>
      <c r="L204" s="28"/>
      <c r="M204" s="28"/>
      <c r="N204" s="28"/>
      <c r="O204" s="28"/>
      <c r="P204" s="28"/>
      <c r="Q204" s="28"/>
      <c r="R204" s="28"/>
      <c r="S204" s="22"/>
      <c r="T204" s="22"/>
      <c r="U204" s="22"/>
      <c r="V204" s="22"/>
      <c r="W204" s="22"/>
    </row>
    <row r="205" ht="16.5" spans="1:23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8"/>
      <c r="L205" s="28"/>
      <c r="M205" s="28"/>
      <c r="N205" s="28"/>
      <c r="O205" s="28"/>
      <c r="P205" s="28"/>
      <c r="Q205" s="28"/>
      <c r="R205" s="28"/>
      <c r="S205" s="22"/>
      <c r="T205" s="22"/>
      <c r="U205" s="22"/>
      <c r="V205" s="22"/>
      <c r="W205" s="22"/>
    </row>
    <row r="206" ht="16.5" spans="1:23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8"/>
      <c r="L206" s="28"/>
      <c r="M206" s="28"/>
      <c r="N206" s="28"/>
      <c r="O206" s="28"/>
      <c r="P206" s="28"/>
      <c r="Q206" s="28"/>
      <c r="R206" s="28"/>
      <c r="S206" s="22"/>
      <c r="T206" s="22"/>
      <c r="U206" s="22"/>
      <c r="V206" s="22"/>
      <c r="W206" s="22"/>
    </row>
    <row r="207" ht="16.5" spans="1:2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8"/>
      <c r="L207" s="28"/>
      <c r="M207" s="28"/>
      <c r="N207" s="28"/>
      <c r="O207" s="28"/>
      <c r="P207" s="28"/>
      <c r="Q207" s="28"/>
      <c r="R207" s="28"/>
      <c r="S207" s="22"/>
      <c r="T207" s="22"/>
      <c r="U207" s="22"/>
      <c r="V207" s="22"/>
      <c r="W207" s="22"/>
    </row>
    <row r="208" ht="16.5" spans="1:2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8"/>
      <c r="L208" s="28"/>
      <c r="M208" s="28"/>
      <c r="N208" s="28"/>
      <c r="O208" s="28"/>
      <c r="P208" s="28"/>
      <c r="Q208" s="28"/>
      <c r="R208" s="28"/>
      <c r="S208" s="22"/>
      <c r="T208" s="22"/>
      <c r="U208" s="22"/>
      <c r="V208" s="22"/>
      <c r="W208" s="22"/>
    </row>
    <row r="209" ht="16.5" spans="1:2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8"/>
      <c r="L209" s="28"/>
      <c r="M209" s="28"/>
      <c r="N209" s="28"/>
      <c r="O209" s="28"/>
      <c r="P209" s="28"/>
      <c r="Q209" s="28"/>
      <c r="R209" s="28"/>
      <c r="S209" s="22"/>
      <c r="T209" s="22"/>
      <c r="U209" s="22"/>
      <c r="V209" s="22"/>
      <c r="W209" s="22"/>
    </row>
    <row r="210" ht="16.5" spans="1:2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8"/>
      <c r="L210" s="28"/>
      <c r="M210" s="28"/>
      <c r="N210" s="28"/>
      <c r="O210" s="28"/>
      <c r="P210" s="28"/>
      <c r="Q210" s="28"/>
      <c r="R210" s="28"/>
      <c r="S210" s="22"/>
      <c r="T210" s="22"/>
      <c r="U210" s="22"/>
      <c r="V210" s="22"/>
      <c r="W210" s="22"/>
    </row>
    <row r="211" ht="16.5" spans="1:2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8"/>
      <c r="L211" s="28"/>
      <c r="M211" s="28"/>
      <c r="N211" s="28"/>
      <c r="O211" s="28"/>
      <c r="P211" s="28"/>
      <c r="Q211" s="28"/>
      <c r="R211" s="28"/>
      <c r="S211" s="22"/>
      <c r="T211" s="22"/>
      <c r="U211" s="22"/>
      <c r="V211" s="22"/>
      <c r="W211" s="22"/>
    </row>
    <row r="212" ht="16.5" spans="1:2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8"/>
      <c r="L212" s="28"/>
      <c r="M212" s="28"/>
      <c r="N212" s="28"/>
      <c r="O212" s="28"/>
      <c r="P212" s="28"/>
      <c r="Q212" s="28"/>
      <c r="R212" s="28"/>
      <c r="S212" s="22"/>
      <c r="T212" s="22"/>
      <c r="U212" s="22"/>
      <c r="V212" s="22"/>
      <c r="W212" s="22"/>
    </row>
    <row r="213" ht="16.5" spans="1:2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8"/>
      <c r="P213" s="28"/>
      <c r="Q213" s="28"/>
      <c r="R213" s="28"/>
      <c r="S213" s="22"/>
      <c r="T213" s="22"/>
      <c r="U213" s="22"/>
      <c r="V213" s="22"/>
      <c r="W213" s="22"/>
    </row>
    <row r="214" ht="16.5" spans="1:2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8"/>
      <c r="P214" s="28"/>
      <c r="Q214" s="28"/>
      <c r="R214" s="28"/>
      <c r="S214" s="22"/>
      <c r="T214" s="22"/>
      <c r="U214" s="22"/>
      <c r="V214" s="22"/>
      <c r="W214" s="22"/>
    </row>
    <row r="215" ht="16.5" spans="1:2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8"/>
      <c r="L215" s="28"/>
      <c r="M215" s="28"/>
      <c r="N215" s="28"/>
      <c r="O215" s="28"/>
      <c r="P215" s="28"/>
      <c r="Q215" s="28"/>
      <c r="R215" s="28"/>
      <c r="S215" s="22"/>
      <c r="T215" s="22"/>
      <c r="U215" s="22"/>
      <c r="V215" s="22"/>
      <c r="W215" s="22"/>
    </row>
    <row r="216" ht="16.5" spans="1:2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8"/>
      <c r="L216" s="28"/>
      <c r="M216" s="28"/>
      <c r="N216" s="28"/>
      <c r="O216" s="28"/>
      <c r="P216" s="28"/>
      <c r="Q216" s="28"/>
      <c r="R216" s="28"/>
      <c r="S216" s="22"/>
      <c r="T216" s="22"/>
      <c r="U216" s="22"/>
      <c r="V216" s="22"/>
      <c r="W216" s="22"/>
    </row>
    <row r="217" ht="16.5" spans="1:2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8"/>
      <c r="L217" s="28"/>
      <c r="M217" s="28"/>
      <c r="N217" s="28"/>
      <c r="O217" s="28"/>
      <c r="P217" s="28"/>
      <c r="Q217" s="28"/>
      <c r="R217" s="28"/>
      <c r="S217" s="22"/>
      <c r="T217" s="22"/>
      <c r="U217" s="22"/>
      <c r="V217" s="22"/>
      <c r="W217" s="22"/>
    </row>
    <row r="218" ht="16.5" spans="1:2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8"/>
      <c r="L218" s="28"/>
      <c r="M218" s="28"/>
      <c r="N218" s="28"/>
      <c r="O218" s="28"/>
      <c r="P218" s="28"/>
      <c r="Q218" s="28"/>
      <c r="R218" s="28"/>
      <c r="S218" s="22"/>
      <c r="T218" s="22"/>
      <c r="U218" s="22"/>
      <c r="V218" s="22"/>
      <c r="W218" s="22"/>
    </row>
    <row r="219" ht="16.5" spans="1:2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8"/>
      <c r="L219" s="28"/>
      <c r="M219" s="28"/>
      <c r="N219" s="28"/>
      <c r="O219" s="28"/>
      <c r="P219" s="28"/>
      <c r="Q219" s="28"/>
      <c r="R219" s="28"/>
      <c r="S219" s="22"/>
      <c r="T219" s="22"/>
      <c r="U219" s="22"/>
      <c r="V219" s="22"/>
      <c r="W219" s="22"/>
    </row>
    <row r="220" ht="16.5" spans="1:2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8"/>
      <c r="L220" s="28"/>
      <c r="M220" s="28"/>
      <c r="N220" s="28"/>
      <c r="O220" s="28"/>
      <c r="P220" s="28"/>
      <c r="Q220" s="28"/>
      <c r="R220" s="28"/>
      <c r="S220" s="22"/>
      <c r="T220" s="22"/>
      <c r="U220" s="22"/>
      <c r="V220" s="22"/>
      <c r="W220" s="22"/>
    </row>
    <row r="221" ht="16.5" spans="1:2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8"/>
      <c r="L221" s="28"/>
      <c r="M221" s="28"/>
      <c r="N221" s="28"/>
      <c r="O221" s="28"/>
      <c r="P221" s="28"/>
      <c r="Q221" s="28"/>
      <c r="R221" s="28"/>
      <c r="S221" s="22"/>
      <c r="T221" s="22"/>
      <c r="U221" s="22"/>
      <c r="V221" s="22"/>
      <c r="W221" s="22"/>
    </row>
    <row r="222" ht="16.5" spans="1:2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8"/>
      <c r="P222" s="28"/>
      <c r="Q222" s="28"/>
      <c r="R222" s="28"/>
      <c r="S222" s="22"/>
      <c r="T222" s="22"/>
      <c r="U222" s="22"/>
      <c r="V222" s="22"/>
      <c r="W222" s="22"/>
    </row>
    <row r="223" ht="16.5" spans="1: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8"/>
      <c r="L223" s="28"/>
      <c r="M223" s="28"/>
      <c r="N223" s="28"/>
      <c r="O223" s="28"/>
      <c r="P223" s="28"/>
      <c r="Q223" s="28"/>
      <c r="R223" s="28"/>
      <c r="S223" s="22"/>
      <c r="T223" s="22"/>
      <c r="U223" s="22"/>
      <c r="V223" s="22"/>
      <c r="W223" s="22"/>
    </row>
    <row r="224" ht="16.5" spans="1:2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8"/>
      <c r="L224" s="28"/>
      <c r="M224" s="28"/>
      <c r="N224" s="28"/>
      <c r="O224" s="28"/>
      <c r="P224" s="28"/>
      <c r="Q224" s="28"/>
      <c r="R224" s="28"/>
      <c r="S224" s="22"/>
      <c r="T224" s="22"/>
      <c r="U224" s="22"/>
      <c r="V224" s="22"/>
      <c r="W224" s="22"/>
    </row>
    <row r="225" ht="16.5" spans="1:2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8"/>
      <c r="P225" s="28"/>
      <c r="Q225" s="28"/>
      <c r="R225" s="28"/>
      <c r="S225" s="22"/>
      <c r="T225" s="22"/>
      <c r="U225" s="22"/>
      <c r="V225" s="22"/>
      <c r="W225" s="22"/>
    </row>
    <row r="226" ht="16.5" spans="1:2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8"/>
      <c r="L226" s="28"/>
      <c r="M226" s="28"/>
      <c r="N226" s="28"/>
      <c r="O226" s="28"/>
      <c r="P226" s="28"/>
      <c r="Q226" s="28"/>
      <c r="R226" s="28"/>
      <c r="S226" s="22"/>
      <c r="T226" s="22"/>
      <c r="U226" s="22"/>
      <c r="V226" s="22"/>
      <c r="W226" s="22"/>
    </row>
    <row r="227" ht="16.5" spans="1:2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8"/>
      <c r="L227" s="28"/>
      <c r="M227" s="28"/>
      <c r="N227" s="28"/>
      <c r="O227" s="28"/>
      <c r="P227" s="28"/>
      <c r="Q227" s="28"/>
      <c r="R227" s="28"/>
      <c r="S227" s="22"/>
      <c r="T227" s="22"/>
      <c r="U227" s="22"/>
      <c r="V227" s="22"/>
      <c r="W227" s="22"/>
    </row>
    <row r="228" ht="16.5" spans="1:2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8"/>
      <c r="L228" s="28"/>
      <c r="M228" s="28"/>
      <c r="N228" s="28"/>
      <c r="O228" s="28"/>
      <c r="P228" s="28"/>
      <c r="Q228" s="28"/>
      <c r="R228" s="28"/>
      <c r="S228" s="22"/>
      <c r="T228" s="22"/>
      <c r="U228" s="22"/>
      <c r="V228" s="22"/>
      <c r="W228" s="22"/>
    </row>
    <row r="229" ht="16.5" spans="1:2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8"/>
      <c r="L229" s="28"/>
      <c r="M229" s="28"/>
      <c r="N229" s="28"/>
      <c r="O229" s="28"/>
      <c r="P229" s="28"/>
      <c r="Q229" s="28"/>
      <c r="R229" s="28"/>
      <c r="S229" s="22"/>
      <c r="T229" s="22"/>
      <c r="U229" s="22"/>
      <c r="V229" s="22"/>
      <c r="W229" s="22"/>
    </row>
    <row r="230" ht="16.5" spans="1:23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8"/>
      <c r="L230" s="28"/>
      <c r="M230" s="28"/>
      <c r="N230" s="28"/>
      <c r="O230" s="28"/>
      <c r="P230" s="28"/>
      <c r="Q230" s="28"/>
      <c r="R230" s="28"/>
      <c r="S230" s="22"/>
      <c r="T230" s="22"/>
      <c r="U230" s="22"/>
      <c r="V230" s="22"/>
      <c r="W230" s="22"/>
    </row>
    <row r="231" ht="16.5" spans="1:23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8"/>
      <c r="L231" s="28"/>
      <c r="M231" s="28"/>
      <c r="N231" s="28"/>
      <c r="O231" s="28"/>
      <c r="P231" s="28"/>
      <c r="Q231" s="28"/>
      <c r="R231" s="28"/>
      <c r="S231" s="22"/>
      <c r="T231" s="22"/>
      <c r="U231" s="22"/>
      <c r="V231" s="22"/>
      <c r="W231" s="22"/>
    </row>
    <row r="232" ht="16.5" spans="1:23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8"/>
      <c r="L232" s="28"/>
      <c r="M232" s="28"/>
      <c r="N232" s="28"/>
      <c r="O232" s="28"/>
      <c r="P232" s="28"/>
      <c r="Q232" s="28"/>
      <c r="R232" s="28"/>
      <c r="S232" s="22"/>
      <c r="T232" s="22"/>
      <c r="U232" s="22"/>
      <c r="V232" s="22"/>
      <c r="W232" s="22"/>
    </row>
    <row r="233" ht="16.5" spans="1:2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8"/>
      <c r="L233" s="28"/>
      <c r="M233" s="28"/>
      <c r="N233" s="28"/>
      <c r="O233" s="28"/>
      <c r="P233" s="28"/>
      <c r="Q233" s="28"/>
      <c r="R233" s="28"/>
      <c r="S233" s="22"/>
      <c r="T233" s="22"/>
      <c r="U233" s="22"/>
      <c r="V233" s="22"/>
      <c r="W233" s="22"/>
    </row>
    <row r="234" ht="16.5" spans="1:23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8"/>
      <c r="L234" s="28"/>
      <c r="M234" s="28"/>
      <c r="N234" s="28"/>
      <c r="O234" s="28"/>
      <c r="P234" s="28"/>
      <c r="Q234" s="28"/>
      <c r="R234" s="28"/>
      <c r="S234" s="22"/>
      <c r="T234" s="22"/>
      <c r="U234" s="22"/>
      <c r="V234" s="22"/>
      <c r="W234" s="22"/>
    </row>
    <row r="235" ht="16.5" spans="1:23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8"/>
      <c r="L235" s="28"/>
      <c r="M235" s="28"/>
      <c r="N235" s="28"/>
      <c r="O235" s="28"/>
      <c r="P235" s="28"/>
      <c r="Q235" s="28"/>
      <c r="R235" s="28"/>
      <c r="S235" s="22"/>
      <c r="T235" s="22"/>
      <c r="U235" s="22"/>
      <c r="V235" s="22"/>
      <c r="W235" s="22"/>
    </row>
    <row r="236" ht="16.5" spans="1:23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8"/>
      <c r="L236" s="28"/>
      <c r="M236" s="28"/>
      <c r="N236" s="28"/>
      <c r="O236" s="28"/>
      <c r="P236" s="28"/>
      <c r="Q236" s="28"/>
      <c r="R236" s="28"/>
      <c r="S236" s="22"/>
      <c r="T236" s="22"/>
      <c r="U236" s="22"/>
      <c r="V236" s="22"/>
      <c r="W236" s="22"/>
    </row>
    <row r="237" ht="16.5" spans="1:23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8"/>
      <c r="L237" s="28"/>
      <c r="M237" s="28"/>
      <c r="N237" s="28"/>
      <c r="O237" s="28"/>
      <c r="P237" s="28"/>
      <c r="Q237" s="28"/>
      <c r="R237" s="28"/>
      <c r="S237" s="22"/>
      <c r="T237" s="22"/>
      <c r="U237" s="22"/>
      <c r="V237" s="22"/>
      <c r="W237" s="22"/>
    </row>
    <row r="238" ht="16.5" spans="1:23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8"/>
      <c r="L238" s="28"/>
      <c r="M238" s="28"/>
      <c r="N238" s="28"/>
      <c r="O238" s="28"/>
      <c r="P238" s="28"/>
      <c r="Q238" s="28"/>
      <c r="R238" s="28"/>
      <c r="S238" s="22"/>
      <c r="T238" s="22"/>
      <c r="U238" s="22"/>
      <c r="V238" s="22"/>
      <c r="W238" s="22"/>
    </row>
    <row r="239" ht="16.5" spans="1:23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8"/>
      <c r="L239" s="28"/>
      <c r="M239" s="28"/>
      <c r="N239" s="28"/>
      <c r="O239" s="28"/>
      <c r="P239" s="28"/>
      <c r="Q239" s="28"/>
      <c r="R239" s="28"/>
      <c r="S239" s="22"/>
      <c r="T239" s="22"/>
      <c r="U239" s="22"/>
      <c r="V239" s="22"/>
      <c r="W239" s="22"/>
    </row>
    <row r="240" ht="16.5" spans="1:23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8"/>
      <c r="L240" s="28"/>
      <c r="M240" s="28"/>
      <c r="N240" s="28"/>
      <c r="O240" s="28"/>
      <c r="P240" s="28"/>
      <c r="Q240" s="28"/>
      <c r="R240" s="28"/>
      <c r="S240" s="22"/>
      <c r="T240" s="22"/>
      <c r="U240" s="22"/>
      <c r="V240" s="22"/>
      <c r="W240" s="22"/>
    </row>
    <row r="241" ht="16.5" spans="1:23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8"/>
      <c r="L241" s="28"/>
      <c r="M241" s="28"/>
      <c r="N241" s="28"/>
      <c r="O241" s="28"/>
      <c r="P241" s="28"/>
      <c r="Q241" s="28"/>
      <c r="R241" s="28"/>
      <c r="S241" s="22"/>
      <c r="T241" s="22"/>
      <c r="U241" s="22"/>
      <c r="V241" s="22"/>
      <c r="W241" s="22"/>
    </row>
    <row r="242" ht="16.5" spans="1:23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8"/>
      <c r="L242" s="28"/>
      <c r="M242" s="28"/>
      <c r="N242" s="28"/>
      <c r="O242" s="28"/>
      <c r="P242" s="28"/>
      <c r="Q242" s="28"/>
      <c r="R242" s="28"/>
      <c r="S242" s="22"/>
      <c r="T242" s="22"/>
      <c r="U242" s="22"/>
      <c r="V242" s="22"/>
      <c r="W242" s="22"/>
    </row>
    <row r="243" ht="16.5" spans="1:2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8"/>
      <c r="L243" s="28"/>
      <c r="M243" s="28"/>
      <c r="N243" s="28"/>
      <c r="O243" s="28"/>
      <c r="P243" s="28"/>
      <c r="Q243" s="28"/>
      <c r="R243" s="28"/>
      <c r="S243" s="22"/>
      <c r="T243" s="22"/>
      <c r="U243" s="22"/>
      <c r="V243" s="22"/>
      <c r="W243" s="22"/>
    </row>
    <row r="244" ht="16.5" spans="1:2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8"/>
      <c r="L244" s="28"/>
      <c r="M244" s="28"/>
      <c r="N244" s="28"/>
      <c r="O244" s="28"/>
      <c r="P244" s="28"/>
      <c r="Q244" s="28"/>
      <c r="R244" s="28"/>
      <c r="S244" s="22"/>
      <c r="T244" s="22"/>
      <c r="U244" s="22"/>
      <c r="V244" s="22"/>
      <c r="W244" s="22"/>
    </row>
    <row r="245" ht="16.5" spans="1:23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8"/>
      <c r="L245" s="28"/>
      <c r="M245" s="28"/>
      <c r="N245" s="28"/>
      <c r="O245" s="28"/>
      <c r="P245" s="28"/>
      <c r="Q245" s="28"/>
      <c r="R245" s="28"/>
      <c r="S245" s="22"/>
      <c r="T245" s="22"/>
      <c r="U245" s="22"/>
      <c r="V245" s="22"/>
      <c r="W245" s="22"/>
    </row>
    <row r="246" ht="16.5" spans="1:23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8"/>
      <c r="L246" s="28"/>
      <c r="M246" s="28"/>
      <c r="N246" s="28"/>
      <c r="O246" s="28"/>
      <c r="P246" s="28"/>
      <c r="Q246" s="28"/>
      <c r="R246" s="28"/>
      <c r="S246" s="22"/>
      <c r="T246" s="22"/>
      <c r="U246" s="22"/>
      <c r="V246" s="22"/>
      <c r="W246" s="22"/>
    </row>
    <row r="247" ht="16.5" spans="1:23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8"/>
      <c r="L247" s="28"/>
      <c r="M247" s="28"/>
      <c r="N247" s="28"/>
      <c r="O247" s="28"/>
      <c r="P247" s="28"/>
      <c r="Q247" s="28"/>
      <c r="R247" s="28"/>
      <c r="S247" s="22"/>
      <c r="T247" s="22"/>
      <c r="U247" s="22"/>
      <c r="V247" s="22"/>
      <c r="W247" s="22"/>
    </row>
    <row r="248" ht="16.5" spans="1:23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8"/>
      <c r="L248" s="28"/>
      <c r="M248" s="28"/>
      <c r="N248" s="28"/>
      <c r="O248" s="28"/>
      <c r="P248" s="28"/>
      <c r="Q248" s="28"/>
      <c r="R248" s="28"/>
      <c r="S248" s="22"/>
      <c r="T248" s="22"/>
      <c r="U248" s="22"/>
      <c r="V248" s="22"/>
      <c r="W248" s="22"/>
    </row>
    <row r="249" ht="16.5" spans="1:23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8"/>
      <c r="L249" s="28"/>
      <c r="M249" s="28"/>
      <c r="N249" s="28"/>
      <c r="O249" s="28"/>
      <c r="P249" s="28"/>
      <c r="Q249" s="28"/>
      <c r="R249" s="28"/>
      <c r="S249" s="22"/>
      <c r="T249" s="22"/>
      <c r="U249" s="22"/>
      <c r="V249" s="22"/>
      <c r="W249" s="22"/>
    </row>
    <row r="250" ht="16.5" spans="1:23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8"/>
      <c r="L250" s="28"/>
      <c r="M250" s="28"/>
      <c r="N250" s="28"/>
      <c r="O250" s="28"/>
      <c r="P250" s="28"/>
      <c r="Q250" s="28"/>
      <c r="R250" s="28"/>
      <c r="S250" s="22"/>
      <c r="T250" s="22"/>
      <c r="U250" s="22"/>
      <c r="V250" s="22"/>
      <c r="W250" s="22"/>
    </row>
    <row r="251" ht="16.5" spans="1:23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8"/>
      <c r="L251" s="28"/>
      <c r="M251" s="28"/>
      <c r="N251" s="28"/>
      <c r="O251" s="28"/>
      <c r="P251" s="28"/>
      <c r="Q251" s="28"/>
      <c r="R251" s="28"/>
      <c r="S251" s="22"/>
      <c r="T251" s="22"/>
      <c r="U251" s="22"/>
      <c r="V251" s="22"/>
      <c r="W251" s="22"/>
    </row>
    <row r="252" ht="16.5" spans="1:2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8"/>
      <c r="L252" s="28"/>
      <c r="M252" s="28"/>
      <c r="N252" s="28"/>
      <c r="O252" s="28"/>
      <c r="P252" s="28"/>
      <c r="Q252" s="28"/>
      <c r="R252" s="28"/>
      <c r="S252" s="22"/>
      <c r="T252" s="22"/>
      <c r="U252" s="22"/>
      <c r="V252" s="22"/>
      <c r="W252" s="22"/>
    </row>
    <row r="253" ht="16.5" spans="1:2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8"/>
      <c r="L253" s="28"/>
      <c r="M253" s="28"/>
      <c r="N253" s="28"/>
      <c r="O253" s="28"/>
      <c r="P253" s="28"/>
      <c r="Q253" s="28"/>
      <c r="R253" s="28"/>
      <c r="S253" s="22"/>
      <c r="T253" s="22"/>
      <c r="U253" s="22"/>
      <c r="V253" s="22"/>
      <c r="W253" s="22"/>
    </row>
    <row r="254" ht="16.5" spans="1:2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8"/>
      <c r="L254" s="28"/>
      <c r="M254" s="28"/>
      <c r="N254" s="28"/>
      <c r="O254" s="28"/>
      <c r="P254" s="28"/>
      <c r="Q254" s="28"/>
      <c r="R254" s="28"/>
      <c r="S254" s="22"/>
      <c r="T254" s="22"/>
      <c r="U254" s="22"/>
      <c r="V254" s="22"/>
      <c r="W254" s="22"/>
    </row>
    <row r="255" ht="16.5" spans="1:2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8"/>
      <c r="L255" s="28"/>
      <c r="M255" s="28"/>
      <c r="N255" s="28"/>
      <c r="O255" s="28"/>
      <c r="P255" s="28"/>
      <c r="Q255" s="28"/>
      <c r="R255" s="28"/>
      <c r="S255" s="22"/>
      <c r="T255" s="22"/>
      <c r="U255" s="22"/>
      <c r="V255" s="22"/>
      <c r="W255" s="22"/>
    </row>
    <row r="256" ht="16.5" spans="1:2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8"/>
      <c r="L256" s="28"/>
      <c r="M256" s="28"/>
      <c r="N256" s="28"/>
      <c r="O256" s="28"/>
      <c r="P256" s="28"/>
      <c r="Q256" s="28"/>
      <c r="R256" s="28"/>
      <c r="S256" s="22"/>
      <c r="T256" s="22"/>
      <c r="U256" s="22"/>
      <c r="V256" s="22"/>
      <c r="W256" s="22"/>
    </row>
    <row r="257" ht="16.5" spans="1:2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8"/>
      <c r="L257" s="28"/>
      <c r="M257" s="28"/>
      <c r="N257" s="28"/>
      <c r="O257" s="28"/>
      <c r="P257" s="28"/>
      <c r="Q257" s="28"/>
      <c r="R257" s="28"/>
      <c r="S257" s="22"/>
      <c r="T257" s="22"/>
      <c r="U257" s="22"/>
      <c r="V257" s="22"/>
      <c r="W257" s="22"/>
    </row>
    <row r="258" ht="16.5" spans="1:2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8"/>
      <c r="L258" s="28"/>
      <c r="M258" s="28"/>
      <c r="N258" s="28"/>
      <c r="O258" s="28"/>
      <c r="P258" s="28"/>
      <c r="Q258" s="28"/>
      <c r="R258" s="28"/>
      <c r="S258" s="22"/>
      <c r="T258" s="22"/>
      <c r="U258" s="22"/>
      <c r="V258" s="22"/>
      <c r="W258" s="22"/>
    </row>
    <row r="259" ht="16.5" spans="1:2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8"/>
      <c r="L259" s="28"/>
      <c r="M259" s="28"/>
      <c r="N259" s="28"/>
      <c r="O259" s="28"/>
      <c r="P259" s="28"/>
      <c r="Q259" s="28"/>
      <c r="R259" s="28"/>
      <c r="S259" s="22"/>
      <c r="T259" s="22"/>
      <c r="U259" s="22"/>
      <c r="V259" s="22"/>
      <c r="W259" s="22"/>
    </row>
    <row r="260" ht="16.5" spans="1:2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8"/>
      <c r="L260" s="28"/>
      <c r="M260" s="28"/>
      <c r="N260" s="28"/>
      <c r="O260" s="28"/>
      <c r="P260" s="28"/>
      <c r="Q260" s="28"/>
      <c r="R260" s="28"/>
      <c r="S260" s="22"/>
      <c r="T260" s="22"/>
      <c r="U260" s="22"/>
      <c r="V260" s="22"/>
      <c r="W260" s="22"/>
    </row>
    <row r="261" ht="16.5" spans="1:2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8"/>
      <c r="L261" s="28"/>
      <c r="M261" s="28"/>
      <c r="N261" s="28"/>
      <c r="O261" s="28"/>
      <c r="P261" s="28"/>
      <c r="Q261" s="28"/>
      <c r="R261" s="28"/>
      <c r="S261" s="22"/>
      <c r="T261" s="22"/>
      <c r="U261" s="22"/>
      <c r="V261" s="22"/>
      <c r="W261" s="22"/>
    </row>
    <row r="262" ht="16.5" spans="1:2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8"/>
      <c r="L262" s="28"/>
      <c r="M262" s="28"/>
      <c r="N262" s="28"/>
      <c r="O262" s="28"/>
      <c r="P262" s="28"/>
      <c r="Q262" s="28"/>
      <c r="R262" s="28"/>
      <c r="S262" s="22"/>
      <c r="T262" s="22"/>
      <c r="U262" s="22"/>
      <c r="V262" s="22"/>
      <c r="W262" s="22"/>
    </row>
    <row r="263" ht="16.5" spans="1:2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8"/>
      <c r="L263" s="28"/>
      <c r="M263" s="28"/>
      <c r="N263" s="28"/>
      <c r="O263" s="28"/>
      <c r="P263" s="28"/>
      <c r="Q263" s="28"/>
      <c r="R263" s="28"/>
      <c r="S263" s="22"/>
      <c r="T263" s="22"/>
      <c r="U263" s="22"/>
      <c r="V263" s="22"/>
      <c r="W263" s="22"/>
    </row>
    <row r="264" ht="16.5" spans="1:2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8"/>
      <c r="L264" s="28"/>
      <c r="M264" s="28"/>
      <c r="N264" s="28"/>
      <c r="O264" s="28"/>
      <c r="P264" s="28"/>
      <c r="Q264" s="28"/>
      <c r="R264" s="28"/>
      <c r="S264" s="22"/>
      <c r="T264" s="22"/>
      <c r="U264" s="22"/>
      <c r="V264" s="22"/>
      <c r="W264" s="22"/>
    </row>
    <row r="265" ht="16.5" spans="1:2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8"/>
      <c r="L265" s="28"/>
      <c r="M265" s="28"/>
      <c r="N265" s="28"/>
      <c r="O265" s="28"/>
      <c r="P265" s="28"/>
      <c r="Q265" s="28"/>
      <c r="R265" s="28"/>
      <c r="S265" s="22"/>
      <c r="T265" s="22"/>
      <c r="U265" s="22"/>
      <c r="V265" s="22"/>
      <c r="W265" s="22"/>
    </row>
    <row r="266" ht="16.5" spans="1:2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8"/>
      <c r="L266" s="28"/>
      <c r="M266" s="28"/>
      <c r="N266" s="28"/>
      <c r="O266" s="28"/>
      <c r="P266" s="28"/>
      <c r="Q266" s="28"/>
      <c r="R266" s="28"/>
      <c r="S266" s="22"/>
      <c r="T266" s="22"/>
      <c r="U266" s="22"/>
      <c r="V266" s="22"/>
      <c r="W266" s="22"/>
    </row>
    <row r="267" ht="16.5" spans="1:2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8"/>
      <c r="L267" s="28"/>
      <c r="M267" s="28"/>
      <c r="N267" s="28"/>
      <c r="O267" s="28"/>
      <c r="P267" s="28"/>
      <c r="Q267" s="28"/>
      <c r="R267" s="28"/>
      <c r="S267" s="22"/>
      <c r="T267" s="22"/>
      <c r="U267" s="22"/>
      <c r="V267" s="22"/>
      <c r="W267" s="22"/>
    </row>
    <row r="268" ht="16.5" spans="1:2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8"/>
      <c r="L268" s="28"/>
      <c r="M268" s="28"/>
      <c r="N268" s="28"/>
      <c r="O268" s="28"/>
      <c r="P268" s="28"/>
      <c r="Q268" s="28"/>
      <c r="R268" s="28"/>
      <c r="S268" s="22"/>
      <c r="T268" s="22"/>
      <c r="U268" s="22"/>
      <c r="V268" s="22"/>
      <c r="W268" s="22"/>
    </row>
    <row r="269" ht="16.5" spans="1:2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8"/>
      <c r="L269" s="28"/>
      <c r="M269" s="28"/>
      <c r="N269" s="28"/>
      <c r="O269" s="28"/>
      <c r="P269" s="28"/>
      <c r="Q269" s="28"/>
      <c r="R269" s="28"/>
      <c r="S269" s="22"/>
      <c r="T269" s="22"/>
      <c r="U269" s="22"/>
      <c r="V269" s="22"/>
      <c r="W269" s="22"/>
    </row>
    <row r="270" ht="16.5" spans="1:2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8"/>
      <c r="L270" s="28"/>
      <c r="M270" s="28"/>
      <c r="N270" s="28"/>
      <c r="O270" s="28"/>
      <c r="P270" s="28"/>
      <c r="Q270" s="28"/>
      <c r="R270" s="28"/>
      <c r="S270" s="22"/>
      <c r="T270" s="22"/>
      <c r="U270" s="22"/>
      <c r="V270" s="22"/>
      <c r="W270" s="22"/>
    </row>
    <row r="271" ht="16.5" spans="1:2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8"/>
      <c r="L271" s="28"/>
      <c r="M271" s="28"/>
      <c r="N271" s="28"/>
      <c r="O271" s="28"/>
      <c r="P271" s="28"/>
      <c r="Q271" s="28"/>
      <c r="R271" s="28"/>
      <c r="S271" s="22"/>
      <c r="T271" s="22"/>
      <c r="U271" s="22"/>
      <c r="V271" s="22"/>
      <c r="W271" s="22"/>
    </row>
    <row r="272" ht="16.5" spans="1:2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8"/>
      <c r="L272" s="28"/>
      <c r="M272" s="28"/>
      <c r="N272" s="28"/>
      <c r="O272" s="28"/>
      <c r="P272" s="28"/>
      <c r="Q272" s="28"/>
      <c r="R272" s="28"/>
      <c r="S272" s="22"/>
      <c r="T272" s="22"/>
      <c r="U272" s="22"/>
      <c r="V272" s="22"/>
      <c r="W272" s="22"/>
    </row>
    <row r="273" ht="16.5" spans="1:2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8"/>
      <c r="L273" s="28"/>
      <c r="M273" s="28"/>
      <c r="N273" s="28"/>
      <c r="O273" s="28"/>
      <c r="P273" s="28"/>
      <c r="Q273" s="28"/>
      <c r="R273" s="28"/>
      <c r="S273" s="22"/>
      <c r="T273" s="22"/>
      <c r="U273" s="22"/>
      <c r="V273" s="22"/>
      <c r="W273" s="22"/>
    </row>
    <row r="274" ht="16.5" spans="1:2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8"/>
      <c r="L274" s="28"/>
      <c r="M274" s="28"/>
      <c r="N274" s="28"/>
      <c r="O274" s="28"/>
      <c r="P274" s="28"/>
      <c r="Q274" s="28"/>
      <c r="R274" s="28"/>
      <c r="S274" s="22"/>
      <c r="T274" s="22"/>
      <c r="U274" s="22"/>
      <c r="V274" s="22"/>
      <c r="W274" s="22"/>
    </row>
    <row r="275" ht="16.5" spans="1:2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8"/>
      <c r="L275" s="28"/>
      <c r="M275" s="28"/>
      <c r="N275" s="28"/>
      <c r="O275" s="28"/>
      <c r="P275" s="28"/>
      <c r="Q275" s="28"/>
      <c r="R275" s="28"/>
      <c r="S275" s="22"/>
      <c r="T275" s="22"/>
      <c r="U275" s="22"/>
      <c r="V275" s="22"/>
      <c r="W275" s="22"/>
    </row>
    <row r="276" ht="16.5" spans="1:2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8"/>
      <c r="L276" s="28"/>
      <c r="M276" s="28"/>
      <c r="N276" s="28"/>
      <c r="O276" s="28"/>
      <c r="P276" s="28"/>
      <c r="Q276" s="28"/>
      <c r="R276" s="28"/>
      <c r="S276" s="22"/>
      <c r="T276" s="22"/>
      <c r="U276" s="22"/>
      <c r="V276" s="22"/>
      <c r="W276" s="22"/>
    </row>
    <row r="277" ht="16.5" spans="1:2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8"/>
      <c r="L277" s="28"/>
      <c r="M277" s="28"/>
      <c r="N277" s="28"/>
      <c r="O277" s="28"/>
      <c r="P277" s="28"/>
      <c r="Q277" s="28"/>
      <c r="R277" s="28"/>
      <c r="S277" s="22"/>
      <c r="T277" s="22"/>
      <c r="U277" s="22"/>
      <c r="V277" s="22"/>
      <c r="W277" s="22"/>
    </row>
    <row r="278" ht="16.5" spans="1:2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8"/>
      <c r="L278" s="28"/>
      <c r="M278" s="28"/>
      <c r="N278" s="28"/>
      <c r="O278" s="28"/>
      <c r="P278" s="28"/>
      <c r="Q278" s="28"/>
      <c r="R278" s="28"/>
      <c r="S278" s="22"/>
      <c r="T278" s="22"/>
      <c r="U278" s="22"/>
      <c r="V278" s="22"/>
      <c r="W278" s="22"/>
    </row>
    <row r="279" ht="16.5" spans="1:2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8"/>
      <c r="L279" s="28"/>
      <c r="M279" s="28"/>
      <c r="N279" s="28"/>
      <c r="O279" s="28"/>
      <c r="P279" s="28"/>
      <c r="Q279" s="28"/>
      <c r="R279" s="28"/>
      <c r="S279" s="22"/>
      <c r="T279" s="22"/>
      <c r="U279" s="22"/>
      <c r="V279" s="22"/>
      <c r="W279" s="22"/>
    </row>
    <row r="280" ht="16.5" spans="1:2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8"/>
      <c r="L280" s="28"/>
      <c r="M280" s="28"/>
      <c r="N280" s="28"/>
      <c r="O280" s="28"/>
      <c r="P280" s="28"/>
      <c r="Q280" s="28"/>
      <c r="R280" s="28"/>
      <c r="S280" s="22"/>
      <c r="T280" s="22"/>
      <c r="U280" s="22"/>
      <c r="V280" s="22"/>
      <c r="W280" s="22"/>
    </row>
    <row r="281" ht="16.5" spans="1:2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8"/>
      <c r="L281" s="28"/>
      <c r="M281" s="28"/>
      <c r="N281" s="28"/>
      <c r="O281" s="28"/>
      <c r="P281" s="28"/>
      <c r="Q281" s="28"/>
      <c r="R281" s="28"/>
      <c r="S281" s="22"/>
      <c r="T281" s="22"/>
      <c r="U281" s="22"/>
      <c r="V281" s="22"/>
      <c r="W281" s="22"/>
    </row>
    <row r="282" ht="16.5" spans="1:2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8"/>
      <c r="L282" s="28"/>
      <c r="M282" s="28"/>
      <c r="N282" s="28"/>
      <c r="O282" s="28"/>
      <c r="P282" s="28"/>
      <c r="Q282" s="28"/>
      <c r="R282" s="28"/>
      <c r="S282" s="22"/>
      <c r="T282" s="22"/>
      <c r="U282" s="22"/>
      <c r="V282" s="22"/>
      <c r="W282" s="22"/>
    </row>
    <row r="283" ht="16.5" spans="1:2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8"/>
      <c r="L283" s="28"/>
      <c r="M283" s="28"/>
      <c r="N283" s="28"/>
      <c r="O283" s="28"/>
      <c r="P283" s="28"/>
      <c r="Q283" s="28"/>
      <c r="R283" s="28"/>
      <c r="S283" s="22"/>
      <c r="T283" s="22"/>
      <c r="U283" s="22"/>
      <c r="V283" s="22"/>
      <c r="W283" s="22"/>
    </row>
    <row r="284" ht="16.5" spans="1:2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8"/>
      <c r="L284" s="28"/>
      <c r="M284" s="28"/>
      <c r="N284" s="28"/>
      <c r="O284" s="28"/>
      <c r="P284" s="28"/>
      <c r="Q284" s="28"/>
      <c r="R284" s="28"/>
      <c r="S284" s="22"/>
      <c r="T284" s="22"/>
      <c r="U284" s="22"/>
      <c r="V284" s="22"/>
      <c r="W284" s="22"/>
    </row>
    <row r="285" ht="16.5" spans="1:2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8"/>
      <c r="L285" s="28"/>
      <c r="M285" s="28"/>
      <c r="N285" s="28"/>
      <c r="O285" s="28"/>
      <c r="P285" s="28"/>
      <c r="Q285" s="28"/>
      <c r="R285" s="28"/>
      <c r="S285" s="22"/>
      <c r="T285" s="22"/>
      <c r="U285" s="22"/>
      <c r="V285" s="22"/>
      <c r="W285" s="22"/>
    </row>
    <row r="286" ht="16.5" spans="1:2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8"/>
      <c r="L286" s="28"/>
      <c r="M286" s="28"/>
      <c r="N286" s="28"/>
      <c r="O286" s="28"/>
      <c r="P286" s="28"/>
      <c r="Q286" s="28"/>
      <c r="R286" s="28"/>
      <c r="S286" s="22"/>
      <c r="T286" s="22"/>
      <c r="U286" s="22"/>
      <c r="V286" s="22"/>
      <c r="W286" s="22"/>
    </row>
    <row r="287" ht="16.5" spans="1:2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8"/>
      <c r="L287" s="28"/>
      <c r="M287" s="28"/>
      <c r="N287" s="28"/>
      <c r="O287" s="28"/>
      <c r="P287" s="28"/>
      <c r="Q287" s="28"/>
      <c r="R287" s="28"/>
      <c r="S287" s="22"/>
      <c r="T287" s="22"/>
      <c r="U287" s="22"/>
      <c r="V287" s="22"/>
      <c r="W287" s="22"/>
    </row>
    <row r="288" ht="16.5" spans="1:2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8"/>
      <c r="L288" s="28"/>
      <c r="M288" s="28"/>
      <c r="N288" s="28"/>
      <c r="O288" s="28"/>
      <c r="P288" s="28"/>
      <c r="Q288" s="28"/>
      <c r="R288" s="28"/>
      <c r="S288" s="22"/>
      <c r="T288" s="22"/>
      <c r="U288" s="22"/>
      <c r="V288" s="22"/>
      <c r="W288" s="22"/>
    </row>
    <row r="289" ht="16.5" spans="1:2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8"/>
      <c r="L289" s="28"/>
      <c r="M289" s="28"/>
      <c r="N289" s="28"/>
      <c r="O289" s="28"/>
      <c r="P289" s="28"/>
      <c r="Q289" s="28"/>
      <c r="R289" s="28"/>
      <c r="S289" s="22"/>
      <c r="T289" s="22"/>
      <c r="U289" s="22"/>
      <c r="V289" s="22"/>
      <c r="W289" s="22"/>
    </row>
    <row r="290" ht="16.5" spans="1:2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8"/>
      <c r="L290" s="28"/>
      <c r="M290" s="28"/>
      <c r="N290" s="28"/>
      <c r="O290" s="28"/>
      <c r="P290" s="28"/>
      <c r="Q290" s="28"/>
      <c r="R290" s="28"/>
      <c r="S290" s="22"/>
      <c r="T290" s="22"/>
      <c r="U290" s="22"/>
      <c r="V290" s="22"/>
      <c r="W290" s="22"/>
    </row>
    <row r="291" ht="16.5" spans="1:2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8"/>
      <c r="L291" s="28"/>
      <c r="M291" s="28"/>
      <c r="N291" s="28"/>
      <c r="O291" s="28"/>
      <c r="P291" s="28"/>
      <c r="Q291" s="28"/>
      <c r="R291" s="28"/>
      <c r="S291" s="22"/>
      <c r="T291" s="22"/>
      <c r="U291" s="22"/>
      <c r="V291" s="22"/>
      <c r="W291" s="22"/>
    </row>
    <row r="292" ht="16.5" spans="1:2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8"/>
      <c r="L292" s="28"/>
      <c r="M292" s="28"/>
      <c r="N292" s="28"/>
      <c r="O292" s="28"/>
      <c r="P292" s="28"/>
      <c r="Q292" s="28"/>
      <c r="R292" s="28"/>
      <c r="S292" s="22"/>
      <c r="T292" s="22"/>
      <c r="U292" s="22"/>
      <c r="V292" s="22"/>
      <c r="W292" s="22"/>
    </row>
    <row r="293" ht="16.5" spans="1:2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8"/>
      <c r="L293" s="28"/>
      <c r="M293" s="28"/>
      <c r="N293" s="28"/>
      <c r="O293" s="28"/>
      <c r="P293" s="28"/>
      <c r="Q293" s="28"/>
      <c r="R293" s="28"/>
      <c r="S293" s="22"/>
      <c r="T293" s="22"/>
      <c r="U293" s="22"/>
      <c r="V293" s="22"/>
      <c r="W293" s="22"/>
    </row>
    <row r="294" ht="16.5" spans="1:2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8"/>
      <c r="L294" s="28"/>
      <c r="M294" s="28"/>
      <c r="N294" s="28"/>
      <c r="O294" s="28"/>
      <c r="P294" s="28"/>
      <c r="Q294" s="28"/>
      <c r="R294" s="28"/>
      <c r="S294" s="22"/>
      <c r="T294" s="22"/>
      <c r="U294" s="22"/>
      <c r="V294" s="22"/>
      <c r="W294" s="22"/>
    </row>
    <row r="295" ht="16.5" spans="1:2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8"/>
      <c r="L295" s="28"/>
      <c r="M295" s="28"/>
      <c r="N295" s="28"/>
      <c r="O295" s="28"/>
      <c r="P295" s="28"/>
      <c r="Q295" s="28"/>
      <c r="R295" s="28"/>
      <c r="S295" s="22"/>
      <c r="T295" s="22"/>
      <c r="U295" s="22"/>
      <c r="V295" s="22"/>
      <c r="W295" s="22"/>
    </row>
    <row r="296" ht="16.5" spans="1:2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8"/>
      <c r="L296" s="28"/>
      <c r="M296" s="28"/>
      <c r="N296" s="28"/>
      <c r="O296" s="28"/>
      <c r="P296" s="28"/>
      <c r="Q296" s="28"/>
      <c r="R296" s="28"/>
      <c r="S296" s="22"/>
      <c r="T296" s="22"/>
      <c r="U296" s="22"/>
      <c r="V296" s="22"/>
      <c r="W296" s="22"/>
    </row>
    <row r="297" ht="16.5" spans="1:2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8"/>
      <c r="L297" s="28"/>
      <c r="M297" s="28"/>
      <c r="N297" s="28"/>
      <c r="O297" s="28"/>
      <c r="P297" s="28"/>
      <c r="Q297" s="28"/>
      <c r="R297" s="28"/>
      <c r="S297" s="22"/>
      <c r="T297" s="22"/>
      <c r="U297" s="22"/>
      <c r="V297" s="22"/>
      <c r="W297" s="22"/>
    </row>
    <row r="298" ht="16.5" spans="1:2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8"/>
      <c r="L298" s="28"/>
      <c r="M298" s="28"/>
      <c r="N298" s="28"/>
      <c r="O298" s="28"/>
      <c r="P298" s="28"/>
      <c r="Q298" s="28"/>
      <c r="R298" s="28"/>
      <c r="S298" s="22"/>
      <c r="T298" s="22"/>
      <c r="U298" s="22"/>
      <c r="V298" s="22"/>
      <c r="W298" s="22"/>
    </row>
    <row r="299" ht="16.5" spans="1:2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8"/>
      <c r="L299" s="28"/>
      <c r="M299" s="28"/>
      <c r="N299" s="28"/>
      <c r="O299" s="28"/>
      <c r="P299" s="28"/>
      <c r="Q299" s="28"/>
      <c r="R299" s="28"/>
      <c r="S299" s="22"/>
      <c r="T299" s="22"/>
      <c r="U299" s="22"/>
      <c r="V299" s="22"/>
      <c r="W299" s="22"/>
    </row>
    <row r="300" ht="16.5" spans="1:2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8"/>
      <c r="L300" s="28"/>
      <c r="M300" s="28"/>
      <c r="N300" s="28"/>
      <c r="O300" s="28"/>
      <c r="P300" s="28"/>
      <c r="Q300" s="28"/>
      <c r="R300" s="28"/>
      <c r="S300" s="22"/>
      <c r="T300" s="22"/>
      <c r="U300" s="22"/>
      <c r="V300" s="22"/>
      <c r="W300" s="22"/>
    </row>
    <row r="301" ht="16.5" spans="1:2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8"/>
      <c r="L301" s="28"/>
      <c r="M301" s="28"/>
      <c r="N301" s="28"/>
      <c r="O301" s="28"/>
      <c r="P301" s="28"/>
      <c r="Q301" s="28"/>
      <c r="R301" s="28"/>
      <c r="S301" s="22"/>
      <c r="T301" s="22"/>
      <c r="U301" s="22"/>
      <c r="V301" s="22"/>
      <c r="W301" s="22"/>
    </row>
    <row r="302" ht="16.5" spans="1:2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8"/>
      <c r="L302" s="28"/>
      <c r="M302" s="28"/>
      <c r="N302" s="28"/>
      <c r="O302" s="28"/>
      <c r="P302" s="28"/>
      <c r="Q302" s="28"/>
      <c r="R302" s="28"/>
      <c r="S302" s="22"/>
      <c r="T302" s="22"/>
      <c r="U302" s="22"/>
      <c r="V302" s="22"/>
      <c r="W302" s="22"/>
    </row>
    <row r="303" ht="16.5" spans="1:2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8"/>
      <c r="L303" s="28"/>
      <c r="M303" s="28"/>
      <c r="N303" s="28"/>
      <c r="O303" s="28"/>
      <c r="P303" s="28"/>
      <c r="Q303" s="28"/>
      <c r="R303" s="28"/>
      <c r="S303" s="22"/>
      <c r="T303" s="22"/>
      <c r="U303" s="22"/>
      <c r="V303" s="22"/>
      <c r="W303" s="22"/>
    </row>
    <row r="304" ht="16.5" spans="1:2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8"/>
      <c r="L304" s="28"/>
      <c r="M304" s="28"/>
      <c r="N304" s="28"/>
      <c r="O304" s="28"/>
      <c r="P304" s="28"/>
      <c r="Q304" s="28"/>
      <c r="R304" s="28"/>
      <c r="S304" s="22"/>
      <c r="T304" s="22"/>
      <c r="U304" s="22"/>
      <c r="V304" s="22"/>
      <c r="W304" s="22"/>
    </row>
    <row r="305" ht="16.5" spans="1:2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8"/>
      <c r="L305" s="28"/>
      <c r="M305" s="28"/>
      <c r="N305" s="28"/>
      <c r="O305" s="28"/>
      <c r="P305" s="28"/>
      <c r="Q305" s="28"/>
      <c r="R305" s="28"/>
      <c r="S305" s="22"/>
      <c r="T305" s="22"/>
      <c r="U305" s="22"/>
      <c r="V305" s="22"/>
      <c r="W305" s="22"/>
    </row>
    <row r="306" ht="16.5" spans="1:2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8"/>
      <c r="L306" s="28"/>
      <c r="M306" s="28"/>
      <c r="N306" s="28"/>
      <c r="O306" s="28"/>
      <c r="P306" s="28"/>
      <c r="Q306" s="28"/>
      <c r="R306" s="28"/>
      <c r="S306" s="22"/>
      <c r="T306" s="22"/>
      <c r="U306" s="22"/>
      <c r="V306" s="22"/>
      <c r="W306" s="22"/>
    </row>
    <row r="307" ht="16.5" spans="1:2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8"/>
      <c r="L307" s="28"/>
      <c r="M307" s="28"/>
      <c r="N307" s="28"/>
      <c r="O307" s="28"/>
      <c r="P307" s="28"/>
      <c r="Q307" s="28"/>
      <c r="R307" s="28"/>
      <c r="S307" s="22"/>
      <c r="T307" s="22"/>
      <c r="U307" s="22"/>
      <c r="V307" s="22"/>
      <c r="W307" s="22"/>
    </row>
    <row r="308" ht="16.5" spans="1:2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8"/>
      <c r="L308" s="28"/>
      <c r="M308" s="28"/>
      <c r="N308" s="28"/>
      <c r="O308" s="28"/>
      <c r="P308" s="28"/>
      <c r="Q308" s="28"/>
      <c r="R308" s="28"/>
      <c r="S308" s="22"/>
      <c r="T308" s="22"/>
      <c r="U308" s="22"/>
      <c r="V308" s="22"/>
      <c r="W308" s="22"/>
    </row>
    <row r="309" ht="16.5" spans="1:2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8"/>
      <c r="L309" s="28"/>
      <c r="M309" s="28"/>
      <c r="N309" s="28"/>
      <c r="O309" s="28"/>
      <c r="P309" s="28"/>
      <c r="Q309" s="28"/>
      <c r="R309" s="28"/>
      <c r="S309" s="22"/>
      <c r="T309" s="22"/>
      <c r="U309" s="22"/>
      <c r="V309" s="22"/>
      <c r="W309" s="22"/>
    </row>
    <row r="310" ht="16.5" spans="1:2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8"/>
      <c r="L310" s="28"/>
      <c r="M310" s="28"/>
      <c r="N310" s="28"/>
      <c r="O310" s="28"/>
      <c r="P310" s="28"/>
      <c r="Q310" s="28"/>
      <c r="R310" s="28"/>
      <c r="S310" s="22"/>
      <c r="T310" s="22"/>
      <c r="U310" s="22"/>
      <c r="V310" s="22"/>
      <c r="W310" s="22"/>
    </row>
    <row r="311" ht="16.5" spans="1:2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8"/>
      <c r="L311" s="28"/>
      <c r="M311" s="28"/>
      <c r="N311" s="28"/>
      <c r="O311" s="28"/>
      <c r="P311" s="28"/>
      <c r="Q311" s="28"/>
      <c r="R311" s="28"/>
      <c r="S311" s="22"/>
      <c r="T311" s="22"/>
      <c r="U311" s="22"/>
      <c r="V311" s="22"/>
      <c r="W311" s="22"/>
    </row>
    <row r="312" ht="16.5" spans="1:2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8"/>
      <c r="L312" s="28"/>
      <c r="M312" s="28"/>
      <c r="N312" s="28"/>
      <c r="O312" s="28"/>
      <c r="P312" s="28"/>
      <c r="Q312" s="28"/>
      <c r="R312" s="28"/>
      <c r="S312" s="22"/>
      <c r="T312" s="22"/>
      <c r="U312" s="22"/>
      <c r="V312" s="22"/>
      <c r="W312" s="22"/>
    </row>
    <row r="313" ht="16.5" spans="1:2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8"/>
      <c r="L313" s="28"/>
      <c r="M313" s="28"/>
      <c r="N313" s="28"/>
      <c r="O313" s="28"/>
      <c r="P313" s="28"/>
      <c r="Q313" s="28"/>
      <c r="R313" s="28"/>
      <c r="S313" s="22"/>
      <c r="T313" s="22"/>
      <c r="U313" s="22"/>
      <c r="V313" s="22"/>
      <c r="W313" s="22"/>
    </row>
    <row r="314" ht="16.5" spans="1:2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8"/>
      <c r="L314" s="28"/>
      <c r="M314" s="28"/>
      <c r="N314" s="28"/>
      <c r="O314" s="28"/>
      <c r="P314" s="28"/>
      <c r="Q314" s="28"/>
      <c r="R314" s="28"/>
      <c r="S314" s="22"/>
      <c r="T314" s="22"/>
      <c r="U314" s="22"/>
      <c r="V314" s="22"/>
      <c r="W314" s="22"/>
    </row>
    <row r="315" ht="16.5" spans="1:2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8"/>
      <c r="L315" s="28"/>
      <c r="M315" s="28"/>
      <c r="N315" s="28"/>
      <c r="O315" s="28"/>
      <c r="P315" s="28"/>
      <c r="Q315" s="28"/>
      <c r="R315" s="28"/>
      <c r="S315" s="22"/>
      <c r="T315" s="22"/>
      <c r="U315" s="22"/>
      <c r="V315" s="22"/>
      <c r="W315" s="22"/>
    </row>
    <row r="316" ht="16.5" spans="1:2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8"/>
      <c r="L316" s="28"/>
      <c r="M316" s="28"/>
      <c r="N316" s="28"/>
      <c r="O316" s="28"/>
      <c r="P316" s="28"/>
      <c r="Q316" s="28"/>
      <c r="R316" s="28"/>
      <c r="S316" s="22"/>
      <c r="T316" s="22"/>
      <c r="U316" s="22"/>
      <c r="V316" s="22"/>
      <c r="W316" s="22"/>
    </row>
    <row r="317" ht="16.5" spans="1:2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8"/>
      <c r="L317" s="28"/>
      <c r="M317" s="28"/>
      <c r="N317" s="28"/>
      <c r="O317" s="28"/>
      <c r="P317" s="28"/>
      <c r="Q317" s="28"/>
      <c r="R317" s="28"/>
      <c r="S317" s="22"/>
      <c r="T317" s="22"/>
      <c r="U317" s="22"/>
      <c r="V317" s="22"/>
      <c r="W317" s="22"/>
    </row>
    <row r="318" ht="16.5" spans="1:2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8"/>
      <c r="L318" s="28"/>
      <c r="M318" s="28"/>
      <c r="N318" s="28"/>
      <c r="O318" s="28"/>
      <c r="P318" s="28"/>
      <c r="Q318" s="28"/>
      <c r="R318" s="28"/>
      <c r="S318" s="22"/>
      <c r="T318" s="22"/>
      <c r="U318" s="22"/>
      <c r="V318" s="22"/>
      <c r="W318" s="22"/>
    </row>
    <row r="319" ht="16.5" spans="1:2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8"/>
      <c r="L319" s="28"/>
      <c r="M319" s="28"/>
      <c r="N319" s="28"/>
      <c r="O319" s="28"/>
      <c r="P319" s="28"/>
      <c r="Q319" s="28"/>
      <c r="R319" s="28"/>
      <c r="S319" s="22"/>
      <c r="T319" s="22"/>
      <c r="U319" s="22"/>
      <c r="V319" s="22"/>
      <c r="W319" s="22"/>
    </row>
    <row r="320" ht="16.5" spans="1:2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8"/>
      <c r="L320" s="28"/>
      <c r="M320" s="28"/>
      <c r="N320" s="28"/>
      <c r="O320" s="28"/>
      <c r="P320" s="28"/>
      <c r="Q320" s="28"/>
      <c r="R320" s="28"/>
      <c r="S320" s="22"/>
      <c r="T320" s="22"/>
      <c r="U320" s="22"/>
      <c r="V320" s="22"/>
      <c r="W320" s="22"/>
    </row>
    <row r="321" ht="16.5" spans="1:2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8"/>
      <c r="L321" s="28"/>
      <c r="M321" s="28"/>
      <c r="N321" s="28"/>
      <c r="O321" s="28"/>
      <c r="P321" s="28"/>
      <c r="Q321" s="28"/>
      <c r="R321" s="28"/>
      <c r="S321" s="22"/>
      <c r="T321" s="22"/>
      <c r="U321" s="22"/>
      <c r="V321" s="22"/>
      <c r="W321" s="22"/>
    </row>
    <row r="322" ht="16.5" spans="1:2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8"/>
      <c r="L322" s="28"/>
      <c r="M322" s="28"/>
      <c r="N322" s="28"/>
      <c r="O322" s="28"/>
      <c r="P322" s="28"/>
      <c r="Q322" s="28"/>
      <c r="R322" s="28"/>
      <c r="S322" s="22"/>
      <c r="T322" s="22"/>
      <c r="U322" s="22"/>
      <c r="V322" s="22"/>
      <c r="W322" s="22"/>
    </row>
    <row r="323" ht="16.5" spans="1: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8"/>
      <c r="L323" s="28"/>
      <c r="M323" s="28"/>
      <c r="N323" s="28"/>
      <c r="O323" s="28"/>
      <c r="P323" s="28"/>
      <c r="Q323" s="28"/>
      <c r="R323" s="28"/>
      <c r="S323" s="22"/>
      <c r="T323" s="22"/>
      <c r="U323" s="22"/>
      <c r="V323" s="22"/>
      <c r="W323" s="22"/>
    </row>
    <row r="324" ht="16.5" spans="1:2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8"/>
      <c r="L324" s="28"/>
      <c r="M324" s="28"/>
      <c r="N324" s="28"/>
      <c r="O324" s="28"/>
      <c r="P324" s="28"/>
      <c r="Q324" s="28"/>
      <c r="R324" s="28"/>
      <c r="S324" s="22"/>
      <c r="T324" s="22"/>
      <c r="U324" s="22"/>
      <c r="V324" s="22"/>
      <c r="W324" s="22"/>
    </row>
    <row r="325" ht="16.5" spans="1:2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8"/>
      <c r="L325" s="28"/>
      <c r="M325" s="28"/>
      <c r="N325" s="28"/>
      <c r="O325" s="28"/>
      <c r="P325" s="28"/>
      <c r="Q325" s="28"/>
      <c r="R325" s="28"/>
      <c r="S325" s="22"/>
      <c r="T325" s="22"/>
      <c r="U325" s="22"/>
      <c r="V325" s="22"/>
      <c r="W325" s="22"/>
    </row>
    <row r="326" ht="16.5" spans="1:2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8"/>
      <c r="L326" s="28"/>
      <c r="M326" s="28"/>
      <c r="N326" s="28"/>
      <c r="O326" s="28"/>
      <c r="P326" s="28"/>
      <c r="Q326" s="28"/>
      <c r="R326" s="28"/>
      <c r="S326" s="22"/>
      <c r="T326" s="22"/>
      <c r="U326" s="22"/>
      <c r="V326" s="22"/>
      <c r="W326" s="22"/>
    </row>
    <row r="327" ht="16.5" spans="1:2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8"/>
      <c r="L327" s="28"/>
      <c r="M327" s="28"/>
      <c r="N327" s="28"/>
      <c r="O327" s="28"/>
      <c r="P327" s="28"/>
      <c r="Q327" s="28"/>
      <c r="R327" s="28"/>
      <c r="S327" s="22"/>
      <c r="T327" s="22"/>
      <c r="U327" s="22"/>
      <c r="V327" s="22"/>
      <c r="W327" s="22"/>
    </row>
    <row r="328" ht="16.5" spans="1:2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8"/>
      <c r="L328" s="28"/>
      <c r="M328" s="28"/>
      <c r="N328" s="28"/>
      <c r="O328" s="28"/>
      <c r="P328" s="28"/>
      <c r="Q328" s="28"/>
      <c r="R328" s="28"/>
      <c r="S328" s="22"/>
      <c r="T328" s="22"/>
      <c r="U328" s="22"/>
      <c r="V328" s="22"/>
      <c r="W328" s="22"/>
    </row>
    <row r="329" ht="16.5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8"/>
      <c r="L329" s="28"/>
      <c r="M329" s="28"/>
      <c r="N329" s="28"/>
      <c r="O329" s="28"/>
      <c r="P329" s="28"/>
      <c r="Q329" s="28"/>
      <c r="R329" s="28"/>
      <c r="S329" s="22"/>
      <c r="T329" s="22"/>
      <c r="U329" s="22"/>
      <c r="V329" s="22"/>
      <c r="W329" s="22"/>
    </row>
    <row r="330" ht="16.5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8"/>
      <c r="L330" s="28"/>
      <c r="M330" s="28"/>
      <c r="N330" s="28"/>
      <c r="O330" s="28"/>
      <c r="P330" s="28"/>
      <c r="Q330" s="28"/>
      <c r="R330" s="28"/>
      <c r="S330" s="22"/>
      <c r="T330" s="22"/>
      <c r="U330" s="22"/>
      <c r="V330" s="22"/>
      <c r="W330" s="22"/>
    </row>
    <row r="331" ht="16.5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8"/>
      <c r="L331" s="28"/>
      <c r="M331" s="28"/>
      <c r="N331" s="28"/>
      <c r="O331" s="28"/>
      <c r="P331" s="28"/>
      <c r="Q331" s="28"/>
      <c r="R331" s="28"/>
      <c r="S331" s="22"/>
      <c r="T331" s="22"/>
      <c r="U331" s="22"/>
      <c r="V331" s="22"/>
      <c r="W331" s="22"/>
    </row>
    <row r="332" ht="16.5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8"/>
      <c r="L332" s="28"/>
      <c r="M332" s="28"/>
      <c r="N332" s="28"/>
      <c r="O332" s="28"/>
      <c r="P332" s="28"/>
      <c r="Q332" s="28"/>
      <c r="R332" s="28"/>
      <c r="S332" s="22"/>
      <c r="T332" s="22"/>
      <c r="U332" s="22"/>
      <c r="V332" s="22"/>
      <c r="W332" s="22"/>
    </row>
    <row r="333" ht="16.5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8"/>
      <c r="L333" s="28"/>
      <c r="M333" s="28"/>
      <c r="N333" s="28"/>
      <c r="O333" s="28"/>
      <c r="P333" s="28"/>
      <c r="Q333" s="28"/>
      <c r="R333" s="28"/>
      <c r="S333" s="22"/>
      <c r="T333" s="22"/>
      <c r="U333" s="22"/>
      <c r="V333" s="22"/>
      <c r="W333" s="22"/>
    </row>
    <row r="334" ht="16.5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8"/>
      <c r="L334" s="28"/>
      <c r="M334" s="28"/>
      <c r="N334" s="28"/>
      <c r="O334" s="28"/>
      <c r="P334" s="28"/>
      <c r="Q334" s="28"/>
      <c r="R334" s="28"/>
      <c r="S334" s="22"/>
      <c r="T334" s="22"/>
      <c r="U334" s="22"/>
      <c r="V334" s="22"/>
      <c r="W334" s="22"/>
    </row>
    <row r="335" ht="16.5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8"/>
      <c r="L335" s="28"/>
      <c r="M335" s="28"/>
      <c r="N335" s="28"/>
      <c r="O335" s="28"/>
      <c r="P335" s="28"/>
      <c r="Q335" s="28"/>
      <c r="R335" s="28"/>
      <c r="S335" s="22"/>
      <c r="T335" s="22"/>
      <c r="U335" s="22"/>
      <c r="V335" s="22"/>
      <c r="W335" s="22"/>
    </row>
    <row r="336" ht="16.5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8"/>
      <c r="L336" s="28"/>
      <c r="M336" s="28"/>
      <c r="N336" s="28"/>
      <c r="O336" s="28"/>
      <c r="P336" s="28"/>
      <c r="Q336" s="28"/>
      <c r="R336" s="28"/>
      <c r="S336" s="22"/>
      <c r="T336" s="22"/>
      <c r="U336" s="22"/>
      <c r="V336" s="22"/>
      <c r="W336" s="22"/>
    </row>
    <row r="337" ht="16.5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8"/>
      <c r="L337" s="28"/>
      <c r="M337" s="28"/>
      <c r="N337" s="28"/>
      <c r="O337" s="28"/>
      <c r="P337" s="28"/>
      <c r="Q337" s="28"/>
      <c r="R337" s="28"/>
      <c r="S337" s="22"/>
      <c r="T337" s="22"/>
      <c r="U337" s="22"/>
      <c r="V337" s="22"/>
      <c r="W337" s="22"/>
    </row>
    <row r="338" ht="16.5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8"/>
      <c r="L338" s="28"/>
      <c r="M338" s="28"/>
      <c r="N338" s="28"/>
      <c r="O338" s="28"/>
      <c r="P338" s="28"/>
      <c r="Q338" s="28"/>
      <c r="R338" s="28"/>
      <c r="S338" s="22"/>
      <c r="T338" s="22"/>
      <c r="U338" s="22"/>
      <c r="V338" s="22"/>
      <c r="W338" s="22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8"/>
      <c r="L339" s="28"/>
      <c r="M339" s="28"/>
      <c r="N339" s="28"/>
      <c r="O339" s="28"/>
      <c r="P339" s="28"/>
      <c r="Q339" s="28"/>
      <c r="R339" s="28"/>
      <c r="S339" s="22"/>
      <c r="T339" s="22"/>
      <c r="U339" s="22"/>
      <c r="V339" s="22"/>
      <c r="W339" s="22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8"/>
      <c r="L340" s="28"/>
      <c r="M340" s="28"/>
      <c r="N340" s="28"/>
      <c r="O340" s="28"/>
      <c r="P340" s="28"/>
      <c r="Q340" s="28"/>
      <c r="R340" s="28"/>
      <c r="S340" s="22"/>
      <c r="T340" s="22"/>
      <c r="U340" s="22"/>
      <c r="V340" s="22"/>
      <c r="W340" s="22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8"/>
      <c r="L341" s="28"/>
      <c r="M341" s="28"/>
      <c r="N341" s="28"/>
      <c r="O341" s="28"/>
      <c r="P341" s="28"/>
      <c r="Q341" s="28"/>
      <c r="R341" s="28"/>
      <c r="S341" s="22"/>
      <c r="T341" s="22"/>
      <c r="U341" s="22"/>
      <c r="V341" s="22"/>
      <c r="W341" s="22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8"/>
      <c r="L342" s="28"/>
      <c r="M342" s="28"/>
      <c r="N342" s="28"/>
      <c r="O342" s="28"/>
      <c r="P342" s="28"/>
      <c r="Q342" s="28"/>
      <c r="R342" s="28"/>
      <c r="S342" s="22"/>
      <c r="T342" s="22"/>
      <c r="U342" s="22"/>
      <c r="V342" s="22"/>
      <c r="W342" s="22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8"/>
      <c r="L343" s="28"/>
      <c r="M343" s="28"/>
      <c r="N343" s="28"/>
      <c r="O343" s="28"/>
      <c r="P343" s="28"/>
      <c r="Q343" s="28"/>
      <c r="R343" s="28"/>
      <c r="S343" s="22"/>
      <c r="T343" s="22"/>
      <c r="U343" s="22"/>
      <c r="V343" s="22"/>
      <c r="W343" s="22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8"/>
      <c r="L344" s="28"/>
      <c r="M344" s="28"/>
      <c r="N344" s="28"/>
      <c r="O344" s="28"/>
      <c r="P344" s="28"/>
      <c r="Q344" s="28"/>
      <c r="R344" s="28"/>
      <c r="S344" s="22"/>
      <c r="T344" s="22"/>
      <c r="U344" s="22"/>
      <c r="V344" s="22"/>
      <c r="W344" s="22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8"/>
      <c r="L345" s="28"/>
      <c r="M345" s="28"/>
      <c r="N345" s="28"/>
      <c r="O345" s="28"/>
      <c r="P345" s="28"/>
      <c r="Q345" s="28"/>
      <c r="R345" s="28"/>
      <c r="S345" s="22"/>
      <c r="T345" s="22"/>
      <c r="U345" s="22"/>
      <c r="V345" s="22"/>
      <c r="W345" s="22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8"/>
      <c r="L346" s="28"/>
      <c r="M346" s="28"/>
      <c r="N346" s="28"/>
      <c r="O346" s="28"/>
      <c r="P346" s="28"/>
      <c r="Q346" s="28"/>
      <c r="R346" s="28"/>
      <c r="S346" s="22"/>
      <c r="T346" s="22"/>
      <c r="U346" s="22"/>
      <c r="V346" s="22"/>
      <c r="W346" s="22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8"/>
      <c r="L347" s="28"/>
      <c r="M347" s="28"/>
      <c r="N347" s="28"/>
      <c r="O347" s="28"/>
      <c r="P347" s="28"/>
      <c r="Q347" s="28"/>
      <c r="R347" s="28"/>
      <c r="S347" s="22"/>
      <c r="T347" s="22"/>
      <c r="U347" s="22"/>
      <c r="V347" s="22"/>
      <c r="W347" s="22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8"/>
      <c r="L348" s="28"/>
      <c r="M348" s="28"/>
      <c r="N348" s="28"/>
      <c r="O348" s="28"/>
      <c r="P348" s="28"/>
      <c r="Q348" s="28"/>
      <c r="R348" s="28"/>
      <c r="S348" s="22"/>
      <c r="T348" s="22"/>
      <c r="U348" s="22"/>
      <c r="V348" s="22"/>
      <c r="W348" s="22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8"/>
      <c r="L349" s="28"/>
      <c r="M349" s="28"/>
      <c r="N349" s="28"/>
      <c r="O349" s="28"/>
      <c r="P349" s="28"/>
      <c r="Q349" s="28"/>
      <c r="R349" s="28"/>
      <c r="S349" s="22"/>
      <c r="T349" s="22"/>
      <c r="U349" s="22"/>
      <c r="V349" s="22"/>
      <c r="W349" s="22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8"/>
      <c r="L350" s="28"/>
      <c r="M350" s="28"/>
      <c r="N350" s="28"/>
      <c r="O350" s="28"/>
      <c r="P350" s="28"/>
      <c r="Q350" s="28"/>
      <c r="R350" s="28"/>
      <c r="S350" s="22"/>
      <c r="T350" s="22"/>
      <c r="U350" s="22"/>
      <c r="V350" s="22"/>
      <c r="W350" s="22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8"/>
      <c r="L351" s="28"/>
      <c r="M351" s="28"/>
      <c r="N351" s="28"/>
      <c r="O351" s="28"/>
      <c r="P351" s="28"/>
      <c r="Q351" s="28"/>
      <c r="R351" s="28"/>
      <c r="S351" s="22"/>
      <c r="T351" s="22"/>
      <c r="U351" s="22"/>
      <c r="V351" s="22"/>
      <c r="W351" s="22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8"/>
      <c r="L352" s="28"/>
      <c r="M352" s="28"/>
      <c r="N352" s="28"/>
      <c r="O352" s="28"/>
      <c r="P352" s="28"/>
      <c r="Q352" s="28"/>
      <c r="R352" s="28"/>
      <c r="S352" s="22"/>
      <c r="T352" s="22"/>
      <c r="U352" s="22"/>
      <c r="V352" s="22"/>
      <c r="W352" s="22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8"/>
      <c r="L353" s="28"/>
      <c r="M353" s="28"/>
      <c r="N353" s="28"/>
      <c r="O353" s="28"/>
      <c r="P353" s="28"/>
      <c r="Q353" s="28"/>
      <c r="R353" s="28"/>
      <c r="S353" s="22"/>
      <c r="T353" s="22"/>
      <c r="U353" s="22"/>
      <c r="V353" s="22"/>
      <c r="W353" s="22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8"/>
      <c r="L354" s="28"/>
      <c r="M354" s="28"/>
      <c r="N354" s="28"/>
      <c r="O354" s="28"/>
      <c r="P354" s="28"/>
      <c r="Q354" s="28"/>
      <c r="R354" s="28"/>
      <c r="S354" s="22"/>
      <c r="T354" s="22"/>
      <c r="U354" s="22"/>
      <c r="V354" s="22"/>
      <c r="W354" s="22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8"/>
      <c r="L355" s="28"/>
      <c r="M355" s="28"/>
      <c r="N355" s="28"/>
      <c r="O355" s="28"/>
      <c r="P355" s="28"/>
      <c r="Q355" s="28"/>
      <c r="R355" s="28"/>
      <c r="S355" s="22"/>
      <c r="T355" s="22"/>
      <c r="U355" s="22"/>
      <c r="V355" s="22"/>
      <c r="W355" s="22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8"/>
      <c r="L356" s="28"/>
      <c r="M356" s="28"/>
      <c r="N356" s="28"/>
      <c r="O356" s="28"/>
      <c r="P356" s="28"/>
      <c r="Q356" s="28"/>
      <c r="R356" s="28"/>
      <c r="S356" s="22"/>
      <c r="T356" s="22"/>
      <c r="U356" s="22"/>
      <c r="V356" s="22"/>
      <c r="W356" s="22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8"/>
      <c r="L357" s="28"/>
      <c r="M357" s="28"/>
      <c r="N357" s="28"/>
      <c r="O357" s="28"/>
      <c r="P357" s="28"/>
      <c r="Q357" s="28"/>
      <c r="R357" s="28"/>
      <c r="S357" s="22"/>
      <c r="T357" s="22"/>
      <c r="U357" s="22"/>
      <c r="V357" s="22"/>
      <c r="W357" s="22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8"/>
      <c r="L358" s="28"/>
      <c r="M358" s="28"/>
      <c r="N358" s="28"/>
      <c r="O358" s="28"/>
      <c r="P358" s="28"/>
      <c r="Q358" s="28"/>
      <c r="R358" s="28"/>
      <c r="S358" s="22"/>
      <c r="T358" s="22"/>
      <c r="U358" s="22"/>
      <c r="V358" s="22"/>
      <c r="W358" s="22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8"/>
      <c r="L359" s="28"/>
      <c r="M359" s="28"/>
      <c r="N359" s="28"/>
      <c r="O359" s="28"/>
      <c r="P359" s="28"/>
      <c r="Q359" s="28"/>
      <c r="R359" s="28"/>
      <c r="S359" s="22"/>
      <c r="T359" s="22"/>
      <c r="U359" s="22"/>
      <c r="V359" s="22"/>
      <c r="W359" s="22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8"/>
      <c r="L360" s="28"/>
      <c r="M360" s="28"/>
      <c r="N360" s="28"/>
      <c r="O360" s="28"/>
      <c r="P360" s="28"/>
      <c r="Q360" s="28"/>
      <c r="R360" s="28"/>
      <c r="S360" s="22"/>
      <c r="T360" s="22"/>
      <c r="U360" s="22"/>
      <c r="V360" s="22"/>
      <c r="W360" s="22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8"/>
      <c r="L361" s="28"/>
      <c r="M361" s="28"/>
      <c r="N361" s="28"/>
      <c r="O361" s="28"/>
      <c r="P361" s="28"/>
      <c r="Q361" s="28"/>
      <c r="R361" s="28"/>
      <c r="S361" s="22"/>
      <c r="T361" s="22"/>
      <c r="U361" s="22"/>
      <c r="V361" s="22"/>
      <c r="W361" s="22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8"/>
      <c r="L362" s="28"/>
      <c r="M362" s="28"/>
      <c r="N362" s="28"/>
      <c r="O362" s="28"/>
      <c r="P362" s="28"/>
      <c r="Q362" s="28"/>
      <c r="R362" s="28"/>
      <c r="S362" s="22"/>
      <c r="T362" s="22"/>
      <c r="U362" s="22"/>
      <c r="V362" s="22"/>
      <c r="W362" s="22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8"/>
      <c r="L363" s="28"/>
      <c r="M363" s="28"/>
      <c r="N363" s="28"/>
      <c r="O363" s="28"/>
      <c r="P363" s="28"/>
      <c r="Q363" s="28"/>
      <c r="R363" s="28"/>
      <c r="S363" s="22"/>
      <c r="T363" s="22"/>
      <c r="U363" s="22"/>
      <c r="V363" s="22"/>
      <c r="W363" s="22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8"/>
      <c r="L364" s="28"/>
      <c r="M364" s="28"/>
      <c r="N364" s="28"/>
      <c r="O364" s="28"/>
      <c r="P364" s="28"/>
      <c r="Q364" s="28"/>
      <c r="R364" s="28"/>
      <c r="S364" s="22"/>
      <c r="T364" s="22"/>
      <c r="U364" s="22"/>
      <c r="V364" s="22"/>
      <c r="W364" s="22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8"/>
      <c r="L365" s="28"/>
      <c r="M365" s="28"/>
      <c r="N365" s="28"/>
      <c r="O365" s="28"/>
      <c r="P365" s="28"/>
      <c r="Q365" s="28"/>
      <c r="R365" s="28"/>
      <c r="S365" s="22"/>
      <c r="T365" s="22"/>
      <c r="U365" s="22"/>
      <c r="V365" s="22"/>
      <c r="W365" s="22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8"/>
      <c r="L366" s="28"/>
      <c r="M366" s="28"/>
      <c r="N366" s="28"/>
      <c r="O366" s="28"/>
      <c r="P366" s="28"/>
      <c r="Q366" s="28"/>
      <c r="R366" s="28"/>
      <c r="S366" s="22"/>
      <c r="T366" s="22"/>
      <c r="U366" s="22"/>
      <c r="V366" s="22"/>
      <c r="W366" s="22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8"/>
      <c r="L367" s="28"/>
      <c r="M367" s="28"/>
      <c r="N367" s="28"/>
      <c r="O367" s="28"/>
      <c r="P367" s="28"/>
      <c r="Q367" s="28"/>
      <c r="R367" s="28"/>
      <c r="S367" s="22"/>
      <c r="T367" s="22"/>
      <c r="U367" s="22"/>
      <c r="V367" s="22"/>
      <c r="W367" s="22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8"/>
      <c r="L368" s="28"/>
      <c r="M368" s="28"/>
      <c r="N368" s="28"/>
      <c r="O368" s="28"/>
      <c r="P368" s="28"/>
      <c r="Q368" s="28"/>
      <c r="R368" s="28"/>
      <c r="S368" s="22"/>
      <c r="T368" s="22"/>
      <c r="U368" s="22"/>
      <c r="V368" s="22"/>
      <c r="W368" s="22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8"/>
      <c r="L369" s="28"/>
      <c r="M369" s="28"/>
      <c r="N369" s="28"/>
      <c r="O369" s="28"/>
      <c r="P369" s="28"/>
      <c r="Q369" s="28"/>
      <c r="R369" s="28"/>
      <c r="S369" s="22"/>
      <c r="T369" s="22"/>
      <c r="U369" s="22"/>
      <c r="V369" s="22"/>
      <c r="W369" s="22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8"/>
      <c r="L370" s="28"/>
      <c r="M370" s="28"/>
      <c r="N370" s="28"/>
      <c r="O370" s="28"/>
      <c r="P370" s="28"/>
      <c r="Q370" s="28"/>
      <c r="R370" s="28"/>
      <c r="S370" s="22"/>
      <c r="T370" s="22"/>
      <c r="U370" s="22"/>
      <c r="V370" s="22"/>
      <c r="W370" s="22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8"/>
      <c r="L371" s="28"/>
      <c r="M371" s="28"/>
      <c r="N371" s="28"/>
      <c r="O371" s="28"/>
      <c r="P371" s="28"/>
      <c r="Q371" s="28"/>
      <c r="R371" s="28"/>
      <c r="S371" s="22"/>
      <c r="T371" s="22"/>
      <c r="U371" s="22"/>
      <c r="V371" s="22"/>
      <c r="W371" s="22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8"/>
      <c r="L372" s="28"/>
      <c r="M372" s="28"/>
      <c r="N372" s="28"/>
      <c r="O372" s="28"/>
      <c r="P372" s="28"/>
      <c r="Q372" s="28"/>
      <c r="R372" s="28"/>
      <c r="S372" s="22"/>
      <c r="T372" s="22"/>
      <c r="U372" s="22"/>
      <c r="V372" s="22"/>
      <c r="W372" s="22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8"/>
      <c r="L373" s="28"/>
      <c r="M373" s="28"/>
      <c r="N373" s="28"/>
      <c r="O373" s="28"/>
      <c r="P373" s="28"/>
      <c r="Q373" s="28"/>
      <c r="R373" s="28"/>
      <c r="S373" s="22"/>
      <c r="T373" s="22"/>
      <c r="U373" s="22"/>
      <c r="V373" s="22"/>
      <c r="W373" s="22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8"/>
      <c r="L374" s="28"/>
      <c r="M374" s="28"/>
      <c r="N374" s="28"/>
      <c r="O374" s="28"/>
      <c r="P374" s="28"/>
      <c r="Q374" s="28"/>
      <c r="R374" s="28"/>
      <c r="S374" s="22"/>
      <c r="T374" s="22"/>
      <c r="U374" s="22"/>
      <c r="V374" s="22"/>
      <c r="W374" s="22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8"/>
      <c r="L375" s="28"/>
      <c r="M375" s="28"/>
      <c r="N375" s="28"/>
      <c r="O375" s="28"/>
      <c r="P375" s="28"/>
      <c r="Q375" s="28"/>
      <c r="R375" s="28"/>
      <c r="S375" s="22"/>
      <c r="T375" s="22"/>
      <c r="U375" s="22"/>
      <c r="V375" s="22"/>
      <c r="W375" s="22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8"/>
      <c r="L376" s="28"/>
      <c r="M376" s="28"/>
      <c r="N376" s="28"/>
      <c r="O376" s="28"/>
      <c r="P376" s="28"/>
      <c r="Q376" s="28"/>
      <c r="R376" s="28"/>
      <c r="S376" s="22"/>
      <c r="T376" s="22"/>
      <c r="U376" s="22"/>
      <c r="V376" s="22"/>
      <c r="W376" s="22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8"/>
      <c r="L377" s="28"/>
      <c r="M377" s="28"/>
      <c r="N377" s="28"/>
      <c r="O377" s="28"/>
      <c r="P377" s="28"/>
      <c r="Q377" s="28"/>
      <c r="R377" s="28"/>
      <c r="S377" s="22"/>
      <c r="T377" s="22"/>
      <c r="U377" s="22"/>
      <c r="V377" s="22"/>
      <c r="W377" s="22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8"/>
      <c r="L378" s="28"/>
      <c r="M378" s="28"/>
      <c r="N378" s="28"/>
      <c r="O378" s="28"/>
      <c r="P378" s="28"/>
      <c r="Q378" s="28"/>
      <c r="R378" s="28"/>
      <c r="S378" s="22"/>
      <c r="T378" s="22"/>
      <c r="U378" s="22"/>
      <c r="V378" s="22"/>
      <c r="W378" s="22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8"/>
      <c r="L379" s="28"/>
      <c r="M379" s="28"/>
      <c r="N379" s="28"/>
      <c r="O379" s="28"/>
      <c r="P379" s="28"/>
      <c r="Q379" s="28"/>
      <c r="R379" s="28"/>
      <c r="S379" s="22"/>
      <c r="T379" s="22"/>
      <c r="U379" s="22"/>
      <c r="V379" s="22"/>
      <c r="W379" s="22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8"/>
      <c r="L380" s="28"/>
      <c r="M380" s="28"/>
      <c r="N380" s="28"/>
      <c r="O380" s="28"/>
      <c r="P380" s="28"/>
      <c r="Q380" s="28"/>
      <c r="R380" s="28"/>
      <c r="S380" s="22"/>
      <c r="T380" s="22"/>
      <c r="U380" s="22"/>
      <c r="V380" s="22"/>
      <c r="W380" s="22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8"/>
      <c r="L381" s="28"/>
      <c r="M381" s="28"/>
      <c r="N381" s="28"/>
      <c r="O381" s="28"/>
      <c r="P381" s="28"/>
      <c r="Q381" s="28"/>
      <c r="R381" s="28"/>
      <c r="S381" s="22"/>
      <c r="T381" s="22"/>
      <c r="U381" s="22"/>
      <c r="V381" s="22"/>
      <c r="W381" s="22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8"/>
      <c r="L382" s="28"/>
      <c r="M382" s="28"/>
      <c r="N382" s="28"/>
      <c r="O382" s="28"/>
      <c r="P382" s="28"/>
      <c r="Q382" s="28"/>
      <c r="R382" s="28"/>
      <c r="S382" s="22"/>
      <c r="T382" s="22"/>
      <c r="U382" s="22"/>
      <c r="V382" s="22"/>
      <c r="W382" s="22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8"/>
      <c r="L383" s="28"/>
      <c r="M383" s="28"/>
      <c r="N383" s="28"/>
      <c r="O383" s="28"/>
      <c r="P383" s="28"/>
      <c r="Q383" s="28"/>
      <c r="R383" s="28"/>
      <c r="S383" s="22"/>
      <c r="T383" s="22"/>
      <c r="U383" s="22"/>
      <c r="V383" s="22"/>
      <c r="W383" s="22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8"/>
      <c r="L384" s="28"/>
      <c r="M384" s="28"/>
      <c r="N384" s="28"/>
      <c r="O384" s="28"/>
      <c r="P384" s="28"/>
      <c r="Q384" s="28"/>
      <c r="R384" s="28"/>
      <c r="S384" s="22"/>
      <c r="T384" s="22"/>
      <c r="U384" s="22"/>
      <c r="V384" s="22"/>
      <c r="W384" s="22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8"/>
      <c r="L385" s="28"/>
      <c r="M385" s="28"/>
      <c r="N385" s="28"/>
      <c r="O385" s="28"/>
      <c r="P385" s="28"/>
      <c r="Q385" s="28"/>
      <c r="R385" s="28"/>
      <c r="S385" s="22"/>
      <c r="T385" s="22"/>
      <c r="U385" s="22"/>
      <c r="V385" s="22"/>
      <c r="W385" s="22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8"/>
      <c r="L386" s="28"/>
      <c r="M386" s="28"/>
      <c r="N386" s="28"/>
      <c r="O386" s="28"/>
      <c r="P386" s="28"/>
      <c r="Q386" s="28"/>
      <c r="R386" s="28"/>
      <c r="S386" s="22"/>
      <c r="T386" s="22"/>
      <c r="U386" s="22"/>
      <c r="V386" s="22"/>
      <c r="W386" s="22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8"/>
      <c r="L387" s="28"/>
      <c r="M387" s="28"/>
      <c r="N387" s="28"/>
      <c r="O387" s="28"/>
      <c r="P387" s="28"/>
      <c r="Q387" s="28"/>
      <c r="R387" s="28"/>
      <c r="S387" s="22"/>
      <c r="T387" s="22"/>
      <c r="U387" s="22"/>
      <c r="V387" s="22"/>
      <c r="W387" s="22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8"/>
      <c r="L388" s="28"/>
      <c r="M388" s="28"/>
      <c r="N388" s="28"/>
      <c r="O388" s="28"/>
      <c r="P388" s="28"/>
      <c r="Q388" s="28"/>
      <c r="R388" s="28"/>
      <c r="S388" s="22"/>
      <c r="T388" s="22"/>
      <c r="U388" s="22"/>
      <c r="V388" s="22"/>
      <c r="W388" s="22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8"/>
      <c r="L389" s="28"/>
      <c r="M389" s="28"/>
      <c r="N389" s="28"/>
      <c r="O389" s="28"/>
      <c r="P389" s="28"/>
      <c r="Q389" s="28"/>
      <c r="R389" s="28"/>
      <c r="S389" s="22"/>
      <c r="T389" s="22"/>
      <c r="U389" s="22"/>
      <c r="V389" s="22"/>
      <c r="W389" s="22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8"/>
      <c r="L390" s="28"/>
      <c r="M390" s="28"/>
      <c r="N390" s="28"/>
      <c r="O390" s="28"/>
      <c r="P390" s="28"/>
      <c r="Q390" s="28"/>
      <c r="R390" s="28"/>
      <c r="S390" s="22"/>
      <c r="T390" s="22"/>
      <c r="U390" s="22"/>
      <c r="V390" s="22"/>
      <c r="W390" s="22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8"/>
      <c r="L391" s="28"/>
      <c r="M391" s="28"/>
      <c r="N391" s="28"/>
      <c r="O391" s="28"/>
      <c r="P391" s="28"/>
      <c r="Q391" s="28"/>
      <c r="R391" s="28"/>
      <c r="S391" s="22"/>
      <c r="T391" s="22"/>
      <c r="U391" s="22"/>
      <c r="V391" s="22"/>
      <c r="W391" s="22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8"/>
      <c r="L392" s="28"/>
      <c r="M392" s="28"/>
      <c r="N392" s="28"/>
      <c r="O392" s="28"/>
      <c r="P392" s="28"/>
      <c r="Q392" s="28"/>
      <c r="R392" s="28"/>
      <c r="S392" s="22"/>
      <c r="T392" s="22"/>
      <c r="U392" s="22"/>
      <c r="V392" s="22"/>
      <c r="W392" s="22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8"/>
      <c r="L393" s="28"/>
      <c r="M393" s="28"/>
      <c r="N393" s="28"/>
      <c r="O393" s="28"/>
      <c r="P393" s="28"/>
      <c r="Q393" s="28"/>
      <c r="R393" s="28"/>
      <c r="S393" s="22"/>
      <c r="T393" s="22"/>
      <c r="U393" s="22"/>
      <c r="V393" s="22"/>
      <c r="W393" s="22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8"/>
      <c r="L394" s="28"/>
      <c r="M394" s="28"/>
      <c r="N394" s="28"/>
      <c r="O394" s="28"/>
      <c r="P394" s="28"/>
      <c r="Q394" s="28"/>
      <c r="R394" s="28"/>
      <c r="S394" s="22"/>
      <c r="T394" s="22"/>
      <c r="U394" s="22"/>
      <c r="V394" s="22"/>
      <c r="W394" s="22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8"/>
      <c r="L395" s="28"/>
      <c r="M395" s="28"/>
      <c r="N395" s="28"/>
      <c r="O395" s="28"/>
      <c r="P395" s="28"/>
      <c r="Q395" s="28"/>
      <c r="R395" s="28"/>
      <c r="S395" s="22"/>
      <c r="T395" s="22"/>
      <c r="U395" s="22"/>
      <c r="V395" s="22"/>
      <c r="W395" s="22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8"/>
      <c r="L396" s="28"/>
      <c r="M396" s="28"/>
      <c r="N396" s="28"/>
      <c r="O396" s="28"/>
      <c r="P396" s="28"/>
      <c r="Q396" s="28"/>
      <c r="R396" s="28"/>
      <c r="S396" s="22"/>
      <c r="T396" s="22"/>
      <c r="U396" s="22"/>
      <c r="V396" s="22"/>
      <c r="W396" s="22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8"/>
      <c r="L397" s="28"/>
      <c r="M397" s="28"/>
      <c r="N397" s="28"/>
      <c r="O397" s="28"/>
      <c r="P397" s="28"/>
      <c r="Q397" s="28"/>
      <c r="R397" s="28"/>
      <c r="S397" s="22"/>
      <c r="T397" s="22"/>
      <c r="U397" s="22"/>
      <c r="V397" s="22"/>
      <c r="W397" s="22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8"/>
      <c r="L398" s="28"/>
      <c r="M398" s="28"/>
      <c r="N398" s="28"/>
      <c r="O398" s="28"/>
      <c r="P398" s="28"/>
      <c r="Q398" s="28"/>
      <c r="R398" s="28"/>
      <c r="S398" s="22"/>
      <c r="T398" s="22"/>
      <c r="U398" s="22"/>
      <c r="V398" s="22"/>
      <c r="W398" s="22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8"/>
      <c r="L399" s="28"/>
      <c r="M399" s="28"/>
      <c r="N399" s="28"/>
      <c r="O399" s="28"/>
      <c r="P399" s="28"/>
      <c r="Q399" s="28"/>
      <c r="R399" s="28"/>
      <c r="S399" s="22"/>
      <c r="T399" s="22"/>
      <c r="U399" s="22"/>
      <c r="V399" s="22"/>
      <c r="W399" s="22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8"/>
      <c r="L400" s="28"/>
      <c r="M400" s="28"/>
      <c r="N400" s="28"/>
      <c r="O400" s="28"/>
      <c r="P400" s="28"/>
      <c r="Q400" s="28"/>
      <c r="R400" s="28"/>
      <c r="S400" s="22"/>
      <c r="T400" s="22"/>
      <c r="U400" s="22"/>
      <c r="V400" s="22"/>
      <c r="W400" s="22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8"/>
      <c r="L401" s="28"/>
      <c r="M401" s="28"/>
      <c r="N401" s="28"/>
      <c r="O401" s="28"/>
      <c r="P401" s="28"/>
      <c r="Q401" s="28"/>
      <c r="R401" s="28"/>
      <c r="S401" s="22"/>
      <c r="T401" s="22"/>
      <c r="U401" s="22"/>
      <c r="V401" s="22"/>
      <c r="W401" s="22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8"/>
      <c r="L402" s="28"/>
      <c r="M402" s="28"/>
      <c r="N402" s="28"/>
      <c r="O402" s="28"/>
      <c r="P402" s="28"/>
      <c r="Q402" s="28"/>
      <c r="R402" s="28"/>
      <c r="S402" s="22"/>
      <c r="T402" s="22"/>
      <c r="U402" s="22"/>
      <c r="V402" s="22"/>
      <c r="W402" s="22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8"/>
      <c r="L403" s="28"/>
      <c r="M403" s="28"/>
      <c r="N403" s="28"/>
      <c r="O403" s="28"/>
      <c r="P403" s="28"/>
      <c r="Q403" s="28"/>
      <c r="R403" s="28"/>
      <c r="S403" s="22"/>
      <c r="T403" s="22"/>
      <c r="U403" s="22"/>
      <c r="V403" s="22"/>
      <c r="W403" s="22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8"/>
      <c r="L404" s="28"/>
      <c r="M404" s="28"/>
      <c r="N404" s="28"/>
      <c r="O404" s="28"/>
      <c r="P404" s="28"/>
      <c r="Q404" s="28"/>
      <c r="R404" s="28"/>
      <c r="S404" s="22"/>
      <c r="T404" s="22"/>
      <c r="U404" s="22"/>
      <c r="V404" s="22"/>
      <c r="W404" s="22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8"/>
      <c r="L405" s="28"/>
      <c r="M405" s="28"/>
      <c r="N405" s="28"/>
      <c r="O405" s="28"/>
      <c r="P405" s="28"/>
      <c r="Q405" s="28"/>
      <c r="R405" s="28"/>
      <c r="S405" s="22"/>
      <c r="T405" s="22"/>
      <c r="U405" s="22"/>
      <c r="V405" s="22"/>
      <c r="W405" s="22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8"/>
      <c r="L406" s="28"/>
      <c r="M406" s="28"/>
      <c r="N406" s="28"/>
      <c r="O406" s="28"/>
      <c r="P406" s="28"/>
      <c r="Q406" s="28"/>
      <c r="R406" s="28"/>
      <c r="S406" s="22"/>
      <c r="T406" s="22"/>
      <c r="U406" s="22"/>
      <c r="V406" s="22"/>
      <c r="W406" s="22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8"/>
      <c r="L407" s="28"/>
      <c r="M407" s="28"/>
      <c r="N407" s="28"/>
      <c r="O407" s="28"/>
      <c r="P407" s="28"/>
      <c r="Q407" s="28"/>
      <c r="R407" s="28"/>
      <c r="S407" s="22"/>
      <c r="T407" s="22"/>
      <c r="U407" s="22"/>
      <c r="V407" s="22"/>
      <c r="W407" s="22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8"/>
      <c r="L408" s="28"/>
      <c r="M408" s="28"/>
      <c r="N408" s="28"/>
      <c r="O408" s="28"/>
      <c r="P408" s="28"/>
      <c r="Q408" s="28"/>
      <c r="R408" s="28"/>
      <c r="S408" s="22"/>
      <c r="T408" s="22"/>
      <c r="U408" s="22"/>
      <c r="V408" s="22"/>
      <c r="W408" s="22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8"/>
      <c r="L409" s="28"/>
      <c r="M409" s="28"/>
      <c r="N409" s="28"/>
      <c r="O409" s="28"/>
      <c r="P409" s="28"/>
      <c r="Q409" s="28"/>
      <c r="R409" s="28"/>
      <c r="S409" s="22"/>
      <c r="T409" s="22"/>
      <c r="U409" s="22"/>
      <c r="V409" s="22"/>
      <c r="W409" s="22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8"/>
      <c r="L410" s="28"/>
      <c r="M410" s="28"/>
      <c r="N410" s="28"/>
      <c r="O410" s="28"/>
      <c r="P410" s="28"/>
      <c r="Q410" s="28"/>
      <c r="R410" s="28"/>
      <c r="S410" s="22"/>
      <c r="T410" s="22"/>
      <c r="U410" s="22"/>
      <c r="V410" s="22"/>
      <c r="W410" s="22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8"/>
      <c r="L411" s="28"/>
      <c r="M411" s="28"/>
      <c r="N411" s="28"/>
      <c r="O411" s="28"/>
      <c r="P411" s="28"/>
      <c r="Q411" s="28"/>
      <c r="R411" s="28"/>
      <c r="S411" s="22"/>
      <c r="T411" s="22"/>
      <c r="U411" s="22"/>
      <c r="V411" s="22"/>
      <c r="W411" s="22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8"/>
      <c r="L412" s="28"/>
      <c r="M412" s="28"/>
      <c r="N412" s="28"/>
      <c r="O412" s="28"/>
      <c r="P412" s="28"/>
      <c r="Q412" s="28"/>
      <c r="R412" s="28"/>
      <c r="S412" s="22"/>
      <c r="T412" s="22"/>
      <c r="U412" s="22"/>
      <c r="V412" s="22"/>
      <c r="W412" s="22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8"/>
      <c r="L413" s="28"/>
      <c r="M413" s="28"/>
      <c r="N413" s="28"/>
      <c r="O413" s="28"/>
      <c r="P413" s="28"/>
      <c r="Q413" s="28"/>
      <c r="R413" s="28"/>
      <c r="S413" s="22"/>
      <c r="T413" s="22"/>
      <c r="U413" s="22"/>
      <c r="V413" s="22"/>
      <c r="W413" s="22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8"/>
      <c r="L414" s="28"/>
      <c r="M414" s="28"/>
      <c r="N414" s="28"/>
      <c r="O414" s="28"/>
      <c r="P414" s="28"/>
      <c r="Q414" s="28"/>
      <c r="R414" s="28"/>
      <c r="S414" s="22"/>
      <c r="T414" s="22"/>
      <c r="U414" s="22"/>
      <c r="V414" s="22"/>
      <c r="W414" s="22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8"/>
      <c r="L415" s="28"/>
      <c r="M415" s="28"/>
      <c r="N415" s="28"/>
      <c r="O415" s="28"/>
      <c r="P415" s="28"/>
      <c r="Q415" s="28"/>
      <c r="R415" s="28"/>
      <c r="S415" s="22"/>
      <c r="T415" s="22"/>
      <c r="U415" s="22"/>
      <c r="V415" s="22"/>
      <c r="W415" s="22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8"/>
      <c r="L416" s="28"/>
      <c r="M416" s="28"/>
      <c r="N416" s="28"/>
      <c r="O416" s="28"/>
      <c r="P416" s="28"/>
      <c r="Q416" s="28"/>
      <c r="R416" s="28"/>
      <c r="S416" s="22"/>
      <c r="T416" s="22"/>
      <c r="U416" s="22"/>
      <c r="V416" s="22"/>
      <c r="W416" s="22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8"/>
      <c r="L417" s="28"/>
      <c r="M417" s="28"/>
      <c r="N417" s="28"/>
      <c r="O417" s="28"/>
      <c r="P417" s="28"/>
      <c r="Q417" s="28"/>
      <c r="R417" s="28"/>
      <c r="S417" s="22"/>
      <c r="T417" s="22"/>
      <c r="U417" s="22"/>
      <c r="V417" s="22"/>
      <c r="W417" s="22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8"/>
      <c r="L418" s="28"/>
      <c r="M418" s="28"/>
      <c r="N418" s="28"/>
      <c r="O418" s="28"/>
      <c r="P418" s="28"/>
      <c r="Q418" s="28"/>
      <c r="R418" s="28"/>
      <c r="S418" s="22"/>
      <c r="T418" s="22"/>
      <c r="U418" s="22"/>
      <c r="V418" s="22"/>
      <c r="W418" s="22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8"/>
      <c r="L419" s="28"/>
      <c r="M419" s="28"/>
      <c r="N419" s="28"/>
      <c r="O419" s="28"/>
      <c r="P419" s="28"/>
      <c r="Q419" s="28"/>
      <c r="R419" s="28"/>
      <c r="S419" s="22"/>
      <c r="T419" s="22"/>
      <c r="U419" s="22"/>
      <c r="V419" s="22"/>
      <c r="W419" s="22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8"/>
      <c r="L420" s="28"/>
      <c r="M420" s="28"/>
      <c r="N420" s="28"/>
      <c r="O420" s="28"/>
      <c r="P420" s="28"/>
      <c r="Q420" s="28"/>
      <c r="R420" s="28"/>
      <c r="S420" s="22"/>
      <c r="T420" s="22"/>
      <c r="U420" s="22"/>
      <c r="V420" s="22"/>
      <c r="W420" s="22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8"/>
      <c r="L421" s="28"/>
      <c r="M421" s="28"/>
      <c r="N421" s="28"/>
      <c r="O421" s="28"/>
      <c r="P421" s="28"/>
      <c r="Q421" s="28"/>
      <c r="R421" s="28"/>
      <c r="S421" s="22"/>
      <c r="T421" s="22"/>
      <c r="U421" s="22"/>
      <c r="V421" s="22"/>
      <c r="W421" s="22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8"/>
      <c r="L422" s="28"/>
      <c r="M422" s="28"/>
      <c r="N422" s="28"/>
      <c r="O422" s="28"/>
      <c r="P422" s="28"/>
      <c r="Q422" s="28"/>
      <c r="R422" s="28"/>
      <c r="S422" s="22"/>
      <c r="T422" s="22"/>
      <c r="U422" s="22"/>
      <c r="V422" s="22"/>
      <c r="W422" s="22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8"/>
      <c r="L423" s="28"/>
      <c r="M423" s="28"/>
      <c r="N423" s="28"/>
      <c r="O423" s="28"/>
      <c r="P423" s="28"/>
      <c r="Q423" s="28"/>
      <c r="R423" s="28"/>
      <c r="S423" s="22"/>
      <c r="T423" s="22"/>
      <c r="U423" s="22"/>
      <c r="V423" s="22"/>
      <c r="W423" s="22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8"/>
      <c r="L424" s="28"/>
      <c r="M424" s="28"/>
      <c r="N424" s="28"/>
      <c r="O424" s="28"/>
      <c r="P424" s="28"/>
      <c r="Q424" s="28"/>
      <c r="R424" s="28"/>
      <c r="S424" s="22"/>
      <c r="T424" s="22"/>
      <c r="U424" s="22"/>
      <c r="V424" s="22"/>
      <c r="W424" s="22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8"/>
      <c r="L425" s="28"/>
      <c r="M425" s="28"/>
      <c r="N425" s="28"/>
      <c r="O425" s="28"/>
      <c r="P425" s="28"/>
      <c r="Q425" s="28"/>
      <c r="R425" s="28"/>
      <c r="S425" s="22"/>
      <c r="T425" s="22"/>
      <c r="U425" s="22"/>
      <c r="V425" s="22"/>
      <c r="W425" s="22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8"/>
      <c r="L426" s="28"/>
      <c r="M426" s="28"/>
      <c r="N426" s="28"/>
      <c r="O426" s="28"/>
      <c r="P426" s="28"/>
      <c r="Q426" s="28"/>
      <c r="R426" s="28"/>
      <c r="S426" s="22"/>
      <c r="T426" s="22"/>
      <c r="U426" s="22"/>
      <c r="V426" s="22"/>
      <c r="W426" s="22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8"/>
      <c r="L427" s="28"/>
      <c r="M427" s="28"/>
      <c r="N427" s="28"/>
      <c r="O427" s="28"/>
      <c r="P427" s="28"/>
      <c r="Q427" s="28"/>
      <c r="R427" s="28"/>
      <c r="S427" s="22"/>
      <c r="T427" s="22"/>
      <c r="U427" s="22"/>
      <c r="V427" s="22"/>
      <c r="W427" s="22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8"/>
      <c r="L428" s="28"/>
      <c r="M428" s="28"/>
      <c r="N428" s="28"/>
      <c r="O428" s="28"/>
      <c r="P428" s="28"/>
      <c r="Q428" s="28"/>
      <c r="R428" s="28"/>
      <c r="S428" s="22"/>
      <c r="T428" s="22"/>
      <c r="U428" s="22"/>
      <c r="V428" s="22"/>
      <c r="W428" s="22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8"/>
      <c r="L429" s="28"/>
      <c r="M429" s="28"/>
      <c r="N429" s="28"/>
      <c r="O429" s="28"/>
      <c r="P429" s="28"/>
      <c r="Q429" s="28"/>
      <c r="R429" s="28"/>
      <c r="S429" s="22"/>
      <c r="T429" s="22"/>
      <c r="U429" s="22"/>
      <c r="V429" s="22"/>
      <c r="W429" s="22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8"/>
      <c r="L430" s="28"/>
      <c r="M430" s="28"/>
      <c r="N430" s="28"/>
      <c r="O430" s="28"/>
      <c r="P430" s="28"/>
      <c r="Q430" s="28"/>
      <c r="R430" s="28"/>
      <c r="S430" s="22"/>
      <c r="T430" s="22"/>
      <c r="U430" s="22"/>
      <c r="V430" s="22"/>
      <c r="W430" s="22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8"/>
      <c r="L431" s="28"/>
      <c r="M431" s="28"/>
      <c r="N431" s="28"/>
      <c r="O431" s="28"/>
      <c r="P431" s="28"/>
      <c r="Q431" s="28"/>
      <c r="R431" s="28"/>
      <c r="S431" s="22"/>
      <c r="T431" s="22"/>
      <c r="U431" s="22"/>
      <c r="V431" s="22"/>
      <c r="W431" s="22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8"/>
      <c r="L432" s="28"/>
      <c r="M432" s="28"/>
      <c r="N432" s="28"/>
      <c r="O432" s="28"/>
      <c r="P432" s="28"/>
      <c r="Q432" s="28"/>
      <c r="R432" s="28"/>
      <c r="S432" s="22"/>
      <c r="T432" s="22"/>
      <c r="U432" s="22"/>
      <c r="V432" s="22"/>
      <c r="W432" s="22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8"/>
      <c r="L433" s="28"/>
      <c r="M433" s="28"/>
      <c r="N433" s="28"/>
      <c r="O433" s="28"/>
      <c r="P433" s="28"/>
      <c r="Q433" s="28"/>
      <c r="R433" s="28"/>
      <c r="S433" s="22"/>
      <c r="T433" s="22"/>
      <c r="U433" s="22"/>
      <c r="V433" s="22"/>
      <c r="W433" s="22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8"/>
      <c r="L434" s="28"/>
      <c r="M434" s="28"/>
      <c r="N434" s="28"/>
      <c r="O434" s="28"/>
      <c r="P434" s="28"/>
      <c r="Q434" s="28"/>
      <c r="R434" s="28"/>
      <c r="S434" s="22"/>
      <c r="T434" s="22"/>
      <c r="U434" s="22"/>
      <c r="V434" s="22"/>
      <c r="W434" s="22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8"/>
      <c r="L435" s="28"/>
      <c r="M435" s="28"/>
      <c r="N435" s="28"/>
      <c r="O435" s="28"/>
      <c r="P435" s="28"/>
      <c r="Q435" s="28"/>
      <c r="R435" s="28"/>
      <c r="S435" s="22"/>
      <c r="T435" s="22"/>
      <c r="U435" s="22"/>
      <c r="V435" s="22"/>
      <c r="W435" s="22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8"/>
      <c r="L436" s="28"/>
      <c r="M436" s="28"/>
      <c r="N436" s="28"/>
      <c r="O436" s="28"/>
      <c r="P436" s="28"/>
      <c r="Q436" s="28"/>
      <c r="R436" s="28"/>
      <c r="S436" s="22"/>
      <c r="T436" s="22"/>
      <c r="U436" s="22"/>
      <c r="V436" s="22"/>
      <c r="W436" s="22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8"/>
      <c r="L437" s="28"/>
      <c r="M437" s="28"/>
      <c r="N437" s="28"/>
      <c r="O437" s="28"/>
      <c r="P437" s="28"/>
      <c r="Q437" s="28"/>
      <c r="R437" s="28"/>
      <c r="S437" s="22"/>
      <c r="T437" s="22"/>
      <c r="U437" s="22"/>
      <c r="V437" s="22"/>
      <c r="W437" s="22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8"/>
      <c r="L438" s="28"/>
      <c r="M438" s="28"/>
      <c r="N438" s="28"/>
      <c r="O438" s="28"/>
      <c r="P438" s="28"/>
      <c r="Q438" s="28"/>
      <c r="R438" s="28"/>
      <c r="S438" s="22"/>
      <c r="T438" s="22"/>
      <c r="U438" s="22"/>
      <c r="V438" s="22"/>
      <c r="W438" s="22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8"/>
      <c r="L439" s="28"/>
      <c r="M439" s="28"/>
      <c r="N439" s="28"/>
      <c r="O439" s="28"/>
      <c r="P439" s="28"/>
      <c r="Q439" s="28"/>
      <c r="R439" s="28"/>
      <c r="S439" s="22"/>
      <c r="T439" s="22"/>
      <c r="U439" s="22"/>
      <c r="V439" s="22"/>
      <c r="W439" s="22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8"/>
      <c r="L440" s="28"/>
      <c r="M440" s="28"/>
      <c r="N440" s="28"/>
      <c r="O440" s="28"/>
      <c r="P440" s="28"/>
      <c r="Q440" s="28"/>
      <c r="R440" s="28"/>
      <c r="S440" s="22"/>
      <c r="T440" s="22"/>
      <c r="U440" s="22"/>
      <c r="V440" s="22"/>
      <c r="W440" s="22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8"/>
      <c r="L441" s="28"/>
      <c r="M441" s="28"/>
      <c r="N441" s="28"/>
      <c r="O441" s="28"/>
      <c r="P441" s="28"/>
      <c r="Q441" s="28"/>
      <c r="R441" s="28"/>
      <c r="S441" s="22"/>
      <c r="T441" s="22"/>
      <c r="U441" s="22"/>
      <c r="V441" s="22"/>
      <c r="W441" s="22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8"/>
      <c r="L442" s="28"/>
      <c r="M442" s="28"/>
      <c r="N442" s="28"/>
      <c r="O442" s="28"/>
      <c r="P442" s="28"/>
      <c r="Q442" s="28"/>
      <c r="R442" s="28"/>
      <c r="S442" s="22"/>
      <c r="T442" s="22"/>
      <c r="U442" s="22"/>
      <c r="V442" s="22"/>
      <c r="W442" s="22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8"/>
      <c r="L443" s="28"/>
      <c r="M443" s="28"/>
      <c r="N443" s="28"/>
      <c r="O443" s="28"/>
      <c r="P443" s="28"/>
      <c r="Q443" s="28"/>
      <c r="R443" s="28"/>
      <c r="S443" s="22"/>
      <c r="T443" s="22"/>
      <c r="U443" s="22"/>
      <c r="V443" s="22"/>
      <c r="W443" s="22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8"/>
      <c r="L444" s="28"/>
      <c r="M444" s="28"/>
      <c r="N444" s="28"/>
      <c r="O444" s="28"/>
      <c r="P444" s="28"/>
      <c r="Q444" s="28"/>
      <c r="R444" s="28"/>
      <c r="S444" s="22"/>
      <c r="T444" s="22"/>
      <c r="U444" s="22"/>
      <c r="V444" s="22"/>
      <c r="W444" s="22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8"/>
      <c r="L445" s="28"/>
      <c r="M445" s="28"/>
      <c r="N445" s="28"/>
      <c r="O445" s="28"/>
      <c r="P445" s="28"/>
      <c r="Q445" s="28"/>
      <c r="R445" s="28"/>
      <c r="S445" s="22"/>
      <c r="T445" s="22"/>
      <c r="U445" s="22"/>
      <c r="V445" s="22"/>
      <c r="W445" s="22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8"/>
      <c r="L446" s="28"/>
      <c r="M446" s="28"/>
      <c r="N446" s="28"/>
      <c r="O446" s="28"/>
      <c r="P446" s="28"/>
      <c r="Q446" s="28"/>
      <c r="R446" s="28"/>
      <c r="S446" s="22"/>
      <c r="T446" s="22"/>
      <c r="U446" s="22"/>
      <c r="V446" s="22"/>
      <c r="W446" s="22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8"/>
      <c r="L447" s="28"/>
      <c r="M447" s="28"/>
      <c r="N447" s="28"/>
      <c r="O447" s="28"/>
      <c r="P447" s="28"/>
      <c r="Q447" s="28"/>
      <c r="R447" s="28"/>
      <c r="S447" s="22"/>
      <c r="T447" s="22"/>
      <c r="U447" s="22"/>
      <c r="V447" s="22"/>
      <c r="W447" s="22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8"/>
      <c r="L448" s="28"/>
      <c r="M448" s="28"/>
      <c r="N448" s="28"/>
      <c r="O448" s="28"/>
      <c r="P448" s="28"/>
      <c r="Q448" s="28"/>
      <c r="R448" s="28"/>
      <c r="S448" s="22"/>
      <c r="T448" s="22"/>
      <c r="U448" s="22"/>
      <c r="V448" s="22"/>
      <c r="W448" s="22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8"/>
      <c r="L449" s="28"/>
      <c r="M449" s="28"/>
      <c r="N449" s="28"/>
      <c r="O449" s="28"/>
      <c r="P449" s="28"/>
      <c r="Q449" s="28"/>
      <c r="R449" s="28"/>
      <c r="S449" s="22"/>
      <c r="T449" s="22"/>
      <c r="U449" s="22"/>
      <c r="V449" s="22"/>
      <c r="W449" s="22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8"/>
      <c r="L450" s="28"/>
      <c r="M450" s="28"/>
      <c r="N450" s="28"/>
      <c r="O450" s="28"/>
      <c r="P450" s="28"/>
      <c r="Q450" s="28"/>
      <c r="R450" s="28"/>
      <c r="S450" s="22"/>
      <c r="T450" s="22"/>
      <c r="U450" s="22"/>
      <c r="V450" s="22"/>
      <c r="W450" s="22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8"/>
      <c r="L451" s="28"/>
      <c r="M451" s="28"/>
      <c r="N451" s="28"/>
      <c r="O451" s="28"/>
      <c r="P451" s="28"/>
      <c r="Q451" s="28"/>
      <c r="R451" s="28"/>
      <c r="S451" s="22"/>
      <c r="T451" s="22"/>
      <c r="U451" s="22"/>
      <c r="V451" s="22"/>
      <c r="W451" s="22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8"/>
      <c r="L452" s="28"/>
      <c r="M452" s="28"/>
      <c r="N452" s="28"/>
      <c r="O452" s="28"/>
      <c r="P452" s="28"/>
      <c r="Q452" s="28"/>
      <c r="R452" s="28"/>
      <c r="S452" s="22"/>
      <c r="T452" s="22"/>
      <c r="U452" s="22"/>
      <c r="V452" s="22"/>
      <c r="W452" s="22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8"/>
      <c r="L453" s="28"/>
      <c r="M453" s="28"/>
      <c r="N453" s="28"/>
      <c r="O453" s="28"/>
      <c r="P453" s="28"/>
      <c r="Q453" s="28"/>
      <c r="R453" s="28"/>
      <c r="S453" s="22"/>
      <c r="T453" s="22"/>
      <c r="U453" s="22"/>
      <c r="V453" s="22"/>
      <c r="W453" s="22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8"/>
      <c r="L454" s="28"/>
      <c r="M454" s="28"/>
      <c r="N454" s="28"/>
      <c r="O454" s="28"/>
      <c r="P454" s="28"/>
      <c r="Q454" s="28"/>
      <c r="R454" s="28"/>
      <c r="S454" s="22"/>
      <c r="T454" s="22"/>
      <c r="U454" s="22"/>
      <c r="V454" s="22"/>
      <c r="W454" s="22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8"/>
      <c r="L455" s="28"/>
      <c r="M455" s="28"/>
      <c r="N455" s="28"/>
      <c r="O455" s="28"/>
      <c r="P455" s="28"/>
      <c r="Q455" s="28"/>
      <c r="R455" s="28"/>
      <c r="S455" s="22"/>
      <c r="T455" s="22"/>
      <c r="U455" s="22"/>
      <c r="V455" s="22"/>
      <c r="W455" s="22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8"/>
      <c r="L456" s="28"/>
      <c r="M456" s="28"/>
      <c r="N456" s="28"/>
      <c r="O456" s="28"/>
      <c r="P456" s="28"/>
      <c r="Q456" s="28"/>
      <c r="R456" s="28"/>
      <c r="S456" s="22"/>
      <c r="T456" s="22"/>
      <c r="U456" s="22"/>
      <c r="V456" s="22"/>
      <c r="W456" s="22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8"/>
      <c r="L457" s="28"/>
      <c r="M457" s="28"/>
      <c r="N457" s="28"/>
      <c r="O457" s="28"/>
      <c r="P457" s="28"/>
      <c r="Q457" s="28"/>
      <c r="R457" s="28"/>
      <c r="S457" s="22"/>
      <c r="T457" s="22"/>
      <c r="U457" s="22"/>
      <c r="V457" s="22"/>
      <c r="W457" s="22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8"/>
      <c r="L458" s="28"/>
      <c r="M458" s="28"/>
      <c r="N458" s="28"/>
      <c r="O458" s="28"/>
      <c r="P458" s="28"/>
      <c r="Q458" s="28"/>
      <c r="R458" s="28"/>
      <c r="S458" s="22"/>
      <c r="T458" s="22"/>
      <c r="U458" s="22"/>
      <c r="V458" s="22"/>
      <c r="W458" s="22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8"/>
      <c r="L459" s="28"/>
      <c r="M459" s="28"/>
      <c r="N459" s="28"/>
      <c r="O459" s="28"/>
      <c r="P459" s="28"/>
      <c r="Q459" s="28"/>
      <c r="R459" s="28"/>
      <c r="S459" s="22"/>
      <c r="T459" s="22"/>
      <c r="U459" s="22"/>
      <c r="V459" s="22"/>
      <c r="W459" s="22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8"/>
      <c r="L460" s="28"/>
      <c r="M460" s="28"/>
      <c r="N460" s="28"/>
      <c r="O460" s="28"/>
      <c r="P460" s="28"/>
      <c r="Q460" s="28"/>
      <c r="R460" s="28"/>
      <c r="S460" s="22"/>
      <c r="T460" s="22"/>
      <c r="U460" s="22"/>
      <c r="V460" s="22"/>
      <c r="W460" s="22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8"/>
      <c r="L461" s="28"/>
      <c r="M461" s="28"/>
      <c r="N461" s="28"/>
      <c r="O461" s="28"/>
      <c r="P461" s="28"/>
      <c r="Q461" s="28"/>
      <c r="R461" s="28"/>
      <c r="S461" s="22"/>
      <c r="T461" s="22"/>
      <c r="U461" s="22"/>
      <c r="V461" s="22"/>
      <c r="W461" s="22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8"/>
      <c r="L462" s="28"/>
      <c r="M462" s="28"/>
      <c r="N462" s="28"/>
      <c r="O462" s="28"/>
      <c r="P462" s="28"/>
      <c r="Q462" s="28"/>
      <c r="R462" s="28"/>
      <c r="S462" s="22"/>
      <c r="T462" s="22"/>
      <c r="U462" s="22"/>
      <c r="V462" s="22"/>
      <c r="W462" s="22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8"/>
      <c r="L463" s="28"/>
      <c r="M463" s="28"/>
      <c r="N463" s="28"/>
      <c r="O463" s="28"/>
      <c r="P463" s="28"/>
      <c r="Q463" s="28"/>
      <c r="R463" s="28"/>
      <c r="S463" s="22"/>
      <c r="T463" s="22"/>
      <c r="U463" s="22"/>
      <c r="V463" s="22"/>
      <c r="W463" s="22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8"/>
      <c r="L464" s="28"/>
      <c r="M464" s="28"/>
      <c r="N464" s="28"/>
      <c r="O464" s="28"/>
      <c r="P464" s="28"/>
      <c r="Q464" s="28"/>
      <c r="R464" s="28"/>
      <c r="S464" s="22"/>
      <c r="T464" s="22"/>
      <c r="U464" s="22"/>
      <c r="V464" s="22"/>
      <c r="W464" s="22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8"/>
      <c r="L465" s="28"/>
      <c r="M465" s="28"/>
      <c r="N465" s="28"/>
      <c r="O465" s="28"/>
      <c r="P465" s="28"/>
      <c r="Q465" s="28"/>
      <c r="R465" s="28"/>
      <c r="S465" s="22"/>
      <c r="T465" s="22"/>
      <c r="U465" s="22"/>
      <c r="V465" s="22"/>
      <c r="W465" s="22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8"/>
      <c r="L466" s="28"/>
      <c r="M466" s="28"/>
      <c r="N466" s="28"/>
      <c r="O466" s="28"/>
      <c r="P466" s="28"/>
      <c r="Q466" s="28"/>
      <c r="R466" s="28"/>
      <c r="S466" s="22"/>
      <c r="T466" s="22"/>
      <c r="U466" s="22"/>
      <c r="V466" s="22"/>
      <c r="W466" s="22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8"/>
      <c r="L467" s="28"/>
      <c r="M467" s="28"/>
      <c r="N467" s="28"/>
      <c r="O467" s="28"/>
      <c r="P467" s="28"/>
      <c r="Q467" s="28"/>
      <c r="R467" s="28"/>
      <c r="S467" s="22"/>
      <c r="T467" s="22"/>
      <c r="U467" s="22"/>
      <c r="V467" s="22"/>
      <c r="W467" s="22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8"/>
      <c r="L468" s="28"/>
      <c r="M468" s="28"/>
      <c r="N468" s="28"/>
      <c r="O468" s="28"/>
      <c r="P468" s="28"/>
      <c r="Q468" s="28"/>
      <c r="R468" s="28"/>
      <c r="S468" s="22"/>
      <c r="T468" s="22"/>
      <c r="U468" s="22"/>
      <c r="V468" s="22"/>
      <c r="W468" s="22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8"/>
      <c r="L469" s="28"/>
      <c r="M469" s="28"/>
      <c r="N469" s="28"/>
      <c r="O469" s="28"/>
      <c r="P469" s="28"/>
      <c r="Q469" s="28"/>
      <c r="R469" s="28"/>
      <c r="S469" s="22"/>
      <c r="T469" s="22"/>
      <c r="U469" s="22"/>
      <c r="V469" s="22"/>
      <c r="W469" s="22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8"/>
      <c r="L470" s="28"/>
      <c r="M470" s="28"/>
      <c r="N470" s="28"/>
      <c r="O470" s="28"/>
      <c r="P470" s="28"/>
      <c r="Q470" s="28"/>
      <c r="R470" s="28"/>
      <c r="S470" s="22"/>
      <c r="T470" s="22"/>
      <c r="U470" s="22"/>
      <c r="V470" s="22"/>
      <c r="W470" s="22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8"/>
      <c r="L471" s="28"/>
      <c r="M471" s="28"/>
      <c r="N471" s="28"/>
      <c r="O471" s="28"/>
      <c r="P471" s="28"/>
      <c r="Q471" s="28"/>
      <c r="R471" s="28"/>
      <c r="S471" s="22"/>
      <c r="T471" s="22"/>
      <c r="U471" s="22"/>
      <c r="V471" s="22"/>
      <c r="W471" s="22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8"/>
      <c r="L472" s="28"/>
      <c r="M472" s="28"/>
      <c r="N472" s="28"/>
      <c r="O472" s="28"/>
      <c r="P472" s="28"/>
      <c r="Q472" s="28"/>
      <c r="R472" s="28"/>
      <c r="S472" s="22"/>
      <c r="T472" s="22"/>
      <c r="U472" s="22"/>
      <c r="V472" s="22"/>
      <c r="W472" s="22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8"/>
      <c r="L473" s="28"/>
      <c r="M473" s="28"/>
      <c r="N473" s="28"/>
      <c r="O473" s="28"/>
      <c r="P473" s="28"/>
      <c r="Q473" s="28"/>
      <c r="R473" s="28"/>
      <c r="S473" s="22"/>
      <c r="T473" s="22"/>
      <c r="U473" s="22"/>
      <c r="V473" s="22"/>
      <c r="W473" s="22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8"/>
      <c r="L474" s="28"/>
      <c r="M474" s="28"/>
      <c r="N474" s="28"/>
      <c r="O474" s="28"/>
      <c r="P474" s="28"/>
      <c r="Q474" s="28"/>
      <c r="R474" s="28"/>
      <c r="S474" s="22"/>
      <c r="T474" s="22"/>
      <c r="U474" s="22"/>
      <c r="V474" s="22"/>
      <c r="W474" s="22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8"/>
      <c r="L475" s="28"/>
      <c r="M475" s="28"/>
      <c r="N475" s="28"/>
      <c r="O475" s="28"/>
      <c r="P475" s="28"/>
      <c r="Q475" s="28"/>
      <c r="R475" s="28"/>
      <c r="S475" s="22"/>
      <c r="T475" s="22"/>
      <c r="U475" s="22"/>
      <c r="V475" s="22"/>
      <c r="W475" s="22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8"/>
      <c r="L476" s="28"/>
      <c r="M476" s="28"/>
      <c r="N476" s="28"/>
      <c r="O476" s="28"/>
      <c r="P476" s="28"/>
      <c r="Q476" s="28"/>
      <c r="R476" s="28"/>
      <c r="S476" s="22"/>
      <c r="T476" s="22"/>
      <c r="U476" s="22"/>
      <c r="V476" s="22"/>
      <c r="W476" s="22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8"/>
      <c r="L477" s="28"/>
      <c r="M477" s="28"/>
      <c r="N477" s="28"/>
      <c r="O477" s="28"/>
      <c r="P477" s="28"/>
      <c r="Q477" s="28"/>
      <c r="R477" s="28"/>
      <c r="S477" s="22"/>
      <c r="T477" s="22"/>
      <c r="U477" s="22"/>
      <c r="V477" s="22"/>
      <c r="W477" s="22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8"/>
      <c r="L478" s="28"/>
      <c r="M478" s="28"/>
      <c r="N478" s="28"/>
      <c r="O478" s="28"/>
      <c r="P478" s="28"/>
      <c r="Q478" s="28"/>
      <c r="R478" s="28"/>
      <c r="S478" s="22"/>
      <c r="T478" s="22"/>
      <c r="U478" s="22"/>
      <c r="V478" s="22"/>
      <c r="W478" s="22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8"/>
      <c r="L479" s="28"/>
      <c r="M479" s="28"/>
      <c r="N479" s="28"/>
      <c r="O479" s="28"/>
      <c r="P479" s="28"/>
      <c r="Q479" s="28"/>
      <c r="R479" s="28"/>
      <c r="S479" s="22"/>
      <c r="T479" s="22"/>
      <c r="U479" s="22"/>
      <c r="V479" s="22"/>
      <c r="W479" s="22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8"/>
      <c r="L480" s="28"/>
      <c r="M480" s="28"/>
      <c r="N480" s="28"/>
      <c r="O480" s="28"/>
      <c r="P480" s="28"/>
      <c r="Q480" s="28"/>
      <c r="R480" s="28"/>
      <c r="S480" s="22"/>
      <c r="T480" s="22"/>
      <c r="U480" s="22"/>
      <c r="V480" s="22"/>
      <c r="W480" s="22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8"/>
      <c r="L481" s="28"/>
      <c r="M481" s="28"/>
      <c r="N481" s="28"/>
      <c r="O481" s="28"/>
      <c r="P481" s="28"/>
      <c r="Q481" s="28"/>
      <c r="R481" s="28"/>
      <c r="S481" s="22"/>
      <c r="T481" s="22"/>
      <c r="U481" s="22"/>
      <c r="V481" s="22"/>
      <c r="W481" s="22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8"/>
      <c r="L482" s="28"/>
      <c r="M482" s="28"/>
      <c r="N482" s="28"/>
      <c r="O482" s="28"/>
      <c r="P482" s="28"/>
      <c r="Q482" s="28"/>
      <c r="R482" s="28"/>
      <c r="S482" s="22"/>
      <c r="T482" s="22"/>
      <c r="U482" s="22"/>
      <c r="V482" s="22"/>
      <c r="W482" s="22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8"/>
      <c r="L483" s="28"/>
      <c r="M483" s="28"/>
      <c r="N483" s="28"/>
      <c r="O483" s="28"/>
      <c r="P483" s="28"/>
      <c r="Q483" s="28"/>
      <c r="R483" s="28"/>
      <c r="S483" s="22"/>
      <c r="T483" s="22"/>
      <c r="U483" s="22"/>
      <c r="V483" s="22"/>
      <c r="W483" s="22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8"/>
      <c r="L484" s="28"/>
      <c r="M484" s="28"/>
      <c r="N484" s="28"/>
      <c r="O484" s="28"/>
      <c r="P484" s="28"/>
      <c r="Q484" s="28"/>
      <c r="R484" s="28"/>
      <c r="S484" s="22"/>
      <c r="T484" s="22"/>
      <c r="U484" s="22"/>
      <c r="V484" s="22"/>
      <c r="W484" s="22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8"/>
      <c r="L485" s="28"/>
      <c r="M485" s="28"/>
      <c r="N485" s="28"/>
      <c r="O485" s="28"/>
      <c r="P485" s="28"/>
      <c r="Q485" s="28"/>
      <c r="R485" s="28"/>
      <c r="S485" s="22"/>
      <c r="T485" s="22"/>
      <c r="U485" s="22"/>
      <c r="V485" s="22"/>
      <c r="W485" s="22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8"/>
      <c r="L486" s="28"/>
      <c r="M486" s="28"/>
      <c r="N486" s="28"/>
      <c r="O486" s="28"/>
      <c r="P486" s="28"/>
      <c r="Q486" s="28"/>
      <c r="R486" s="28"/>
      <c r="S486" s="22"/>
      <c r="T486" s="22"/>
      <c r="U486" s="22"/>
      <c r="V486" s="22"/>
      <c r="W486" s="22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8"/>
      <c r="L487" s="28"/>
      <c r="M487" s="28"/>
      <c r="N487" s="28"/>
      <c r="O487" s="28"/>
      <c r="P487" s="28"/>
      <c r="Q487" s="28"/>
      <c r="R487" s="28"/>
      <c r="S487" s="22"/>
      <c r="T487" s="22"/>
      <c r="U487" s="22"/>
      <c r="V487" s="22"/>
      <c r="W487" s="22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8"/>
      <c r="L488" s="28"/>
      <c r="M488" s="28"/>
      <c r="N488" s="28"/>
      <c r="O488" s="28"/>
      <c r="P488" s="28"/>
      <c r="Q488" s="28"/>
      <c r="R488" s="28"/>
      <c r="S488" s="22"/>
      <c r="T488" s="22"/>
      <c r="U488" s="22"/>
      <c r="V488" s="22"/>
      <c r="W488" s="22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8"/>
      <c r="L489" s="28"/>
      <c r="M489" s="28"/>
      <c r="N489" s="28"/>
      <c r="O489" s="28"/>
      <c r="P489" s="28"/>
      <c r="Q489" s="28"/>
      <c r="R489" s="28"/>
      <c r="S489" s="22"/>
      <c r="T489" s="22"/>
      <c r="U489" s="22"/>
      <c r="V489" s="22"/>
      <c r="W489" s="22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8"/>
      <c r="L490" s="28"/>
      <c r="M490" s="28"/>
      <c r="N490" s="28"/>
      <c r="O490" s="28"/>
      <c r="P490" s="28"/>
      <c r="Q490" s="28"/>
      <c r="R490" s="28"/>
      <c r="S490" s="22"/>
      <c r="T490" s="22"/>
      <c r="U490" s="22"/>
      <c r="V490" s="22"/>
      <c r="W490" s="22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8"/>
      <c r="L491" s="28"/>
      <c r="M491" s="28"/>
      <c r="N491" s="28"/>
      <c r="O491" s="28"/>
      <c r="P491" s="28"/>
      <c r="Q491" s="28"/>
      <c r="R491" s="28"/>
      <c r="S491" s="22"/>
      <c r="T491" s="22"/>
      <c r="U491" s="22"/>
      <c r="V491" s="22"/>
      <c r="W491" s="22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8"/>
      <c r="L492" s="28"/>
      <c r="M492" s="28"/>
      <c r="N492" s="28"/>
      <c r="O492" s="28"/>
      <c r="P492" s="28"/>
      <c r="Q492" s="28"/>
      <c r="R492" s="28"/>
      <c r="S492" s="22"/>
      <c r="T492" s="22"/>
      <c r="U492" s="22"/>
      <c r="V492" s="22"/>
      <c r="W492" s="22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8"/>
      <c r="L493" s="28"/>
      <c r="M493" s="28"/>
      <c r="N493" s="28"/>
      <c r="O493" s="28"/>
      <c r="P493" s="28"/>
      <c r="Q493" s="28"/>
      <c r="R493" s="28"/>
      <c r="S493" s="22"/>
      <c r="T493" s="22"/>
      <c r="U493" s="22"/>
      <c r="V493" s="22"/>
      <c r="W493" s="22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8"/>
      <c r="L494" s="28"/>
      <c r="M494" s="28"/>
      <c r="N494" s="28"/>
      <c r="O494" s="28"/>
      <c r="P494" s="28"/>
      <c r="Q494" s="28"/>
      <c r="R494" s="28"/>
      <c r="S494" s="22"/>
      <c r="T494" s="22"/>
      <c r="U494" s="22"/>
      <c r="V494" s="22"/>
      <c r="W494" s="22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8"/>
      <c r="L495" s="28"/>
      <c r="M495" s="28"/>
      <c r="N495" s="28"/>
      <c r="O495" s="28"/>
      <c r="P495" s="28"/>
      <c r="Q495" s="28"/>
      <c r="R495" s="28"/>
      <c r="S495" s="22"/>
      <c r="T495" s="22"/>
      <c r="U495" s="22"/>
      <c r="V495" s="22"/>
      <c r="W495" s="22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8"/>
      <c r="L496" s="28"/>
      <c r="M496" s="28"/>
      <c r="N496" s="28"/>
      <c r="O496" s="28"/>
      <c r="P496" s="28"/>
      <c r="Q496" s="28"/>
      <c r="R496" s="28"/>
      <c r="S496" s="22"/>
      <c r="T496" s="22"/>
      <c r="U496" s="22"/>
      <c r="V496" s="22"/>
      <c r="W496" s="22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8"/>
      <c r="L497" s="28"/>
      <c r="M497" s="28"/>
      <c r="N497" s="28"/>
      <c r="O497" s="28"/>
      <c r="P497" s="28"/>
      <c r="Q497" s="28"/>
      <c r="R497" s="28"/>
      <c r="S497" s="22"/>
      <c r="T497" s="22"/>
      <c r="U497" s="22"/>
      <c r="V497" s="22"/>
      <c r="W497" s="22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8"/>
      <c r="L498" s="28"/>
      <c r="M498" s="28"/>
      <c r="N498" s="28"/>
      <c r="O498" s="28"/>
      <c r="P498" s="28"/>
      <c r="Q498" s="28"/>
      <c r="R498" s="28"/>
      <c r="S498" s="22"/>
      <c r="T498" s="22"/>
      <c r="U498" s="22"/>
      <c r="V498" s="22"/>
      <c r="W498" s="22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8"/>
      <c r="L499" s="28"/>
      <c r="M499" s="28"/>
      <c r="N499" s="28"/>
      <c r="O499" s="28"/>
      <c r="P499" s="28"/>
      <c r="Q499" s="28"/>
      <c r="R499" s="28"/>
      <c r="S499" s="22"/>
      <c r="T499" s="22"/>
      <c r="U499" s="22"/>
      <c r="V499" s="22"/>
      <c r="W499" s="22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8"/>
      <c r="L500" s="28"/>
      <c r="M500" s="28"/>
      <c r="N500" s="28"/>
      <c r="O500" s="28"/>
      <c r="P500" s="28"/>
      <c r="Q500" s="28"/>
      <c r="R500" s="28"/>
      <c r="S500" s="22"/>
      <c r="T500" s="22"/>
      <c r="U500" s="22"/>
      <c r="V500" s="22"/>
      <c r="W500" s="22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8"/>
      <c r="L501" s="28"/>
      <c r="M501" s="28"/>
      <c r="N501" s="28"/>
      <c r="O501" s="28"/>
      <c r="P501" s="28"/>
      <c r="Q501" s="28"/>
      <c r="R501" s="28"/>
      <c r="S501" s="22"/>
      <c r="T501" s="22"/>
      <c r="U501" s="22"/>
      <c r="V501" s="22"/>
      <c r="W501" s="22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8"/>
      <c r="L502" s="28"/>
      <c r="M502" s="28"/>
      <c r="N502" s="28"/>
      <c r="O502" s="28"/>
      <c r="P502" s="28"/>
      <c r="Q502" s="28"/>
      <c r="R502" s="28"/>
      <c r="S502" s="22"/>
      <c r="T502" s="22"/>
      <c r="U502" s="22"/>
      <c r="V502" s="22"/>
      <c r="W502" s="22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8"/>
      <c r="L503" s="28"/>
      <c r="M503" s="28"/>
      <c r="N503" s="28"/>
      <c r="O503" s="28"/>
      <c r="P503" s="28"/>
      <c r="Q503" s="28"/>
      <c r="R503" s="28"/>
      <c r="S503" s="22"/>
      <c r="T503" s="22"/>
      <c r="U503" s="22"/>
      <c r="V503" s="22"/>
      <c r="W503" s="22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8"/>
      <c r="L504" s="28"/>
      <c r="M504" s="28"/>
      <c r="N504" s="28"/>
      <c r="O504" s="28"/>
      <c r="P504" s="28"/>
      <c r="Q504" s="28"/>
      <c r="R504" s="28"/>
      <c r="S504" s="22"/>
      <c r="T504" s="22"/>
      <c r="U504" s="22"/>
      <c r="V504" s="22"/>
      <c r="W504" s="22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8"/>
      <c r="L505" s="28"/>
      <c r="M505" s="28"/>
      <c r="N505" s="28"/>
      <c r="O505" s="28"/>
      <c r="P505" s="28"/>
      <c r="Q505" s="28"/>
      <c r="R505" s="28"/>
      <c r="S505" s="22"/>
      <c r="T505" s="22"/>
      <c r="U505" s="22"/>
      <c r="V505" s="22"/>
      <c r="W505" s="22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8"/>
      <c r="L506" s="28"/>
      <c r="M506" s="28"/>
      <c r="N506" s="28"/>
      <c r="O506" s="28"/>
      <c r="P506" s="28"/>
      <c r="Q506" s="28"/>
      <c r="R506" s="28"/>
      <c r="S506" s="22"/>
      <c r="T506" s="22"/>
      <c r="U506" s="22"/>
      <c r="V506" s="22"/>
      <c r="W506" s="22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8"/>
      <c r="L507" s="28"/>
      <c r="M507" s="28"/>
      <c r="N507" s="28"/>
      <c r="O507" s="28"/>
      <c r="P507" s="28"/>
      <c r="Q507" s="28"/>
      <c r="R507" s="28"/>
      <c r="S507" s="22"/>
      <c r="T507" s="22"/>
      <c r="U507" s="22"/>
      <c r="V507" s="22"/>
      <c r="W507" s="22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8"/>
      <c r="L508" s="28"/>
      <c r="M508" s="28"/>
      <c r="N508" s="28"/>
      <c r="O508" s="28"/>
      <c r="P508" s="28"/>
      <c r="Q508" s="28"/>
      <c r="R508" s="28"/>
      <c r="S508" s="22"/>
      <c r="T508" s="22"/>
      <c r="U508" s="22"/>
      <c r="V508" s="22"/>
      <c r="W508" s="22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8"/>
      <c r="L509" s="28"/>
      <c r="M509" s="28"/>
      <c r="N509" s="28"/>
      <c r="O509" s="28"/>
      <c r="P509" s="28"/>
      <c r="Q509" s="28"/>
      <c r="R509" s="28"/>
      <c r="S509" s="22"/>
      <c r="T509" s="22"/>
      <c r="U509" s="22"/>
      <c r="V509" s="22"/>
      <c r="W509" s="22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8"/>
      <c r="L510" s="28"/>
      <c r="M510" s="28"/>
      <c r="N510" s="28"/>
      <c r="O510" s="28"/>
      <c r="P510" s="28"/>
      <c r="Q510" s="28"/>
      <c r="R510" s="28"/>
      <c r="S510" s="22"/>
      <c r="T510" s="22"/>
      <c r="U510" s="22"/>
      <c r="V510" s="22"/>
      <c r="W510" s="22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8"/>
      <c r="L511" s="28"/>
      <c r="M511" s="28"/>
      <c r="N511" s="28"/>
      <c r="O511" s="28"/>
      <c r="P511" s="28"/>
      <c r="Q511" s="28"/>
      <c r="R511" s="28"/>
      <c r="S511" s="22"/>
      <c r="T511" s="22"/>
      <c r="U511" s="22"/>
      <c r="V511" s="22"/>
      <c r="W511" s="22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8"/>
      <c r="L512" s="28"/>
      <c r="M512" s="28"/>
      <c r="N512" s="28"/>
      <c r="O512" s="28"/>
      <c r="P512" s="28"/>
      <c r="Q512" s="28"/>
      <c r="R512" s="28"/>
      <c r="S512" s="22"/>
      <c r="T512" s="22"/>
      <c r="U512" s="22"/>
      <c r="V512" s="22"/>
      <c r="W512" s="22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8"/>
      <c r="L513" s="28"/>
      <c r="M513" s="28"/>
      <c r="N513" s="28"/>
      <c r="O513" s="28"/>
      <c r="P513" s="28"/>
      <c r="Q513" s="28"/>
      <c r="R513" s="28"/>
      <c r="S513" s="22"/>
      <c r="T513" s="22"/>
      <c r="U513" s="22"/>
      <c r="V513" s="22"/>
      <c r="W513" s="22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8"/>
      <c r="L514" s="28"/>
      <c r="M514" s="28"/>
      <c r="N514" s="28"/>
      <c r="O514" s="28"/>
      <c r="P514" s="28"/>
      <c r="Q514" s="28"/>
      <c r="R514" s="28"/>
      <c r="S514" s="22"/>
      <c r="T514" s="22"/>
      <c r="U514" s="22"/>
      <c r="V514" s="22"/>
      <c r="W514" s="22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8"/>
      <c r="L515" s="28"/>
      <c r="M515" s="28"/>
      <c r="N515" s="28"/>
      <c r="O515" s="28"/>
      <c r="P515" s="28"/>
      <c r="Q515" s="28"/>
      <c r="R515" s="28"/>
      <c r="S515" s="22"/>
      <c r="T515" s="22"/>
      <c r="U515" s="22"/>
      <c r="V515" s="22"/>
      <c r="W515" s="22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8"/>
      <c r="L516" s="28"/>
      <c r="M516" s="28"/>
      <c r="N516" s="28"/>
      <c r="O516" s="28"/>
      <c r="P516" s="28"/>
      <c r="Q516" s="28"/>
      <c r="R516" s="28"/>
      <c r="S516" s="22"/>
      <c r="T516" s="22"/>
      <c r="U516" s="22"/>
      <c r="V516" s="22"/>
      <c r="W516" s="22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8"/>
      <c r="L517" s="28"/>
      <c r="M517" s="28"/>
      <c r="N517" s="28"/>
      <c r="O517" s="28"/>
      <c r="P517" s="28"/>
      <c r="Q517" s="28"/>
      <c r="R517" s="28"/>
      <c r="S517" s="22"/>
      <c r="T517" s="22"/>
      <c r="U517" s="22"/>
      <c r="V517" s="22"/>
      <c r="W517" s="22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8"/>
      <c r="L518" s="28"/>
      <c r="M518" s="28"/>
      <c r="N518" s="28"/>
      <c r="O518" s="28"/>
      <c r="P518" s="28"/>
      <c r="Q518" s="28"/>
      <c r="R518" s="28"/>
      <c r="S518" s="22"/>
      <c r="T518" s="22"/>
      <c r="U518" s="22"/>
      <c r="V518" s="22"/>
      <c r="W518" s="22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8"/>
      <c r="L519" s="28"/>
      <c r="M519" s="28"/>
      <c r="N519" s="28"/>
      <c r="O519" s="28"/>
      <c r="P519" s="28"/>
      <c r="Q519" s="28"/>
      <c r="R519" s="28"/>
      <c r="S519" s="22"/>
      <c r="T519" s="22"/>
      <c r="U519" s="22"/>
      <c r="V519" s="22"/>
      <c r="W519" s="22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8"/>
      <c r="L520" s="28"/>
      <c r="M520" s="28"/>
      <c r="N520" s="28"/>
      <c r="O520" s="28"/>
      <c r="P520" s="28"/>
      <c r="Q520" s="28"/>
      <c r="R520" s="28"/>
      <c r="S520" s="22"/>
      <c r="T520" s="22"/>
      <c r="U520" s="22"/>
      <c r="V520" s="22"/>
      <c r="W520" s="22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8"/>
      <c r="L521" s="28"/>
      <c r="M521" s="28"/>
      <c r="N521" s="28"/>
      <c r="O521" s="28"/>
      <c r="P521" s="28"/>
      <c r="Q521" s="28"/>
      <c r="R521" s="28"/>
      <c r="S521" s="22"/>
      <c r="T521" s="22"/>
      <c r="U521" s="22"/>
      <c r="V521" s="22"/>
      <c r="W521" s="22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8"/>
      <c r="L522" s="28"/>
      <c r="M522" s="28"/>
      <c r="N522" s="28"/>
      <c r="O522" s="28"/>
      <c r="P522" s="28"/>
      <c r="Q522" s="28"/>
      <c r="R522" s="28"/>
      <c r="S522" s="22"/>
      <c r="T522" s="22"/>
      <c r="U522" s="22"/>
      <c r="V522" s="22"/>
      <c r="W522" s="22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8"/>
      <c r="L523" s="28"/>
      <c r="M523" s="28"/>
      <c r="N523" s="28"/>
      <c r="O523" s="28"/>
      <c r="P523" s="28"/>
      <c r="Q523" s="28"/>
      <c r="R523" s="28"/>
      <c r="S523" s="22"/>
      <c r="T523" s="22"/>
      <c r="U523" s="22"/>
      <c r="V523" s="22"/>
      <c r="W523" s="22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8"/>
      <c r="L524" s="28"/>
      <c r="M524" s="28"/>
      <c r="N524" s="28"/>
      <c r="O524" s="28"/>
      <c r="P524" s="28"/>
      <c r="Q524" s="28"/>
      <c r="R524" s="28"/>
      <c r="S524" s="22"/>
      <c r="T524" s="22"/>
      <c r="U524" s="22"/>
      <c r="V524" s="22"/>
      <c r="W524" s="22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8"/>
      <c r="L525" s="28"/>
      <c r="M525" s="28"/>
      <c r="N525" s="28"/>
      <c r="O525" s="28"/>
      <c r="P525" s="28"/>
      <c r="Q525" s="28"/>
      <c r="R525" s="28"/>
      <c r="S525" s="22"/>
      <c r="T525" s="22"/>
      <c r="U525" s="22"/>
      <c r="V525" s="22"/>
      <c r="W525" s="22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8"/>
      <c r="L526" s="28"/>
      <c r="M526" s="28"/>
      <c r="N526" s="28"/>
      <c r="O526" s="28"/>
      <c r="P526" s="28"/>
      <c r="Q526" s="28"/>
      <c r="R526" s="28"/>
      <c r="S526" s="22"/>
      <c r="T526" s="22"/>
      <c r="U526" s="22"/>
      <c r="V526" s="22"/>
      <c r="W526" s="22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8"/>
      <c r="L527" s="28"/>
      <c r="M527" s="28"/>
      <c r="N527" s="28"/>
      <c r="O527" s="28"/>
      <c r="P527" s="28"/>
      <c r="Q527" s="28"/>
      <c r="R527" s="28"/>
      <c r="S527" s="22"/>
      <c r="T527" s="22"/>
      <c r="U527" s="22"/>
      <c r="V527" s="22"/>
      <c r="W527" s="22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8"/>
      <c r="L528" s="28"/>
      <c r="M528" s="28"/>
      <c r="N528" s="28"/>
      <c r="O528" s="28"/>
      <c r="P528" s="28"/>
      <c r="Q528" s="28"/>
      <c r="R528" s="28"/>
      <c r="S528" s="22"/>
      <c r="T528" s="22"/>
      <c r="U528" s="22"/>
      <c r="V528" s="22"/>
      <c r="W528" s="22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8"/>
      <c r="L529" s="28"/>
      <c r="M529" s="28"/>
      <c r="N529" s="28"/>
      <c r="O529" s="28"/>
      <c r="P529" s="28"/>
      <c r="Q529" s="28"/>
      <c r="R529" s="28"/>
      <c r="S529" s="22"/>
      <c r="T529" s="22"/>
      <c r="U529" s="22"/>
      <c r="V529" s="22"/>
      <c r="W529" s="22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8"/>
      <c r="L530" s="28"/>
      <c r="M530" s="28"/>
      <c r="N530" s="28"/>
      <c r="O530" s="28"/>
      <c r="P530" s="28"/>
      <c r="Q530" s="28"/>
      <c r="R530" s="28"/>
      <c r="S530" s="22"/>
      <c r="T530" s="22"/>
      <c r="U530" s="22"/>
      <c r="V530" s="22"/>
      <c r="W530" s="22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8"/>
      <c r="L531" s="28"/>
      <c r="M531" s="28"/>
      <c r="N531" s="28"/>
      <c r="O531" s="28"/>
      <c r="P531" s="28"/>
      <c r="Q531" s="28"/>
      <c r="R531" s="28"/>
      <c r="S531" s="22"/>
      <c r="T531" s="22"/>
      <c r="U531" s="22"/>
      <c r="V531" s="22"/>
      <c r="W531" s="22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8"/>
      <c r="L532" s="28"/>
      <c r="M532" s="28"/>
      <c r="N532" s="28"/>
      <c r="O532" s="28"/>
      <c r="P532" s="28"/>
      <c r="Q532" s="28"/>
      <c r="R532" s="28"/>
      <c r="S532" s="22"/>
      <c r="T532" s="22"/>
      <c r="U532" s="22"/>
      <c r="V532" s="22"/>
      <c r="W532" s="22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8"/>
      <c r="L533" s="28"/>
      <c r="M533" s="28"/>
      <c r="N533" s="28"/>
      <c r="O533" s="28"/>
      <c r="P533" s="28"/>
      <c r="Q533" s="28"/>
      <c r="R533" s="28"/>
      <c r="S533" s="22"/>
      <c r="T533" s="22"/>
      <c r="U533" s="22"/>
      <c r="V533" s="22"/>
      <c r="W533" s="22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8"/>
      <c r="L534" s="28"/>
      <c r="M534" s="28"/>
      <c r="N534" s="28"/>
      <c r="O534" s="28"/>
      <c r="P534" s="28"/>
      <c r="Q534" s="28"/>
      <c r="R534" s="28"/>
      <c r="S534" s="22"/>
      <c r="T534" s="22"/>
      <c r="U534" s="22"/>
      <c r="V534" s="22"/>
      <c r="W534" s="22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8"/>
      <c r="L535" s="28"/>
      <c r="M535" s="28"/>
      <c r="N535" s="28"/>
      <c r="O535" s="28"/>
      <c r="P535" s="28"/>
      <c r="Q535" s="28"/>
      <c r="R535" s="28"/>
      <c r="S535" s="22"/>
      <c r="T535" s="22"/>
      <c r="U535" s="22"/>
      <c r="V535" s="22"/>
      <c r="W535" s="22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8"/>
      <c r="L536" s="28"/>
      <c r="M536" s="28"/>
      <c r="N536" s="28"/>
      <c r="O536" s="28"/>
      <c r="P536" s="28"/>
      <c r="Q536" s="28"/>
      <c r="R536" s="28"/>
      <c r="S536" s="22"/>
      <c r="T536" s="22"/>
      <c r="U536" s="22"/>
      <c r="V536" s="22"/>
      <c r="W536" s="22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8"/>
      <c r="L537" s="28"/>
      <c r="M537" s="28"/>
      <c r="N537" s="28"/>
      <c r="O537" s="28"/>
      <c r="P537" s="28"/>
      <c r="Q537" s="28"/>
      <c r="R537" s="28"/>
      <c r="S537" s="22"/>
      <c r="T537" s="22"/>
      <c r="U537" s="22"/>
      <c r="V537" s="22"/>
      <c r="W537" s="22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8"/>
      <c r="L538" s="28"/>
      <c r="M538" s="28"/>
      <c r="N538" s="28"/>
      <c r="O538" s="28"/>
      <c r="P538" s="28"/>
      <c r="Q538" s="28"/>
      <c r="R538" s="28"/>
      <c r="S538" s="22"/>
      <c r="T538" s="22"/>
      <c r="U538" s="22"/>
      <c r="V538" s="22"/>
      <c r="W538" s="22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8"/>
      <c r="L539" s="28"/>
      <c r="M539" s="28"/>
      <c r="N539" s="28"/>
      <c r="O539" s="28"/>
      <c r="P539" s="28"/>
      <c r="Q539" s="28"/>
      <c r="R539" s="28"/>
      <c r="S539" s="22"/>
      <c r="T539" s="22"/>
      <c r="U539" s="22"/>
      <c r="V539" s="22"/>
      <c r="W539" s="22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8"/>
      <c r="L540" s="28"/>
      <c r="M540" s="28"/>
      <c r="N540" s="28"/>
      <c r="O540" s="28"/>
      <c r="P540" s="28"/>
      <c r="Q540" s="28"/>
      <c r="R540" s="28"/>
      <c r="S540" s="22"/>
      <c r="T540" s="22"/>
      <c r="U540" s="22"/>
      <c r="V540" s="22"/>
      <c r="W540" s="22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8"/>
      <c r="L541" s="28"/>
      <c r="M541" s="28"/>
      <c r="N541" s="28"/>
      <c r="O541" s="28"/>
      <c r="P541" s="28"/>
      <c r="Q541" s="28"/>
      <c r="R541" s="28"/>
      <c r="S541" s="22"/>
      <c r="T541" s="22"/>
      <c r="U541" s="22"/>
      <c r="V541" s="22"/>
      <c r="W541" s="22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8"/>
      <c r="L542" s="28"/>
      <c r="M542" s="28"/>
      <c r="N542" s="28"/>
      <c r="O542" s="28"/>
      <c r="P542" s="28"/>
      <c r="Q542" s="28"/>
      <c r="R542" s="28"/>
      <c r="S542" s="22"/>
      <c r="T542" s="22"/>
      <c r="U542" s="22"/>
      <c r="V542" s="22"/>
      <c r="W542" s="22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8"/>
      <c r="L543" s="28"/>
      <c r="M543" s="28"/>
      <c r="N543" s="28"/>
      <c r="O543" s="28"/>
      <c r="P543" s="28"/>
      <c r="Q543" s="28"/>
      <c r="R543" s="28"/>
      <c r="S543" s="22"/>
      <c r="T543" s="22"/>
      <c r="U543" s="22"/>
      <c r="V543" s="22"/>
      <c r="W543" s="22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8"/>
      <c r="L544" s="28"/>
      <c r="M544" s="28"/>
      <c r="N544" s="28"/>
      <c r="O544" s="28"/>
      <c r="P544" s="28"/>
      <c r="Q544" s="28"/>
      <c r="R544" s="28"/>
      <c r="S544" s="22"/>
      <c r="T544" s="22"/>
      <c r="U544" s="22"/>
      <c r="V544" s="22"/>
      <c r="W544" s="22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8"/>
      <c r="L545" s="28"/>
      <c r="M545" s="28"/>
      <c r="N545" s="28"/>
      <c r="O545" s="28"/>
      <c r="P545" s="28"/>
      <c r="Q545" s="28"/>
      <c r="R545" s="28"/>
      <c r="S545" s="22"/>
      <c r="T545" s="22"/>
      <c r="U545" s="22"/>
      <c r="V545" s="22"/>
      <c r="W545" s="22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8"/>
      <c r="L546" s="28"/>
      <c r="M546" s="28"/>
      <c r="N546" s="28"/>
      <c r="O546" s="28"/>
      <c r="P546" s="28"/>
      <c r="Q546" s="28"/>
      <c r="R546" s="28"/>
      <c r="S546" s="22"/>
      <c r="T546" s="22"/>
      <c r="U546" s="22"/>
      <c r="V546" s="22"/>
      <c r="W546" s="22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8"/>
      <c r="L547" s="28"/>
      <c r="M547" s="28"/>
      <c r="N547" s="28"/>
      <c r="O547" s="28"/>
      <c r="P547" s="28"/>
      <c r="Q547" s="28"/>
      <c r="R547" s="28"/>
      <c r="S547" s="22"/>
      <c r="T547" s="22"/>
      <c r="U547" s="22"/>
      <c r="V547" s="22"/>
      <c r="W547" s="22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8"/>
      <c r="L548" s="28"/>
      <c r="M548" s="28"/>
      <c r="N548" s="28"/>
      <c r="O548" s="28"/>
      <c r="P548" s="28"/>
      <c r="Q548" s="28"/>
      <c r="R548" s="28"/>
      <c r="S548" s="22"/>
      <c r="T548" s="22"/>
      <c r="U548" s="22"/>
      <c r="V548" s="22"/>
      <c r="W548" s="22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8"/>
      <c r="L549" s="28"/>
      <c r="M549" s="28"/>
      <c r="N549" s="28"/>
      <c r="O549" s="28"/>
      <c r="P549" s="28"/>
      <c r="Q549" s="28"/>
      <c r="R549" s="28"/>
      <c r="S549" s="22"/>
      <c r="T549" s="22"/>
      <c r="U549" s="22"/>
      <c r="V549" s="22"/>
      <c r="W549" s="22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8"/>
      <c r="L550" s="28"/>
      <c r="M550" s="28"/>
      <c r="N550" s="28"/>
      <c r="O550" s="28"/>
      <c r="P550" s="28"/>
      <c r="Q550" s="28"/>
      <c r="R550" s="28"/>
      <c r="S550" s="22"/>
      <c r="T550" s="22"/>
      <c r="U550" s="22"/>
      <c r="V550" s="22"/>
      <c r="W550" s="22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8"/>
      <c r="L551" s="28"/>
      <c r="M551" s="28"/>
      <c r="N551" s="28"/>
      <c r="O551" s="28"/>
      <c r="P551" s="28"/>
      <c r="Q551" s="28"/>
      <c r="R551" s="28"/>
      <c r="S551" s="22"/>
      <c r="T551" s="22"/>
      <c r="U551" s="22"/>
      <c r="V551" s="22"/>
      <c r="W551" s="22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8"/>
      <c r="L552" s="28"/>
      <c r="M552" s="28"/>
      <c r="N552" s="28"/>
      <c r="O552" s="28"/>
      <c r="P552" s="28"/>
      <c r="Q552" s="28"/>
      <c r="R552" s="28"/>
      <c r="S552" s="22"/>
      <c r="T552" s="22"/>
      <c r="U552" s="22"/>
      <c r="V552" s="22"/>
      <c r="W552" s="22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8"/>
      <c r="L553" s="28"/>
      <c r="M553" s="28"/>
      <c r="N553" s="28"/>
      <c r="O553" s="28"/>
      <c r="P553" s="28"/>
      <c r="Q553" s="28"/>
      <c r="R553" s="28"/>
      <c r="S553" s="22"/>
      <c r="T553" s="22"/>
      <c r="U553" s="22"/>
      <c r="V553" s="22"/>
      <c r="W553" s="22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8"/>
      <c r="L554" s="28"/>
      <c r="M554" s="28"/>
      <c r="N554" s="28"/>
      <c r="O554" s="28"/>
      <c r="P554" s="28"/>
      <c r="Q554" s="28"/>
      <c r="R554" s="28"/>
      <c r="S554" s="22"/>
      <c r="T554" s="22"/>
      <c r="U554" s="22"/>
      <c r="V554" s="22"/>
      <c r="W554" s="22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8"/>
      <c r="L555" s="28"/>
      <c r="M555" s="28"/>
      <c r="N555" s="28"/>
      <c r="O555" s="28"/>
      <c r="P555" s="28"/>
      <c r="Q555" s="28"/>
      <c r="R555" s="28"/>
      <c r="S555" s="22"/>
      <c r="T555" s="22"/>
      <c r="U555" s="22"/>
      <c r="V555" s="22"/>
      <c r="W555" s="22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8"/>
      <c r="L556" s="28"/>
      <c r="M556" s="28"/>
      <c r="N556" s="28"/>
      <c r="O556" s="28"/>
      <c r="P556" s="28"/>
      <c r="Q556" s="28"/>
      <c r="R556" s="28"/>
      <c r="S556" s="22"/>
      <c r="T556" s="22"/>
      <c r="U556" s="22"/>
      <c r="V556" s="22"/>
      <c r="W556" s="22"/>
    </row>
    <row r="557" ht="16.5" spans="1:23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8"/>
      <c r="L557" s="28"/>
      <c r="M557" s="28"/>
      <c r="N557" s="28"/>
      <c r="O557" s="28"/>
      <c r="P557" s="28"/>
      <c r="Q557" s="28"/>
      <c r="R557" s="28"/>
      <c r="S557" s="22"/>
      <c r="T557" s="22"/>
      <c r="U557" s="22"/>
      <c r="V557" s="22"/>
      <c r="W557" s="22"/>
    </row>
    <row r="558" ht="16.5" spans="1:23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8"/>
      <c r="L558" s="28"/>
      <c r="M558" s="28"/>
      <c r="N558" s="28"/>
      <c r="O558" s="28"/>
      <c r="P558" s="28"/>
      <c r="Q558" s="28"/>
      <c r="R558" s="28"/>
      <c r="S558" s="22"/>
      <c r="T558" s="22"/>
      <c r="U558" s="22"/>
      <c r="V558" s="22"/>
      <c r="W558" s="22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8"/>
      <c r="L559" s="28"/>
      <c r="M559" s="28"/>
      <c r="N559" s="28"/>
      <c r="O559" s="28"/>
      <c r="P559" s="28"/>
      <c r="Q559" s="28"/>
      <c r="R559" s="28"/>
      <c r="S559" s="22"/>
      <c r="T559" s="22"/>
      <c r="U559" s="22"/>
      <c r="V559" s="22"/>
      <c r="W559" s="22"/>
    </row>
    <row r="560" ht="16.5" spans="1:23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8"/>
      <c r="L560" s="28"/>
      <c r="M560" s="28"/>
      <c r="N560" s="28"/>
      <c r="O560" s="28"/>
      <c r="P560" s="28"/>
      <c r="Q560" s="28"/>
      <c r="R560" s="28"/>
      <c r="S560" s="22"/>
      <c r="T560" s="22"/>
      <c r="U560" s="22"/>
      <c r="V560" s="22"/>
      <c r="W560" s="22"/>
    </row>
    <row r="561" ht="16.5" spans="1:23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8"/>
      <c r="L561" s="28"/>
      <c r="M561" s="28"/>
      <c r="N561" s="28"/>
      <c r="O561" s="28"/>
      <c r="P561" s="28"/>
      <c r="Q561" s="28"/>
      <c r="R561" s="28"/>
      <c r="S561" s="22"/>
      <c r="T561" s="22"/>
      <c r="U561" s="22"/>
      <c r="V561" s="22"/>
      <c r="W561" s="22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8"/>
      <c r="L562" s="28"/>
      <c r="M562" s="28"/>
      <c r="N562" s="28"/>
      <c r="O562" s="28"/>
      <c r="P562" s="28"/>
      <c r="Q562" s="28"/>
      <c r="R562" s="28"/>
      <c r="S562" s="22"/>
      <c r="T562" s="22"/>
      <c r="U562" s="22"/>
      <c r="V562" s="22"/>
      <c r="W562" s="22"/>
    </row>
    <row r="563" ht="16.5" spans="1:2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8"/>
      <c r="L563" s="28"/>
      <c r="M563" s="28"/>
      <c r="N563" s="28"/>
      <c r="O563" s="28"/>
      <c r="P563" s="28"/>
      <c r="Q563" s="28"/>
      <c r="R563" s="28"/>
      <c r="S563" s="22"/>
      <c r="T563" s="22"/>
      <c r="U563" s="22"/>
      <c r="V563" s="22"/>
      <c r="W563" s="22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8"/>
      <c r="L564" s="28"/>
      <c r="M564" s="28"/>
      <c r="N564" s="28"/>
      <c r="O564" s="28"/>
      <c r="P564" s="28"/>
      <c r="Q564" s="28"/>
      <c r="R564" s="28"/>
      <c r="S564" s="22"/>
      <c r="T564" s="22"/>
      <c r="U564" s="22"/>
      <c r="V564" s="22"/>
      <c r="W564" s="22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8"/>
      <c r="L565" s="28"/>
      <c r="M565" s="28"/>
      <c r="N565" s="28"/>
      <c r="O565" s="28"/>
      <c r="P565" s="28"/>
      <c r="Q565" s="28"/>
      <c r="R565" s="28"/>
      <c r="S565" s="22"/>
      <c r="T565" s="22"/>
      <c r="U565" s="22"/>
      <c r="V565" s="22"/>
      <c r="W565" s="22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8"/>
      <c r="L566" s="28"/>
      <c r="M566" s="28"/>
      <c r="N566" s="28"/>
      <c r="O566" s="28"/>
      <c r="P566" s="28"/>
      <c r="Q566" s="28"/>
      <c r="R566" s="28"/>
      <c r="S566" s="22"/>
      <c r="T566" s="22"/>
      <c r="U566" s="22"/>
      <c r="V566" s="22"/>
      <c r="W566" s="22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8"/>
      <c r="L567" s="28"/>
      <c r="M567" s="28"/>
      <c r="N567" s="28"/>
      <c r="O567" s="28"/>
      <c r="P567" s="28"/>
      <c r="Q567" s="28"/>
      <c r="R567" s="28"/>
      <c r="S567" s="22"/>
      <c r="T567" s="22"/>
      <c r="U567" s="22"/>
      <c r="V567" s="22"/>
      <c r="W567" s="22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8"/>
      <c r="L568" s="28"/>
      <c r="M568" s="28"/>
      <c r="N568" s="28"/>
      <c r="O568" s="28"/>
      <c r="P568" s="28"/>
      <c r="Q568" s="28"/>
      <c r="R568" s="28"/>
      <c r="S568" s="22"/>
      <c r="T568" s="22"/>
      <c r="U568" s="22"/>
      <c r="V568" s="22"/>
      <c r="W568" s="22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8"/>
      <c r="L569" s="28"/>
      <c r="M569" s="28"/>
      <c r="N569" s="28"/>
      <c r="O569" s="28"/>
      <c r="P569" s="28"/>
      <c r="Q569" s="28"/>
      <c r="R569" s="28"/>
      <c r="S569" s="22"/>
      <c r="T569" s="22"/>
      <c r="U569" s="22"/>
      <c r="V569" s="22"/>
      <c r="W569" s="22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8"/>
      <c r="L570" s="28"/>
      <c r="M570" s="28"/>
      <c r="N570" s="28"/>
      <c r="O570" s="28"/>
      <c r="P570" s="28"/>
      <c r="Q570" s="28"/>
      <c r="R570" s="28"/>
      <c r="S570" s="22"/>
      <c r="T570" s="22"/>
      <c r="U570" s="22"/>
      <c r="V570" s="22"/>
      <c r="W570" s="22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8"/>
      <c r="L571" s="28"/>
      <c r="M571" s="28"/>
      <c r="N571" s="28"/>
      <c r="O571" s="28"/>
      <c r="P571" s="28"/>
      <c r="Q571" s="28"/>
      <c r="R571" s="28"/>
      <c r="S571" s="22"/>
      <c r="T571" s="22"/>
      <c r="U571" s="22"/>
      <c r="V571" s="22"/>
      <c r="W571" s="22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8"/>
      <c r="L572" s="28"/>
      <c r="M572" s="28"/>
      <c r="N572" s="28"/>
      <c r="O572" s="28"/>
      <c r="P572" s="28"/>
      <c r="Q572" s="28"/>
      <c r="R572" s="28"/>
      <c r="S572" s="22"/>
      <c r="T572" s="22"/>
      <c r="U572" s="22"/>
      <c r="V572" s="22"/>
      <c r="W572" s="22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8"/>
      <c r="L573" s="28"/>
      <c r="M573" s="28"/>
      <c r="N573" s="28"/>
      <c r="O573" s="28"/>
      <c r="P573" s="28"/>
      <c r="Q573" s="28"/>
      <c r="R573" s="28"/>
      <c r="S573" s="22"/>
      <c r="T573" s="22"/>
      <c r="U573" s="22"/>
      <c r="V573" s="22"/>
      <c r="W573" s="22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8"/>
      <c r="L574" s="28"/>
      <c r="M574" s="28"/>
      <c r="N574" s="28"/>
      <c r="O574" s="28"/>
      <c r="P574" s="28"/>
      <c r="Q574" s="28"/>
      <c r="R574" s="28"/>
      <c r="S574" s="22"/>
      <c r="T574" s="22"/>
      <c r="U574" s="22"/>
      <c r="V574" s="22"/>
      <c r="W574" s="22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8"/>
      <c r="L575" s="28"/>
      <c r="M575" s="28"/>
      <c r="N575" s="28"/>
      <c r="O575" s="28"/>
      <c r="P575" s="28"/>
      <c r="Q575" s="28"/>
      <c r="R575" s="28"/>
      <c r="S575" s="22"/>
      <c r="T575" s="22"/>
      <c r="U575" s="22"/>
      <c r="V575" s="22"/>
      <c r="W575" s="22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8"/>
      <c r="L576" s="28"/>
      <c r="M576" s="28"/>
      <c r="N576" s="28"/>
      <c r="O576" s="28"/>
      <c r="P576" s="28"/>
      <c r="Q576" s="28"/>
      <c r="R576" s="28"/>
      <c r="S576" s="22"/>
      <c r="T576" s="22"/>
      <c r="U576" s="22"/>
      <c r="V576" s="22"/>
      <c r="W576" s="22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8"/>
      <c r="L577" s="28"/>
      <c r="M577" s="28"/>
      <c r="N577" s="28"/>
      <c r="O577" s="28"/>
      <c r="P577" s="28"/>
      <c r="Q577" s="28"/>
      <c r="R577" s="28"/>
      <c r="S577" s="22"/>
      <c r="T577" s="22"/>
      <c r="U577" s="22"/>
      <c r="V577" s="22"/>
      <c r="W577" s="22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8"/>
      <c r="L578" s="28"/>
      <c r="M578" s="28"/>
      <c r="N578" s="28"/>
      <c r="O578" s="28"/>
      <c r="P578" s="28"/>
      <c r="Q578" s="28"/>
      <c r="R578" s="28"/>
      <c r="S578" s="22"/>
      <c r="T578" s="22"/>
      <c r="U578" s="22"/>
      <c r="V578" s="22"/>
      <c r="W578" s="22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8"/>
      <c r="L579" s="28"/>
      <c r="M579" s="28"/>
      <c r="N579" s="28"/>
      <c r="O579" s="28"/>
      <c r="P579" s="28"/>
      <c r="Q579" s="28"/>
      <c r="R579" s="28"/>
      <c r="S579" s="22"/>
      <c r="T579" s="22"/>
      <c r="U579" s="22"/>
      <c r="V579" s="22"/>
      <c r="W579" s="22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8"/>
      <c r="L580" s="28"/>
      <c r="M580" s="28"/>
      <c r="N580" s="28"/>
      <c r="O580" s="28"/>
      <c r="P580" s="28"/>
      <c r="Q580" s="28"/>
      <c r="R580" s="28"/>
      <c r="S580" s="22"/>
      <c r="T580" s="22"/>
      <c r="U580" s="22"/>
      <c r="V580" s="22"/>
      <c r="W580" s="22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8"/>
      <c r="L581" s="28"/>
      <c r="M581" s="28"/>
      <c r="N581" s="28"/>
      <c r="O581" s="28"/>
      <c r="P581" s="28"/>
      <c r="Q581" s="28"/>
      <c r="R581" s="28"/>
      <c r="S581" s="22"/>
      <c r="T581" s="22"/>
      <c r="U581" s="22"/>
      <c r="V581" s="22"/>
      <c r="W581" s="22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8"/>
      <c r="L582" s="28"/>
      <c r="M582" s="28"/>
      <c r="N582" s="28"/>
      <c r="O582" s="28"/>
      <c r="P582" s="28"/>
      <c r="Q582" s="28"/>
      <c r="R582" s="28"/>
      <c r="S582" s="22"/>
      <c r="T582" s="22"/>
      <c r="U582" s="22"/>
      <c r="V582" s="22"/>
      <c r="W582" s="22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8"/>
      <c r="L583" s="28"/>
      <c r="M583" s="28"/>
      <c r="N583" s="28"/>
      <c r="O583" s="28"/>
      <c r="P583" s="28"/>
      <c r="Q583" s="28"/>
      <c r="R583" s="28"/>
      <c r="S583" s="22"/>
      <c r="T583" s="22"/>
      <c r="U583" s="22"/>
      <c r="V583" s="22"/>
      <c r="W583" s="22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8"/>
      <c r="L584" s="28"/>
      <c r="M584" s="28"/>
      <c r="N584" s="28"/>
      <c r="O584" s="28"/>
      <c r="P584" s="28"/>
      <c r="Q584" s="28"/>
      <c r="R584" s="28"/>
      <c r="S584" s="22"/>
      <c r="T584" s="22"/>
      <c r="U584" s="22"/>
      <c r="V584" s="22"/>
      <c r="W584" s="22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8"/>
      <c r="L585" s="28"/>
      <c r="M585" s="28"/>
      <c r="N585" s="28"/>
      <c r="O585" s="28"/>
      <c r="P585" s="28"/>
      <c r="Q585" s="28"/>
      <c r="R585" s="28"/>
      <c r="S585" s="22"/>
      <c r="T585" s="22"/>
      <c r="U585" s="22"/>
      <c r="V585" s="22"/>
      <c r="W585" s="22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8"/>
      <c r="L586" s="28"/>
      <c r="M586" s="28"/>
      <c r="N586" s="28"/>
      <c r="O586" s="28"/>
      <c r="P586" s="28"/>
      <c r="Q586" s="28"/>
      <c r="R586" s="28"/>
      <c r="S586" s="22"/>
      <c r="T586" s="22"/>
      <c r="U586" s="22"/>
      <c r="V586" s="22"/>
      <c r="W586" s="22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8"/>
      <c r="L587" s="28"/>
      <c r="M587" s="28"/>
      <c r="N587" s="28"/>
      <c r="O587" s="28"/>
      <c r="P587" s="28"/>
      <c r="Q587" s="28"/>
      <c r="R587" s="28"/>
      <c r="S587" s="22"/>
      <c r="T587" s="22"/>
      <c r="U587" s="22"/>
      <c r="V587" s="22"/>
      <c r="W587" s="22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8"/>
      <c r="L588" s="28"/>
      <c r="M588" s="28"/>
      <c r="N588" s="28"/>
      <c r="O588" s="28"/>
      <c r="P588" s="28"/>
      <c r="Q588" s="28"/>
      <c r="R588" s="28"/>
      <c r="S588" s="22"/>
      <c r="T588" s="22"/>
      <c r="U588" s="22"/>
      <c r="V588" s="22"/>
      <c r="W588" s="22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8"/>
      <c r="L589" s="28"/>
      <c r="M589" s="28"/>
      <c r="N589" s="28"/>
      <c r="O589" s="28"/>
      <c r="P589" s="28"/>
      <c r="Q589" s="28"/>
      <c r="R589" s="28"/>
      <c r="S589" s="22"/>
      <c r="T589" s="22"/>
      <c r="U589" s="22"/>
      <c r="V589" s="22"/>
      <c r="W589" s="22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8"/>
      <c r="L590" s="28"/>
      <c r="M590" s="28"/>
      <c r="N590" s="28"/>
      <c r="O590" s="28"/>
      <c r="P590" s="28"/>
      <c r="Q590" s="28"/>
      <c r="R590" s="28"/>
      <c r="S590" s="22"/>
      <c r="T590" s="22"/>
      <c r="U590" s="22"/>
      <c r="V590" s="22"/>
      <c r="W590" s="22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8"/>
      <c r="L591" s="28"/>
      <c r="M591" s="28"/>
      <c r="N591" s="28"/>
      <c r="O591" s="28"/>
      <c r="P591" s="28"/>
      <c r="Q591" s="28"/>
      <c r="R591" s="28"/>
      <c r="S591" s="22"/>
      <c r="T591" s="22"/>
      <c r="U591" s="22"/>
      <c r="V591" s="22"/>
      <c r="W591" s="22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8"/>
      <c r="L592" s="28"/>
      <c r="M592" s="28"/>
      <c r="N592" s="28"/>
      <c r="O592" s="28"/>
      <c r="P592" s="28"/>
      <c r="Q592" s="28"/>
      <c r="R592" s="28"/>
      <c r="S592" s="22"/>
      <c r="T592" s="22"/>
      <c r="U592" s="22"/>
      <c r="V592" s="22"/>
      <c r="W592" s="22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8"/>
      <c r="L593" s="28"/>
      <c r="M593" s="28"/>
      <c r="N593" s="28"/>
      <c r="O593" s="28"/>
      <c r="P593" s="28"/>
      <c r="Q593" s="28"/>
      <c r="R593" s="28"/>
      <c r="S593" s="22"/>
      <c r="T593" s="22"/>
      <c r="U593" s="22"/>
      <c r="V593" s="22"/>
      <c r="W593" s="22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8"/>
      <c r="L594" s="28"/>
      <c r="M594" s="28"/>
      <c r="N594" s="28"/>
      <c r="O594" s="28"/>
      <c r="P594" s="28"/>
      <c r="Q594" s="28"/>
      <c r="R594" s="28"/>
      <c r="S594" s="22"/>
      <c r="T594" s="22"/>
      <c r="U594" s="22"/>
      <c r="V594" s="22"/>
      <c r="W594" s="22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8"/>
      <c r="L595" s="28"/>
      <c r="M595" s="28"/>
      <c r="N595" s="28"/>
      <c r="O595" s="28"/>
      <c r="P595" s="28"/>
      <c r="Q595" s="28"/>
      <c r="R595" s="28"/>
      <c r="S595" s="22"/>
      <c r="T595" s="22"/>
      <c r="U595" s="22"/>
      <c r="V595" s="22"/>
      <c r="W595" s="22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8"/>
      <c r="L596" s="28"/>
      <c r="M596" s="28"/>
      <c r="N596" s="28"/>
      <c r="O596" s="28"/>
      <c r="P596" s="28"/>
      <c r="Q596" s="28"/>
      <c r="R596" s="28"/>
      <c r="S596" s="22"/>
      <c r="T596" s="22"/>
      <c r="U596" s="22"/>
      <c r="V596" s="22"/>
      <c r="W596" s="22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8"/>
      <c r="L597" s="28"/>
      <c r="M597" s="28"/>
      <c r="N597" s="28"/>
      <c r="O597" s="28"/>
      <c r="P597" s="28"/>
      <c r="Q597" s="28"/>
      <c r="R597" s="28"/>
      <c r="S597" s="22"/>
      <c r="T597" s="22"/>
      <c r="U597" s="22"/>
      <c r="V597" s="22"/>
      <c r="W597" s="22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8"/>
      <c r="L598" s="28"/>
      <c r="M598" s="28"/>
      <c r="N598" s="28"/>
      <c r="O598" s="28"/>
      <c r="P598" s="28"/>
      <c r="Q598" s="28"/>
      <c r="R598" s="28"/>
      <c r="S598" s="22"/>
      <c r="T598" s="22"/>
      <c r="U598" s="22"/>
      <c r="V598" s="22"/>
      <c r="W598" s="22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8"/>
      <c r="L599" s="28"/>
      <c r="M599" s="28"/>
      <c r="N599" s="28"/>
      <c r="O599" s="28"/>
      <c r="P599" s="28"/>
      <c r="Q599" s="28"/>
      <c r="R599" s="28"/>
      <c r="S599" s="22"/>
      <c r="T599" s="22"/>
      <c r="U599" s="22"/>
      <c r="V599" s="22"/>
      <c r="W599" s="22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8"/>
      <c r="L600" s="28"/>
      <c r="M600" s="28"/>
      <c r="N600" s="28"/>
      <c r="O600" s="28"/>
      <c r="P600" s="28"/>
      <c r="Q600" s="28"/>
      <c r="R600" s="28"/>
      <c r="S600" s="22"/>
      <c r="T600" s="22"/>
      <c r="U600" s="22"/>
      <c r="V600" s="22"/>
      <c r="W600" s="22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8"/>
      <c r="L601" s="28"/>
      <c r="M601" s="28"/>
      <c r="N601" s="28"/>
      <c r="O601" s="28"/>
      <c r="P601" s="28"/>
      <c r="Q601" s="28"/>
      <c r="R601" s="28"/>
      <c r="S601" s="22"/>
      <c r="T601" s="22"/>
      <c r="U601" s="22"/>
      <c r="V601" s="22"/>
      <c r="W601" s="22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8"/>
      <c r="L602" s="28"/>
      <c r="M602" s="28"/>
      <c r="N602" s="28"/>
      <c r="O602" s="28"/>
      <c r="P602" s="28"/>
      <c r="Q602" s="28"/>
      <c r="R602" s="28"/>
      <c r="S602" s="22"/>
      <c r="T602" s="22"/>
      <c r="U602" s="22"/>
      <c r="V602" s="22"/>
      <c r="W602" s="22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8"/>
      <c r="L603" s="28"/>
      <c r="M603" s="28"/>
      <c r="N603" s="28"/>
      <c r="O603" s="28"/>
      <c r="P603" s="28"/>
      <c r="Q603" s="28"/>
      <c r="R603" s="28"/>
      <c r="S603" s="22"/>
      <c r="T603" s="22"/>
      <c r="U603" s="22"/>
      <c r="V603" s="22"/>
      <c r="W603" s="22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8"/>
      <c r="L604" s="28"/>
      <c r="M604" s="28"/>
      <c r="N604" s="28"/>
      <c r="O604" s="28"/>
      <c r="P604" s="28"/>
      <c r="Q604" s="28"/>
      <c r="R604" s="28"/>
      <c r="S604" s="22"/>
      <c r="T604" s="22"/>
      <c r="U604" s="22"/>
      <c r="V604" s="22"/>
      <c r="W604" s="22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8"/>
      <c r="L605" s="28"/>
      <c r="M605" s="28"/>
      <c r="N605" s="28"/>
      <c r="O605" s="28"/>
      <c r="P605" s="28"/>
      <c r="Q605" s="28"/>
      <c r="R605" s="28"/>
      <c r="S605" s="22"/>
      <c r="T605" s="22"/>
      <c r="U605" s="22"/>
      <c r="V605" s="22"/>
      <c r="W605" s="22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8"/>
      <c r="L606" s="28"/>
      <c r="M606" s="28"/>
      <c r="N606" s="28"/>
      <c r="O606" s="28"/>
      <c r="P606" s="28"/>
      <c r="Q606" s="28"/>
      <c r="R606" s="28"/>
      <c r="S606" s="22"/>
      <c r="T606" s="22"/>
      <c r="U606" s="22"/>
      <c r="V606" s="22"/>
      <c r="W606" s="22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8"/>
      <c r="L607" s="28"/>
      <c r="M607" s="28"/>
      <c r="N607" s="28"/>
      <c r="O607" s="28"/>
      <c r="P607" s="28"/>
      <c r="Q607" s="28"/>
      <c r="R607" s="28"/>
      <c r="S607" s="22"/>
      <c r="T607" s="22"/>
      <c r="U607" s="22"/>
      <c r="V607" s="22"/>
      <c r="W607" s="22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8"/>
      <c r="L608" s="28"/>
      <c r="M608" s="28"/>
      <c r="N608" s="28"/>
      <c r="O608" s="28"/>
      <c r="P608" s="28"/>
      <c r="Q608" s="28"/>
      <c r="R608" s="28"/>
      <c r="S608" s="22"/>
      <c r="T608" s="22"/>
      <c r="U608" s="22"/>
      <c r="V608" s="22"/>
      <c r="W608" s="22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8"/>
      <c r="L609" s="28"/>
      <c r="M609" s="28"/>
      <c r="N609" s="28"/>
      <c r="O609" s="28"/>
      <c r="P609" s="28"/>
      <c r="Q609" s="28"/>
      <c r="R609" s="28"/>
      <c r="S609" s="22"/>
      <c r="T609" s="22"/>
      <c r="U609" s="22"/>
      <c r="V609" s="22"/>
      <c r="W609" s="22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8"/>
      <c r="L610" s="28"/>
      <c r="M610" s="28"/>
      <c r="N610" s="28"/>
      <c r="O610" s="28"/>
      <c r="P610" s="28"/>
      <c r="Q610" s="28"/>
      <c r="R610" s="28"/>
      <c r="S610" s="22"/>
      <c r="T610" s="22"/>
      <c r="U610" s="22"/>
      <c r="V610" s="22"/>
      <c r="W610" s="22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8"/>
      <c r="L611" s="28"/>
      <c r="M611" s="28"/>
      <c r="N611" s="28"/>
      <c r="O611" s="28"/>
      <c r="P611" s="28"/>
      <c r="Q611" s="28"/>
      <c r="R611" s="28"/>
      <c r="S611" s="22"/>
      <c r="T611" s="22"/>
      <c r="U611" s="22"/>
      <c r="V611" s="22"/>
      <c r="W611" s="22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8"/>
      <c r="L612" s="28"/>
      <c r="M612" s="28"/>
      <c r="N612" s="28"/>
      <c r="O612" s="28"/>
      <c r="P612" s="28"/>
      <c r="Q612" s="28"/>
      <c r="R612" s="28"/>
      <c r="S612" s="22"/>
      <c r="T612" s="22"/>
      <c r="U612" s="22"/>
      <c r="V612" s="22"/>
      <c r="W612" s="22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8"/>
      <c r="L613" s="28"/>
      <c r="M613" s="28"/>
      <c r="N613" s="28"/>
      <c r="O613" s="28"/>
      <c r="P613" s="28"/>
      <c r="Q613" s="28"/>
      <c r="R613" s="28"/>
      <c r="S613" s="22"/>
      <c r="T613" s="22"/>
      <c r="U613" s="22"/>
      <c r="V613" s="22"/>
      <c r="W613" s="22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8"/>
      <c r="L614" s="28"/>
      <c r="M614" s="28"/>
      <c r="N614" s="28"/>
      <c r="O614" s="28"/>
      <c r="P614" s="28"/>
      <c r="Q614" s="28"/>
      <c r="R614" s="28"/>
      <c r="S614" s="22"/>
      <c r="T614" s="22"/>
      <c r="U614" s="22"/>
      <c r="V614" s="22"/>
      <c r="W614" s="22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8"/>
      <c r="L615" s="28"/>
      <c r="M615" s="28"/>
      <c r="N615" s="28"/>
      <c r="O615" s="28"/>
      <c r="P615" s="28"/>
      <c r="Q615" s="28"/>
      <c r="R615" s="28"/>
      <c r="S615" s="22"/>
      <c r="T615" s="22"/>
      <c r="U615" s="22"/>
      <c r="V615" s="22"/>
      <c r="W615" s="22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8"/>
      <c r="L616" s="28"/>
      <c r="M616" s="28"/>
      <c r="N616" s="28"/>
      <c r="O616" s="28"/>
      <c r="P616" s="28"/>
      <c r="Q616" s="28"/>
      <c r="R616" s="28"/>
      <c r="S616" s="22"/>
      <c r="T616" s="22"/>
      <c r="U616" s="22"/>
      <c r="V616" s="22"/>
      <c r="W616" s="22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8"/>
      <c r="L617" s="28"/>
      <c r="M617" s="28"/>
      <c r="N617" s="28"/>
      <c r="O617" s="28"/>
      <c r="P617" s="28"/>
      <c r="Q617" s="28"/>
      <c r="R617" s="28"/>
      <c r="S617" s="22"/>
      <c r="T617" s="22"/>
      <c r="U617" s="22"/>
      <c r="V617" s="22"/>
      <c r="W617" s="22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8"/>
      <c r="L618" s="28"/>
      <c r="M618" s="28"/>
      <c r="N618" s="28"/>
      <c r="O618" s="28"/>
      <c r="P618" s="28"/>
      <c r="Q618" s="28"/>
      <c r="R618" s="28"/>
      <c r="S618" s="22"/>
      <c r="T618" s="22"/>
      <c r="U618" s="22"/>
      <c r="V618" s="22"/>
      <c r="W618" s="22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8"/>
      <c r="L619" s="28"/>
      <c r="M619" s="28"/>
      <c r="N619" s="28"/>
      <c r="O619" s="28"/>
      <c r="P619" s="28"/>
      <c r="Q619" s="28"/>
      <c r="R619" s="28"/>
      <c r="S619" s="22"/>
      <c r="T619" s="22"/>
      <c r="U619" s="22"/>
      <c r="V619" s="22"/>
      <c r="W619" s="22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8"/>
      <c r="L620" s="28"/>
      <c r="M620" s="28"/>
      <c r="N620" s="28"/>
      <c r="O620" s="28"/>
      <c r="P620" s="28"/>
      <c r="Q620" s="28"/>
      <c r="R620" s="28"/>
      <c r="S620" s="22"/>
      <c r="T620" s="22"/>
      <c r="U620" s="22"/>
      <c r="V620" s="22"/>
      <c r="W620" s="22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8"/>
      <c r="L621" s="28"/>
      <c r="M621" s="28"/>
      <c r="N621" s="28"/>
      <c r="O621" s="28"/>
      <c r="P621" s="28"/>
      <c r="Q621" s="28"/>
      <c r="R621" s="28"/>
      <c r="S621" s="22"/>
      <c r="T621" s="22"/>
      <c r="U621" s="22"/>
      <c r="V621" s="22"/>
      <c r="W621" s="22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8"/>
      <c r="L622" s="28"/>
      <c r="M622" s="28"/>
      <c r="N622" s="28"/>
      <c r="O622" s="28"/>
      <c r="P622" s="28"/>
      <c r="Q622" s="28"/>
      <c r="R622" s="28"/>
      <c r="S622" s="22"/>
      <c r="T622" s="22"/>
      <c r="U622" s="22"/>
      <c r="V622" s="22"/>
      <c r="W622" s="22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8"/>
      <c r="L623" s="28"/>
      <c r="M623" s="28"/>
      <c r="N623" s="28"/>
      <c r="O623" s="28"/>
      <c r="P623" s="28"/>
      <c r="Q623" s="28"/>
      <c r="R623" s="28"/>
      <c r="S623" s="22"/>
      <c r="T623" s="22"/>
      <c r="U623" s="22"/>
      <c r="V623" s="22"/>
      <c r="W623" s="22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8"/>
      <c r="L624" s="28"/>
      <c r="M624" s="28"/>
      <c r="N624" s="28"/>
      <c r="O624" s="28"/>
      <c r="P624" s="28"/>
      <c r="Q624" s="28"/>
      <c r="R624" s="28"/>
      <c r="S624" s="22"/>
      <c r="T624" s="22"/>
      <c r="U624" s="22"/>
      <c r="V624" s="22"/>
      <c r="W624" s="22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8"/>
      <c r="L625" s="28"/>
      <c r="M625" s="28"/>
      <c r="N625" s="28"/>
      <c r="O625" s="28"/>
      <c r="P625" s="28"/>
      <c r="Q625" s="28"/>
      <c r="R625" s="28"/>
      <c r="S625" s="22"/>
      <c r="T625" s="22"/>
      <c r="U625" s="22"/>
      <c r="V625" s="22"/>
      <c r="W625" s="22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8"/>
      <c r="L626" s="28"/>
      <c r="M626" s="28"/>
      <c r="N626" s="28"/>
      <c r="O626" s="28"/>
      <c r="P626" s="28"/>
      <c r="Q626" s="28"/>
      <c r="R626" s="28"/>
      <c r="S626" s="22"/>
      <c r="T626" s="22"/>
      <c r="U626" s="22"/>
      <c r="V626" s="22"/>
      <c r="W626" s="22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8"/>
      <c r="L627" s="28"/>
      <c r="M627" s="28"/>
      <c r="N627" s="28"/>
      <c r="O627" s="28"/>
      <c r="P627" s="28"/>
      <c r="Q627" s="28"/>
      <c r="R627" s="28"/>
      <c r="S627" s="22"/>
      <c r="T627" s="22"/>
      <c r="U627" s="22"/>
      <c r="V627" s="22"/>
      <c r="W627" s="22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8"/>
      <c r="L628" s="28"/>
      <c r="M628" s="28"/>
      <c r="N628" s="28"/>
      <c r="O628" s="28"/>
      <c r="P628" s="28"/>
      <c r="Q628" s="28"/>
      <c r="R628" s="28"/>
      <c r="S628" s="22"/>
      <c r="T628" s="22"/>
      <c r="U628" s="22"/>
      <c r="V628" s="22"/>
      <c r="W628" s="22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8"/>
      <c r="L629" s="28"/>
      <c r="M629" s="28"/>
      <c r="N629" s="28"/>
      <c r="O629" s="28"/>
      <c r="P629" s="28"/>
      <c r="Q629" s="28"/>
      <c r="R629" s="28"/>
      <c r="S629" s="22"/>
      <c r="T629" s="22"/>
      <c r="U629" s="22"/>
      <c r="V629" s="22"/>
      <c r="W629" s="22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8"/>
      <c r="L630" s="28"/>
      <c r="M630" s="28"/>
      <c r="N630" s="28"/>
      <c r="O630" s="28"/>
      <c r="P630" s="28"/>
      <c r="Q630" s="28"/>
      <c r="R630" s="28"/>
      <c r="S630" s="22"/>
      <c r="T630" s="22"/>
      <c r="U630" s="22"/>
      <c r="V630" s="22"/>
      <c r="W630" s="22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8"/>
      <c r="L631" s="28"/>
      <c r="M631" s="28"/>
      <c r="N631" s="28"/>
      <c r="O631" s="28"/>
      <c r="P631" s="28"/>
      <c r="Q631" s="28"/>
      <c r="R631" s="28"/>
      <c r="S631" s="22"/>
      <c r="T631" s="22"/>
      <c r="U631" s="22"/>
      <c r="V631" s="22"/>
      <c r="W631" s="22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8"/>
      <c r="L632" s="28"/>
      <c r="M632" s="28"/>
      <c r="N632" s="28"/>
      <c r="O632" s="28"/>
      <c r="P632" s="28"/>
      <c r="Q632" s="28"/>
      <c r="R632" s="28"/>
      <c r="S632" s="22"/>
      <c r="T632" s="22"/>
      <c r="U632" s="22"/>
      <c r="V632" s="22"/>
      <c r="W632" s="22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8"/>
      <c r="L633" s="28"/>
      <c r="M633" s="28"/>
      <c r="N633" s="28"/>
      <c r="O633" s="28"/>
      <c r="P633" s="28"/>
      <c r="Q633" s="28"/>
      <c r="R633" s="28"/>
      <c r="S633" s="22"/>
      <c r="T633" s="22"/>
      <c r="U633" s="22"/>
      <c r="V633" s="22"/>
      <c r="W633" s="22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8"/>
      <c r="L634" s="28"/>
      <c r="M634" s="28"/>
      <c r="N634" s="28"/>
      <c r="O634" s="28"/>
      <c r="P634" s="28"/>
      <c r="Q634" s="28"/>
      <c r="R634" s="28"/>
      <c r="S634" s="22"/>
      <c r="T634" s="22"/>
      <c r="U634" s="22"/>
      <c r="V634" s="22"/>
      <c r="W634" s="22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8"/>
      <c r="L635" s="28"/>
      <c r="M635" s="28"/>
      <c r="N635" s="28"/>
      <c r="O635" s="28"/>
      <c r="P635" s="28"/>
      <c r="Q635" s="28"/>
      <c r="R635" s="28"/>
      <c r="S635" s="22"/>
      <c r="T635" s="22"/>
      <c r="U635" s="22"/>
      <c r="V635" s="22"/>
      <c r="W635" s="22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8"/>
      <c r="L636" s="28"/>
      <c r="M636" s="28"/>
      <c r="N636" s="28"/>
      <c r="O636" s="28"/>
      <c r="P636" s="28"/>
      <c r="Q636" s="28"/>
      <c r="R636" s="28"/>
      <c r="S636" s="22"/>
      <c r="T636" s="22"/>
      <c r="U636" s="22"/>
      <c r="V636" s="22"/>
      <c r="W636" s="22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8"/>
      <c r="L637" s="28"/>
      <c r="M637" s="28"/>
      <c r="N637" s="28"/>
      <c r="O637" s="28"/>
      <c r="P637" s="28"/>
      <c r="Q637" s="28"/>
      <c r="R637" s="28"/>
      <c r="S637" s="22"/>
      <c r="T637" s="22"/>
      <c r="U637" s="22"/>
      <c r="V637" s="22"/>
      <c r="W637" s="22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8"/>
      <c r="L638" s="28"/>
      <c r="M638" s="28"/>
      <c r="N638" s="28"/>
      <c r="O638" s="28"/>
      <c r="P638" s="28"/>
      <c r="Q638" s="28"/>
      <c r="R638" s="28"/>
      <c r="S638" s="22"/>
      <c r="T638" s="22"/>
      <c r="U638" s="22"/>
      <c r="V638" s="22"/>
      <c r="W638" s="22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8"/>
      <c r="L639" s="28"/>
      <c r="M639" s="28"/>
      <c r="N639" s="28"/>
      <c r="O639" s="28"/>
      <c r="P639" s="28"/>
      <c r="Q639" s="28"/>
      <c r="R639" s="28"/>
      <c r="S639" s="22"/>
      <c r="T639" s="22"/>
      <c r="U639" s="22"/>
      <c r="V639" s="22"/>
      <c r="W639" s="22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8"/>
      <c r="L640" s="28"/>
      <c r="M640" s="28"/>
      <c r="N640" s="28"/>
      <c r="O640" s="28"/>
      <c r="P640" s="28"/>
      <c r="Q640" s="28"/>
      <c r="R640" s="28"/>
      <c r="S640" s="22"/>
      <c r="T640" s="22"/>
      <c r="U640" s="22"/>
      <c r="V640" s="22"/>
      <c r="W640" s="22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8"/>
      <c r="L641" s="28"/>
      <c r="M641" s="28"/>
      <c r="N641" s="28"/>
      <c r="O641" s="28"/>
      <c r="P641" s="28"/>
      <c r="Q641" s="28"/>
      <c r="R641" s="28"/>
      <c r="S641" s="22"/>
      <c r="T641" s="22"/>
      <c r="U641" s="22"/>
      <c r="V641" s="22"/>
      <c r="W641" s="22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8"/>
      <c r="L642" s="28"/>
      <c r="M642" s="28"/>
      <c r="N642" s="28"/>
      <c r="O642" s="28"/>
      <c r="P642" s="28"/>
      <c r="Q642" s="28"/>
      <c r="R642" s="28"/>
      <c r="S642" s="22"/>
      <c r="T642" s="22"/>
      <c r="U642" s="22"/>
      <c r="V642" s="22"/>
      <c r="W642" s="22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8"/>
      <c r="L643" s="28"/>
      <c r="M643" s="28"/>
      <c r="N643" s="28"/>
      <c r="O643" s="28"/>
      <c r="P643" s="28"/>
      <c r="Q643" s="28"/>
      <c r="R643" s="28"/>
      <c r="S643" s="22"/>
      <c r="T643" s="22"/>
      <c r="U643" s="22"/>
      <c r="V643" s="22"/>
      <c r="W643" s="22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8"/>
      <c r="L644" s="28"/>
      <c r="M644" s="28"/>
      <c r="N644" s="28"/>
      <c r="O644" s="28"/>
      <c r="P644" s="28"/>
      <c r="Q644" s="28"/>
      <c r="R644" s="28"/>
      <c r="S644" s="22"/>
      <c r="T644" s="22"/>
      <c r="U644" s="22"/>
      <c r="V644" s="22"/>
      <c r="W644" s="22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8"/>
      <c r="L645" s="28"/>
      <c r="M645" s="28"/>
      <c r="N645" s="28"/>
      <c r="O645" s="28"/>
      <c r="P645" s="28"/>
      <c r="Q645" s="28"/>
      <c r="R645" s="28"/>
      <c r="S645" s="22"/>
      <c r="T645" s="22"/>
      <c r="U645" s="22"/>
      <c r="V645" s="22"/>
      <c r="W645" s="22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8"/>
      <c r="L646" s="28"/>
      <c r="M646" s="28"/>
      <c r="N646" s="28"/>
      <c r="O646" s="28"/>
      <c r="P646" s="28"/>
      <c r="Q646" s="28"/>
      <c r="R646" s="28"/>
      <c r="S646" s="22"/>
      <c r="T646" s="22"/>
      <c r="U646" s="22"/>
      <c r="V646" s="22"/>
      <c r="W646" s="22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8"/>
      <c r="L647" s="28"/>
      <c r="M647" s="28"/>
      <c r="N647" s="28"/>
      <c r="O647" s="28"/>
      <c r="P647" s="28"/>
      <c r="Q647" s="28"/>
      <c r="R647" s="28"/>
      <c r="S647" s="22"/>
      <c r="T647" s="22"/>
      <c r="U647" s="22"/>
      <c r="V647" s="22"/>
      <c r="W647" s="22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8"/>
      <c r="L648" s="28"/>
      <c r="M648" s="28"/>
      <c r="N648" s="28"/>
      <c r="O648" s="28"/>
      <c r="P648" s="28"/>
      <c r="Q648" s="28"/>
      <c r="R648" s="28"/>
      <c r="S648" s="22"/>
      <c r="T648" s="22"/>
      <c r="U648" s="22"/>
      <c r="V648" s="22"/>
      <c r="W648" s="22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8"/>
      <c r="L649" s="28"/>
      <c r="M649" s="28"/>
      <c r="N649" s="28"/>
      <c r="O649" s="28"/>
      <c r="P649" s="28"/>
      <c r="Q649" s="28"/>
      <c r="R649" s="28"/>
      <c r="S649" s="22"/>
      <c r="T649" s="22"/>
      <c r="U649" s="22"/>
      <c r="V649" s="22"/>
      <c r="W649" s="22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8"/>
      <c r="L650" s="28"/>
      <c r="M650" s="28"/>
      <c r="N650" s="28"/>
      <c r="O650" s="28"/>
      <c r="P650" s="28"/>
      <c r="Q650" s="28"/>
      <c r="R650" s="28"/>
      <c r="S650" s="22"/>
      <c r="T650" s="22"/>
      <c r="U650" s="22"/>
      <c r="V650" s="22"/>
      <c r="W650" s="22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8"/>
      <c r="L651" s="28"/>
      <c r="M651" s="28"/>
      <c r="N651" s="28"/>
      <c r="O651" s="28"/>
      <c r="P651" s="28"/>
      <c r="Q651" s="28"/>
      <c r="R651" s="28"/>
      <c r="S651" s="22"/>
      <c r="T651" s="22"/>
      <c r="U651" s="22"/>
      <c r="V651" s="22"/>
      <c r="W651" s="22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18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6"/>
  <sheetViews>
    <sheetView workbookViewId="0">
      <selection activeCell="A3" sqref="A3:R86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110</v>
      </c>
      <c r="B1" s="2"/>
      <c r="C1" s="2"/>
      <c r="D1" s="2"/>
      <c r="E1" s="2"/>
      <c r="F1" s="2"/>
      <c r="G1" s="2"/>
      <c r="H1" s="2"/>
      <c r="I1" s="2"/>
      <c r="J1" s="2"/>
      <c r="K1" s="10" t="s">
        <v>261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112</v>
      </c>
      <c r="B2" s="4" t="s">
        <v>113</v>
      </c>
      <c r="C2" s="4" t="s">
        <v>114</v>
      </c>
      <c r="D2" s="4" t="s">
        <v>115</v>
      </c>
      <c r="E2" s="4" t="s">
        <v>116</v>
      </c>
      <c r="F2" s="4" t="s">
        <v>117</v>
      </c>
      <c r="G2" s="4" t="s">
        <v>118</v>
      </c>
      <c r="H2" s="4" t="s">
        <v>119</v>
      </c>
      <c r="I2" s="4" t="s">
        <v>120</v>
      </c>
      <c r="J2" s="4" t="s">
        <v>121</v>
      </c>
      <c r="K2" s="12" t="s">
        <v>122</v>
      </c>
      <c r="L2" s="12" t="s">
        <v>123</v>
      </c>
      <c r="M2" s="12" t="s">
        <v>124</v>
      </c>
      <c r="N2" s="12" t="s">
        <v>125</v>
      </c>
      <c r="O2" s="12" t="s">
        <v>126</v>
      </c>
      <c r="P2" s="12" t="s">
        <v>127</v>
      </c>
      <c r="Q2" s="12" t="s">
        <v>128</v>
      </c>
      <c r="R2" s="12" t="s">
        <v>129</v>
      </c>
    </row>
    <row r="3" ht="20.25" spans="1:18">
      <c r="A3" s="5" t="s">
        <v>262</v>
      </c>
      <c r="B3" s="5" t="s">
        <v>263</v>
      </c>
      <c r="C3" s="5">
        <v>2375.212</v>
      </c>
      <c r="D3" s="5">
        <v>2716.262</v>
      </c>
      <c r="E3" s="5">
        <v>1</v>
      </c>
      <c r="F3" s="6">
        <v>0</v>
      </c>
      <c r="G3" s="6">
        <v>0</v>
      </c>
      <c r="H3" s="6">
        <v>1</v>
      </c>
      <c r="I3" s="6">
        <v>0.035</v>
      </c>
      <c r="J3" s="6">
        <v>12.586</v>
      </c>
      <c r="K3" s="13">
        <v>4</v>
      </c>
      <c r="L3" s="13">
        <v>0</v>
      </c>
      <c r="M3" s="13">
        <v>0</v>
      </c>
      <c r="N3" s="13">
        <v>0</v>
      </c>
      <c r="O3" s="13">
        <v>0</v>
      </c>
      <c r="P3" s="13">
        <v>0.182</v>
      </c>
      <c r="Q3" s="13">
        <v>0</v>
      </c>
      <c r="R3" s="13">
        <v>0</v>
      </c>
    </row>
    <row r="4" ht="20.25" spans="1:18">
      <c r="A4" s="7" t="s">
        <v>264</v>
      </c>
      <c r="B4" s="7" t="s">
        <v>265</v>
      </c>
      <c r="C4" s="7">
        <v>7591.737</v>
      </c>
      <c r="D4" s="7">
        <v>8760.255</v>
      </c>
      <c r="E4" s="7">
        <v>0</v>
      </c>
      <c r="F4" s="7">
        <v>0</v>
      </c>
      <c r="G4" s="7">
        <v>0</v>
      </c>
      <c r="H4" s="7">
        <v>1</v>
      </c>
      <c r="I4" s="6">
        <v>1.945</v>
      </c>
      <c r="J4" s="6">
        <v>15.024</v>
      </c>
      <c r="K4" s="13">
        <v>4</v>
      </c>
      <c r="L4" s="13">
        <v>1</v>
      </c>
      <c r="M4" s="13">
        <v>-1</v>
      </c>
      <c r="N4" s="13">
        <v>1</v>
      </c>
      <c r="O4" s="13">
        <v>0</v>
      </c>
      <c r="P4" s="13">
        <v>6.99</v>
      </c>
      <c r="Q4" s="13">
        <v>0</v>
      </c>
      <c r="R4" s="13">
        <v>0</v>
      </c>
    </row>
    <row r="5" ht="20.25" spans="1:18">
      <c r="A5" s="7" t="s">
        <v>266</v>
      </c>
      <c r="B5" s="7" t="s">
        <v>267</v>
      </c>
      <c r="C5" s="7">
        <v>1178.255</v>
      </c>
      <c r="D5" s="7">
        <v>1319.024</v>
      </c>
      <c r="E5" s="7">
        <v>0</v>
      </c>
      <c r="F5" s="7">
        <v>0</v>
      </c>
      <c r="G5" s="7">
        <v>0</v>
      </c>
      <c r="H5" s="7">
        <v>1</v>
      </c>
      <c r="I5" s="6">
        <v>0.601</v>
      </c>
      <c r="J5" s="6">
        <v>11.209</v>
      </c>
      <c r="K5" s="13">
        <v>3</v>
      </c>
      <c r="L5" s="13">
        <v>0</v>
      </c>
      <c r="M5" s="13">
        <v>0</v>
      </c>
      <c r="N5" s="13">
        <v>0</v>
      </c>
      <c r="O5" s="13">
        <v>0</v>
      </c>
      <c r="P5" s="13">
        <v>-0.198</v>
      </c>
      <c r="Q5" s="13">
        <v>0</v>
      </c>
      <c r="R5" s="13">
        <v>-1</v>
      </c>
    </row>
    <row r="6" ht="20.25" spans="1:18">
      <c r="A6" s="7" t="s">
        <v>268</v>
      </c>
      <c r="B6" s="7" t="s">
        <v>269</v>
      </c>
      <c r="C6" s="7">
        <v>18336.434</v>
      </c>
      <c r="D6" s="7">
        <v>19983.145</v>
      </c>
      <c r="E6" s="7">
        <v>0</v>
      </c>
      <c r="F6" s="7">
        <v>0</v>
      </c>
      <c r="G6" s="7">
        <v>0</v>
      </c>
      <c r="H6" s="7">
        <v>1</v>
      </c>
      <c r="I6" s="6">
        <v>0.433</v>
      </c>
      <c r="J6" s="6">
        <v>8.638</v>
      </c>
      <c r="K6" s="13">
        <v>4</v>
      </c>
      <c r="L6" s="13">
        <v>1</v>
      </c>
      <c r="M6" s="13">
        <v>0</v>
      </c>
      <c r="N6" s="13">
        <v>0</v>
      </c>
      <c r="O6" s="13">
        <v>0</v>
      </c>
      <c r="P6" s="13">
        <v>-10.559</v>
      </c>
      <c r="Q6" s="13">
        <v>0</v>
      </c>
      <c r="R6" s="13">
        <v>0</v>
      </c>
    </row>
    <row r="7" ht="20.25" spans="1:18">
      <c r="A7" s="7" t="s">
        <v>270</v>
      </c>
      <c r="B7" s="7" t="s">
        <v>271</v>
      </c>
      <c r="C7" s="7">
        <v>3400.85</v>
      </c>
      <c r="D7" s="7">
        <v>3916.679</v>
      </c>
      <c r="E7" s="7">
        <v>0</v>
      </c>
      <c r="F7" s="7">
        <v>0</v>
      </c>
      <c r="G7" s="7">
        <v>0</v>
      </c>
      <c r="H7" s="7">
        <v>1</v>
      </c>
      <c r="I7" s="6">
        <v>0.491</v>
      </c>
      <c r="J7" s="6">
        <v>13.596</v>
      </c>
      <c r="K7" s="13">
        <v>4</v>
      </c>
      <c r="L7" s="13">
        <v>0</v>
      </c>
      <c r="M7" s="13">
        <v>0</v>
      </c>
      <c r="N7" s="13">
        <v>1</v>
      </c>
      <c r="O7" s="13">
        <v>0</v>
      </c>
      <c r="P7" s="13">
        <v>0.407</v>
      </c>
      <c r="Q7" s="13">
        <v>0</v>
      </c>
      <c r="R7" s="13">
        <v>0</v>
      </c>
    </row>
    <row r="8" ht="20.25" spans="1:18">
      <c r="A8" s="8" t="s">
        <v>272</v>
      </c>
      <c r="B8" s="8" t="s">
        <v>273</v>
      </c>
      <c r="C8" s="8">
        <v>227.104</v>
      </c>
      <c r="D8" s="8">
        <v>445.369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1</v>
      </c>
      <c r="L8" s="13">
        <v>1</v>
      </c>
      <c r="M8" s="13">
        <v>0</v>
      </c>
      <c r="N8" s="13">
        <v>1</v>
      </c>
      <c r="O8" s="13">
        <v>0</v>
      </c>
      <c r="P8" s="13">
        <v>-0.213</v>
      </c>
      <c r="Q8" s="13">
        <v>0</v>
      </c>
      <c r="R8" s="13">
        <v>0</v>
      </c>
    </row>
    <row r="9" ht="20.25" spans="1:18">
      <c r="A9" s="8" t="s">
        <v>274</v>
      </c>
      <c r="B9" s="8" t="s">
        <v>275</v>
      </c>
      <c r="C9" s="8">
        <v>2627.982</v>
      </c>
      <c r="D9" s="8">
        <v>3237.309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2</v>
      </c>
      <c r="L9" s="13">
        <v>0</v>
      </c>
      <c r="M9" s="13">
        <v>1</v>
      </c>
      <c r="N9" s="13">
        <v>-1</v>
      </c>
      <c r="O9" s="13">
        <v>0</v>
      </c>
      <c r="P9" s="13">
        <v>7.748</v>
      </c>
      <c r="Q9" s="13">
        <v>0</v>
      </c>
      <c r="R9" s="13">
        <v>0</v>
      </c>
    </row>
    <row r="10" ht="20.25" spans="1:18">
      <c r="A10" s="8" t="s">
        <v>276</v>
      </c>
      <c r="B10" s="8" t="s">
        <v>277</v>
      </c>
      <c r="C10" s="8">
        <v>2544.073</v>
      </c>
      <c r="D10" s="8">
        <v>3003.527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4</v>
      </c>
      <c r="L10" s="13">
        <v>0</v>
      </c>
      <c r="M10" s="13">
        <v>0</v>
      </c>
      <c r="N10" s="13">
        <v>1</v>
      </c>
      <c r="O10" s="13">
        <v>0</v>
      </c>
      <c r="P10" s="13">
        <v>3.728</v>
      </c>
      <c r="Q10" s="13">
        <v>0</v>
      </c>
      <c r="R10" s="13">
        <v>0</v>
      </c>
    </row>
    <row r="11" ht="20.25" spans="1:18">
      <c r="A11" s="8" t="s">
        <v>278</v>
      </c>
      <c r="B11" s="8" t="s">
        <v>279</v>
      </c>
      <c r="C11" s="8">
        <v>5277.775</v>
      </c>
      <c r="D11" s="8">
        <v>6168.75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1</v>
      </c>
      <c r="N11" s="13">
        <v>-1</v>
      </c>
      <c r="O11" s="13">
        <v>0</v>
      </c>
      <c r="P11" s="13">
        <v>-3.47</v>
      </c>
      <c r="Q11" s="13">
        <v>0</v>
      </c>
      <c r="R11" s="13">
        <v>0</v>
      </c>
    </row>
    <row r="12" ht="20.25" spans="1:18">
      <c r="A12" s="8" t="s">
        <v>280</v>
      </c>
      <c r="B12" s="8" t="s">
        <v>281</v>
      </c>
      <c r="C12" s="8">
        <v>1222.191</v>
      </c>
      <c r="D12" s="8">
        <v>1538.71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2</v>
      </c>
      <c r="L12" s="13">
        <v>2</v>
      </c>
      <c r="M12" s="13">
        <v>0</v>
      </c>
      <c r="N12" s="13">
        <v>0</v>
      </c>
      <c r="O12" s="13">
        <v>0</v>
      </c>
      <c r="P12" s="13">
        <v>-1.431</v>
      </c>
      <c r="Q12" s="13">
        <v>0</v>
      </c>
      <c r="R12" s="13">
        <v>0</v>
      </c>
    </row>
    <row r="13" ht="20.25" spans="1:18">
      <c r="A13" s="8" t="s">
        <v>282</v>
      </c>
      <c r="B13" s="8" t="s">
        <v>283</v>
      </c>
      <c r="C13" s="8">
        <v>967.581</v>
      </c>
      <c r="D13" s="8">
        <v>1188.864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4</v>
      </c>
      <c r="L13" s="13">
        <v>0</v>
      </c>
      <c r="M13" s="13">
        <v>0</v>
      </c>
      <c r="N13" s="13">
        <v>0</v>
      </c>
      <c r="O13" s="13">
        <v>0</v>
      </c>
      <c r="P13" s="13">
        <v>3.163</v>
      </c>
      <c r="Q13" s="13">
        <v>0</v>
      </c>
      <c r="R13" s="13">
        <v>1</v>
      </c>
    </row>
    <row r="14" ht="20.25" spans="1:18">
      <c r="A14" s="6" t="s">
        <v>284</v>
      </c>
      <c r="B14" s="6" t="s">
        <v>285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13">
        <v>1</v>
      </c>
      <c r="L14" s="13">
        <v>1</v>
      </c>
      <c r="M14" s="13">
        <v>0</v>
      </c>
      <c r="N14" s="13">
        <v>1</v>
      </c>
      <c r="O14" s="13">
        <v>0</v>
      </c>
      <c r="P14" s="13">
        <v>-23.334</v>
      </c>
      <c r="Q14" s="13">
        <v>0</v>
      </c>
      <c r="R14" s="13">
        <v>0</v>
      </c>
    </row>
    <row r="15" ht="20.25" spans="1:18">
      <c r="A15" s="6" t="s">
        <v>286</v>
      </c>
      <c r="B15" s="6" t="s">
        <v>287</v>
      </c>
      <c r="C15" s="6">
        <v>18863.566</v>
      </c>
      <c r="D15" s="6">
        <v>20841.051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8.273</v>
      </c>
      <c r="K15" s="13">
        <v>4</v>
      </c>
      <c r="L15" s="13">
        <v>1</v>
      </c>
      <c r="M15" s="13">
        <v>-1</v>
      </c>
      <c r="N15" s="13">
        <v>1</v>
      </c>
      <c r="O15" s="13">
        <v>0</v>
      </c>
      <c r="P15" s="13">
        <v>-9.47</v>
      </c>
      <c r="Q15" s="13">
        <v>0</v>
      </c>
      <c r="R15" s="13">
        <v>0</v>
      </c>
    </row>
    <row r="16" ht="20.25" spans="1:18">
      <c r="A16" s="6" t="s">
        <v>288</v>
      </c>
      <c r="B16" s="6" t="s">
        <v>289</v>
      </c>
      <c r="C16" s="6">
        <v>2673.788</v>
      </c>
      <c r="D16" s="6">
        <v>3426.034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11.17</v>
      </c>
      <c r="K16" s="13">
        <v>2</v>
      </c>
      <c r="L16" s="13">
        <v>0</v>
      </c>
      <c r="M16" s="13">
        <v>0</v>
      </c>
      <c r="N16" s="13">
        <v>0</v>
      </c>
      <c r="O16" s="13">
        <v>0</v>
      </c>
      <c r="P16" s="13">
        <v>-4.741</v>
      </c>
      <c r="Q16" s="13">
        <v>0</v>
      </c>
      <c r="R16" s="13">
        <v>0</v>
      </c>
    </row>
    <row r="17" ht="20.25" spans="1:18">
      <c r="A17" s="6" t="s">
        <v>290</v>
      </c>
      <c r="B17" s="6" t="s">
        <v>291</v>
      </c>
      <c r="C17" s="6">
        <v>687.171</v>
      </c>
      <c r="D17" s="6">
        <v>838.28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11.356</v>
      </c>
      <c r="K17" s="13">
        <v>3</v>
      </c>
      <c r="L17" s="13">
        <v>2</v>
      </c>
      <c r="M17" s="13">
        <v>-1</v>
      </c>
      <c r="N17" s="13">
        <v>1</v>
      </c>
      <c r="O17" s="13">
        <v>0</v>
      </c>
      <c r="P17" s="13">
        <v>0.578</v>
      </c>
      <c r="Q17" s="13">
        <v>0</v>
      </c>
      <c r="R17" s="13">
        <v>0</v>
      </c>
    </row>
    <row r="18" ht="20.25" spans="1:18">
      <c r="A18" s="6" t="s">
        <v>292</v>
      </c>
      <c r="B18" s="6" t="s">
        <v>293</v>
      </c>
      <c r="C18" s="6">
        <v>10603.574</v>
      </c>
      <c r="D18" s="6">
        <v>13818.863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3.953</v>
      </c>
      <c r="K18" s="13">
        <v>1</v>
      </c>
      <c r="L18" s="13">
        <v>1</v>
      </c>
      <c r="M18" s="13">
        <v>0</v>
      </c>
      <c r="N18" s="13">
        <v>0</v>
      </c>
      <c r="O18" s="13">
        <v>0</v>
      </c>
      <c r="P18" s="13">
        <v>-34.193</v>
      </c>
      <c r="Q18" s="13">
        <v>0</v>
      </c>
      <c r="R18" s="13">
        <v>0</v>
      </c>
    </row>
    <row r="19" ht="20.25" spans="1:18">
      <c r="A19" s="6" t="s">
        <v>294</v>
      </c>
      <c r="B19" s="6" t="s">
        <v>295</v>
      </c>
      <c r="C19" s="6">
        <v>3122.169</v>
      </c>
      <c r="D19" s="6">
        <v>3733.012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12.618</v>
      </c>
      <c r="K19" s="13">
        <v>3</v>
      </c>
      <c r="L19" s="13">
        <v>1</v>
      </c>
      <c r="M19" s="13">
        <v>1</v>
      </c>
      <c r="N19" s="13">
        <v>-1</v>
      </c>
      <c r="O19" s="13">
        <v>0</v>
      </c>
      <c r="P19" s="13">
        <v>-1.229</v>
      </c>
      <c r="Q19" s="13">
        <v>0</v>
      </c>
      <c r="R19" s="13">
        <v>0</v>
      </c>
    </row>
    <row r="20" ht="20.25" spans="1:18">
      <c r="A20" s="6" t="s">
        <v>296</v>
      </c>
      <c r="B20" s="6" t="s">
        <v>297</v>
      </c>
      <c r="C20" s="6">
        <v>71084.008</v>
      </c>
      <c r="D20" s="6">
        <v>82149.82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10.878</v>
      </c>
      <c r="K20" s="13">
        <v>4</v>
      </c>
      <c r="L20" s="13">
        <v>2</v>
      </c>
      <c r="M20" s="13">
        <v>0</v>
      </c>
      <c r="N20" s="13">
        <v>0</v>
      </c>
      <c r="O20" s="13">
        <v>0</v>
      </c>
      <c r="P20" s="13">
        <v>-104.197</v>
      </c>
      <c r="Q20" s="13">
        <v>0</v>
      </c>
      <c r="R20" s="13">
        <v>0</v>
      </c>
    </row>
    <row r="21" ht="20.25" spans="1:18">
      <c r="A21" s="6" t="s">
        <v>298</v>
      </c>
      <c r="B21" s="6" t="s">
        <v>299</v>
      </c>
      <c r="C21" s="6">
        <v>2674.367</v>
      </c>
      <c r="D21" s="6">
        <v>3340.168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9.374</v>
      </c>
      <c r="K21" s="13">
        <v>2</v>
      </c>
      <c r="L21" s="13">
        <v>1</v>
      </c>
      <c r="M21" s="13">
        <v>1</v>
      </c>
      <c r="N21" s="13">
        <v>-1</v>
      </c>
      <c r="O21" s="13">
        <v>0</v>
      </c>
      <c r="P21" s="13">
        <v>0.926</v>
      </c>
      <c r="Q21" s="13">
        <v>0</v>
      </c>
      <c r="R21" s="13">
        <v>0</v>
      </c>
    </row>
    <row r="22" ht="20.25" spans="1:18">
      <c r="A22" s="6" t="s">
        <v>300</v>
      </c>
      <c r="B22" s="6" t="s">
        <v>301</v>
      </c>
      <c r="C22" s="6">
        <v>3085.036</v>
      </c>
      <c r="D22" s="6">
        <v>3449.981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3.863</v>
      </c>
      <c r="K22" s="13">
        <v>2</v>
      </c>
      <c r="L22" s="13">
        <v>2</v>
      </c>
      <c r="M22" s="13">
        <v>-1</v>
      </c>
      <c r="N22" s="13">
        <v>1</v>
      </c>
      <c r="O22" s="13">
        <v>0</v>
      </c>
      <c r="P22" s="13">
        <v>-1.791</v>
      </c>
      <c r="Q22" s="13">
        <v>0</v>
      </c>
      <c r="R22" s="13">
        <v>0</v>
      </c>
    </row>
    <row r="23" ht="20.25" spans="1:18">
      <c r="A23" s="6" t="s">
        <v>302</v>
      </c>
      <c r="B23" s="6" t="s">
        <v>303</v>
      </c>
      <c r="C23" s="6">
        <v>115852.992</v>
      </c>
      <c r="D23" s="6">
        <v>133960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4.718</v>
      </c>
      <c r="K23" s="13">
        <v>3</v>
      </c>
      <c r="L23" s="13">
        <v>2</v>
      </c>
      <c r="M23" s="13">
        <v>-1</v>
      </c>
      <c r="N23" s="13">
        <v>1</v>
      </c>
      <c r="O23" s="13">
        <v>0</v>
      </c>
      <c r="P23" s="13">
        <v>1.666</v>
      </c>
      <c r="Q23" s="13">
        <v>0</v>
      </c>
      <c r="R23" s="13">
        <v>0</v>
      </c>
    </row>
    <row r="24" ht="20.25" spans="1:18">
      <c r="A24" s="6" t="s">
        <v>304</v>
      </c>
      <c r="B24" s="6" t="s">
        <v>305</v>
      </c>
      <c r="C24" s="6">
        <v>16181.948</v>
      </c>
      <c r="D24" s="6">
        <v>17676.758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6.083</v>
      </c>
      <c r="K24" s="13">
        <v>4</v>
      </c>
      <c r="L24" s="13">
        <v>0</v>
      </c>
      <c r="M24" s="13">
        <v>0</v>
      </c>
      <c r="N24" s="13">
        <v>1</v>
      </c>
      <c r="O24" s="13">
        <v>0</v>
      </c>
      <c r="P24" s="13">
        <v>-9.547</v>
      </c>
      <c r="Q24" s="13">
        <v>0</v>
      </c>
      <c r="R24" s="13">
        <v>0</v>
      </c>
    </row>
    <row r="25" ht="20.25" spans="1:18">
      <c r="A25" s="6" t="s">
        <v>306</v>
      </c>
      <c r="B25" s="6" t="s">
        <v>307</v>
      </c>
      <c r="C25" s="6">
        <v>2967.709</v>
      </c>
      <c r="D25" s="6">
        <v>3348.201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3.677</v>
      </c>
      <c r="K25" s="13">
        <v>2</v>
      </c>
      <c r="L25" s="13">
        <v>2</v>
      </c>
      <c r="M25" s="13">
        <v>-1</v>
      </c>
      <c r="N25" s="13">
        <v>1</v>
      </c>
      <c r="O25" s="13">
        <v>0</v>
      </c>
      <c r="P25" s="13">
        <v>-0.164</v>
      </c>
      <c r="Q25" s="13">
        <v>0</v>
      </c>
      <c r="R25" s="13">
        <v>0</v>
      </c>
    </row>
    <row r="26" ht="20.25" spans="1:18">
      <c r="A26" s="6" t="s">
        <v>308</v>
      </c>
      <c r="B26" s="6" t="s">
        <v>309</v>
      </c>
      <c r="C26" s="6">
        <v>13676.909</v>
      </c>
      <c r="D26" s="6">
        <v>17505.99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1.852</v>
      </c>
      <c r="K26" s="13">
        <v>1</v>
      </c>
      <c r="L26" s="13">
        <v>2</v>
      </c>
      <c r="M26" s="13">
        <v>0</v>
      </c>
      <c r="N26" s="13">
        <v>0</v>
      </c>
      <c r="O26" s="13">
        <v>0</v>
      </c>
      <c r="P26" s="13">
        <v>-28.094</v>
      </c>
      <c r="Q26" s="13">
        <v>0</v>
      </c>
      <c r="R26" s="13">
        <v>0</v>
      </c>
    </row>
    <row r="27" ht="20.25" spans="1:18">
      <c r="A27" s="6" t="s">
        <v>310</v>
      </c>
      <c r="B27" s="6" t="s">
        <v>311</v>
      </c>
      <c r="C27" s="6">
        <v>236761.766</v>
      </c>
      <c r="D27" s="6">
        <v>296131.844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11.455</v>
      </c>
      <c r="K27" s="13">
        <v>2</v>
      </c>
      <c r="L27" s="13">
        <v>2</v>
      </c>
      <c r="M27" s="13">
        <v>0</v>
      </c>
      <c r="N27" s="13">
        <v>0</v>
      </c>
      <c r="O27" s="13">
        <v>0</v>
      </c>
      <c r="P27" s="13">
        <v>-251.85</v>
      </c>
      <c r="Q27" s="13">
        <v>0</v>
      </c>
      <c r="R27" s="13">
        <v>0</v>
      </c>
    </row>
    <row r="28" ht="20.25" spans="1:18">
      <c r="A28" s="6" t="s">
        <v>312</v>
      </c>
      <c r="B28" s="6" t="s">
        <v>313</v>
      </c>
      <c r="C28" s="6">
        <v>5034.451</v>
      </c>
      <c r="D28" s="6">
        <v>5924.256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0.819</v>
      </c>
      <c r="K28" s="13">
        <v>0</v>
      </c>
      <c r="L28" s="13">
        <v>1</v>
      </c>
      <c r="M28" s="13">
        <v>0</v>
      </c>
      <c r="N28" s="13">
        <v>-1</v>
      </c>
      <c r="O28" s="13">
        <v>0</v>
      </c>
      <c r="P28" s="13">
        <v>10.346</v>
      </c>
      <c r="Q28" s="13">
        <v>0</v>
      </c>
      <c r="R28" s="13">
        <v>0</v>
      </c>
    </row>
    <row r="29" ht="20.25" spans="1:18">
      <c r="A29" s="6" t="s">
        <v>314</v>
      </c>
      <c r="B29" s="6" t="s">
        <v>315</v>
      </c>
      <c r="C29" s="6">
        <v>12493.438</v>
      </c>
      <c r="D29" s="6">
        <v>13696.357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1.51</v>
      </c>
      <c r="K29" s="13">
        <v>1</v>
      </c>
      <c r="L29" s="13">
        <v>1</v>
      </c>
      <c r="M29" s="13">
        <v>0</v>
      </c>
      <c r="N29" s="13">
        <v>1</v>
      </c>
      <c r="O29" s="13">
        <v>0</v>
      </c>
      <c r="P29" s="13">
        <v>-8.202</v>
      </c>
      <c r="Q29" s="13">
        <v>0</v>
      </c>
      <c r="R29" s="13">
        <v>0</v>
      </c>
    </row>
    <row r="30" ht="20.25" spans="1:18">
      <c r="A30" s="6" t="s">
        <v>316</v>
      </c>
      <c r="B30" s="6" t="s">
        <v>317</v>
      </c>
      <c r="C30" s="6">
        <v>3277.655</v>
      </c>
      <c r="D30" s="6">
        <v>3775.364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0.071</v>
      </c>
      <c r="K30" s="13">
        <v>1</v>
      </c>
      <c r="L30" s="13">
        <v>0</v>
      </c>
      <c r="M30" s="13">
        <v>0</v>
      </c>
      <c r="N30" s="13">
        <v>0</v>
      </c>
      <c r="O30" s="13">
        <v>0</v>
      </c>
      <c r="P30" s="13">
        <v>-6.259</v>
      </c>
      <c r="Q30" s="13">
        <v>0</v>
      </c>
      <c r="R30" s="13">
        <v>0</v>
      </c>
    </row>
    <row r="31" ht="20.25" spans="1:18">
      <c r="A31" s="6" t="s">
        <v>318</v>
      </c>
      <c r="B31" s="6" t="s">
        <v>319</v>
      </c>
      <c r="C31" s="6">
        <v>21019.59</v>
      </c>
      <c r="D31" s="6">
        <v>23366.621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5.53</v>
      </c>
      <c r="K31" s="13">
        <v>4</v>
      </c>
      <c r="L31" s="13">
        <v>2</v>
      </c>
      <c r="M31" s="13">
        <v>0</v>
      </c>
      <c r="N31" s="13">
        <v>1</v>
      </c>
      <c r="O31" s="13">
        <v>0</v>
      </c>
      <c r="P31" s="13">
        <v>-13.236</v>
      </c>
      <c r="Q31" s="13">
        <v>0</v>
      </c>
      <c r="R31" s="13">
        <v>0</v>
      </c>
    </row>
    <row r="32" ht="20.25" spans="1:18">
      <c r="A32" s="6" t="s">
        <v>320</v>
      </c>
      <c r="B32" s="6" t="s">
        <v>321</v>
      </c>
      <c r="C32" s="6">
        <v>3882.967</v>
      </c>
      <c r="D32" s="6">
        <v>4302.815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5.363</v>
      </c>
      <c r="K32" s="13">
        <v>0</v>
      </c>
      <c r="L32" s="13">
        <v>2</v>
      </c>
      <c r="M32" s="13">
        <v>1</v>
      </c>
      <c r="N32" s="13">
        <v>-1</v>
      </c>
      <c r="O32" s="13">
        <v>0</v>
      </c>
      <c r="P32" s="13">
        <v>0.066</v>
      </c>
      <c r="Q32" s="13">
        <v>-1</v>
      </c>
      <c r="R32" s="13">
        <v>0</v>
      </c>
    </row>
    <row r="33" ht="20.25" spans="1:18">
      <c r="A33" s="9" t="s">
        <v>322</v>
      </c>
      <c r="B33" s="9" t="s">
        <v>323</v>
      </c>
      <c r="C33" s="9">
        <v>3501.416</v>
      </c>
      <c r="D33" s="9">
        <v>3794.71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2.603</v>
      </c>
      <c r="K33" s="13">
        <v>0</v>
      </c>
      <c r="L33" s="13">
        <v>0</v>
      </c>
      <c r="M33" s="13">
        <v>1</v>
      </c>
      <c r="N33" s="13">
        <v>-1</v>
      </c>
      <c r="O33" s="13">
        <v>0</v>
      </c>
      <c r="P33" s="13">
        <v>0.129</v>
      </c>
      <c r="Q33" s="13">
        <v>-1</v>
      </c>
      <c r="R33" s="13">
        <v>0</v>
      </c>
    </row>
    <row r="34" ht="20.25" spans="1:18">
      <c r="A34" s="6" t="s">
        <v>324</v>
      </c>
      <c r="B34" s="6" t="s">
        <v>325</v>
      </c>
      <c r="C34" s="6">
        <v>2313.169</v>
      </c>
      <c r="D34" s="6">
        <v>2421.408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1.399</v>
      </c>
      <c r="K34" s="13">
        <v>0</v>
      </c>
      <c r="L34" s="13">
        <v>1</v>
      </c>
      <c r="M34" s="13">
        <v>1</v>
      </c>
      <c r="N34" s="13">
        <v>-1</v>
      </c>
      <c r="O34" s="13">
        <v>0</v>
      </c>
      <c r="P34" s="13">
        <v>-0.806</v>
      </c>
      <c r="Q34" s="13">
        <v>0</v>
      </c>
      <c r="R34" s="13">
        <v>0</v>
      </c>
    </row>
    <row r="35" ht="20.25" spans="1:18">
      <c r="A35" s="6" t="s">
        <v>326</v>
      </c>
      <c r="B35" s="6" t="s">
        <v>327</v>
      </c>
      <c r="C35" s="6">
        <v>2686.398</v>
      </c>
      <c r="D35" s="6">
        <v>2833.848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0.834</v>
      </c>
      <c r="K35" s="13">
        <v>0</v>
      </c>
      <c r="L35" s="13">
        <v>2</v>
      </c>
      <c r="M35" s="13">
        <v>1</v>
      </c>
      <c r="N35" s="13">
        <v>-1</v>
      </c>
      <c r="O35" s="13">
        <v>0</v>
      </c>
      <c r="P35" s="13">
        <v>-1.268</v>
      </c>
      <c r="Q35" s="13">
        <v>0</v>
      </c>
      <c r="R35" s="13">
        <v>0</v>
      </c>
    </row>
    <row r="36" ht="20.25" spans="1:18">
      <c r="A36" s="6" t="s">
        <v>328</v>
      </c>
      <c r="B36" s="6" t="s">
        <v>329</v>
      </c>
      <c r="C36" s="6">
        <v>6450.497</v>
      </c>
      <c r="D36" s="6">
        <v>7888.568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12.749</v>
      </c>
      <c r="K36" s="13">
        <v>2</v>
      </c>
      <c r="L36" s="13">
        <v>2</v>
      </c>
      <c r="M36" s="13">
        <v>0</v>
      </c>
      <c r="N36" s="13">
        <v>0</v>
      </c>
      <c r="O36" s="13">
        <v>0</v>
      </c>
      <c r="P36" s="13">
        <v>7.889</v>
      </c>
      <c r="Q36" s="13">
        <v>0</v>
      </c>
      <c r="R36" s="13">
        <v>0</v>
      </c>
    </row>
    <row r="37" ht="20.25" spans="1:18">
      <c r="A37" s="6" t="s">
        <v>330</v>
      </c>
      <c r="B37" s="6" t="s">
        <v>331</v>
      </c>
      <c r="C37" s="6">
        <v>3968.716</v>
      </c>
      <c r="D37" s="6">
        <v>4636.24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7.532</v>
      </c>
      <c r="K37" s="13">
        <v>0</v>
      </c>
      <c r="L37" s="13">
        <v>2</v>
      </c>
      <c r="M37" s="13">
        <v>1</v>
      </c>
      <c r="N37" s="13">
        <v>-1</v>
      </c>
      <c r="O37" s="13">
        <v>0</v>
      </c>
      <c r="P37" s="13">
        <v>1.073</v>
      </c>
      <c r="Q37" s="13">
        <v>0</v>
      </c>
      <c r="R37" s="13">
        <v>0</v>
      </c>
    </row>
    <row r="38" ht="20.25" spans="1:18">
      <c r="A38" s="6" t="s">
        <v>332</v>
      </c>
      <c r="B38" s="6" t="s">
        <v>333</v>
      </c>
      <c r="C38" s="6">
        <v>672.136</v>
      </c>
      <c r="D38" s="6">
        <v>767.385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8.677</v>
      </c>
      <c r="K38" s="13">
        <v>2</v>
      </c>
      <c r="L38" s="13">
        <v>2</v>
      </c>
      <c r="M38" s="13">
        <v>-1</v>
      </c>
      <c r="N38" s="13">
        <v>0</v>
      </c>
      <c r="O38" s="13">
        <v>0</v>
      </c>
      <c r="P38" s="13">
        <v>0.389</v>
      </c>
      <c r="Q38" s="13">
        <v>0</v>
      </c>
      <c r="R38" s="13">
        <v>0</v>
      </c>
    </row>
    <row r="39" ht="20.25" spans="1:18">
      <c r="A39" s="6" t="s">
        <v>334</v>
      </c>
      <c r="B39" s="6" t="s">
        <v>335</v>
      </c>
      <c r="C39" s="6">
        <v>1361.967</v>
      </c>
      <c r="D39" s="6">
        <v>1696.456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4.758</v>
      </c>
      <c r="K39" s="13">
        <v>2</v>
      </c>
      <c r="L39" s="13">
        <v>1</v>
      </c>
      <c r="M39" s="13">
        <v>-1</v>
      </c>
      <c r="N39" s="13">
        <v>1</v>
      </c>
      <c r="O39" s="13">
        <v>0</v>
      </c>
      <c r="P39" s="13">
        <v>-3.285</v>
      </c>
      <c r="Q39" s="13">
        <v>0</v>
      </c>
      <c r="R39" s="13">
        <v>0</v>
      </c>
    </row>
    <row r="40" ht="20.25" spans="1:18">
      <c r="A40" s="6" t="s">
        <v>336</v>
      </c>
      <c r="B40" s="6" t="s">
        <v>337</v>
      </c>
      <c r="C40" s="6">
        <v>3530.123</v>
      </c>
      <c r="D40" s="6">
        <v>3987.219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1.448</v>
      </c>
      <c r="K40" s="13">
        <v>3</v>
      </c>
      <c r="L40" s="13">
        <v>0</v>
      </c>
      <c r="M40" s="13">
        <v>0</v>
      </c>
      <c r="N40" s="13">
        <v>0</v>
      </c>
      <c r="O40" s="13">
        <v>0</v>
      </c>
      <c r="P40" s="13">
        <v>-1.319</v>
      </c>
      <c r="Q40" s="13">
        <v>0</v>
      </c>
      <c r="R40" s="13">
        <v>0</v>
      </c>
    </row>
    <row r="41" ht="20.25" spans="1:18">
      <c r="A41" s="6" t="s">
        <v>338</v>
      </c>
      <c r="B41" s="6" t="s">
        <v>339</v>
      </c>
      <c r="C41" s="6">
        <v>796.091</v>
      </c>
      <c r="D41" s="6">
        <v>1172.699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5.844</v>
      </c>
      <c r="K41" s="13">
        <v>1</v>
      </c>
      <c r="L41" s="13">
        <v>2</v>
      </c>
      <c r="M41" s="13">
        <v>0</v>
      </c>
      <c r="N41" s="13">
        <v>0</v>
      </c>
      <c r="O41" s="13">
        <v>0</v>
      </c>
      <c r="P41" s="13">
        <v>-2.697</v>
      </c>
      <c r="Q41" s="13">
        <v>0</v>
      </c>
      <c r="R41" s="13">
        <v>0</v>
      </c>
    </row>
    <row r="42" ht="20.25" spans="1:18">
      <c r="A42" s="6" t="s">
        <v>340</v>
      </c>
      <c r="B42" s="6" t="s">
        <v>341</v>
      </c>
      <c r="C42" s="6">
        <v>6956.871</v>
      </c>
      <c r="D42" s="6">
        <v>7735.538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4.32</v>
      </c>
      <c r="K42" s="13">
        <v>1</v>
      </c>
      <c r="L42" s="13">
        <v>2</v>
      </c>
      <c r="M42" s="13">
        <v>0</v>
      </c>
      <c r="N42" s="13">
        <v>0</v>
      </c>
      <c r="O42" s="13">
        <v>0</v>
      </c>
      <c r="P42" s="13">
        <v>-5.516</v>
      </c>
      <c r="Q42" s="13">
        <v>0</v>
      </c>
      <c r="R42" s="13">
        <v>0</v>
      </c>
    </row>
    <row r="43" ht="20.25" spans="1:18">
      <c r="A43" s="6" t="s">
        <v>342</v>
      </c>
      <c r="B43" s="6" t="s">
        <v>343</v>
      </c>
      <c r="C43" s="6">
        <v>739.417</v>
      </c>
      <c r="D43" s="6">
        <v>840.616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6.992</v>
      </c>
      <c r="K43" s="13">
        <v>2</v>
      </c>
      <c r="L43" s="13">
        <v>0</v>
      </c>
      <c r="M43" s="13">
        <v>0</v>
      </c>
      <c r="N43" s="13">
        <v>1</v>
      </c>
      <c r="O43" s="13">
        <v>0</v>
      </c>
      <c r="P43" s="13">
        <v>-1.106</v>
      </c>
      <c r="Q43" s="13">
        <v>0</v>
      </c>
      <c r="R43" s="13">
        <v>0</v>
      </c>
    </row>
    <row r="44" ht="20.25" spans="1:18">
      <c r="A44" s="6" t="s">
        <v>344</v>
      </c>
      <c r="B44" s="6" t="s">
        <v>345</v>
      </c>
      <c r="C44" s="6">
        <v>13453.324</v>
      </c>
      <c r="D44" s="6">
        <v>14643.818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5.954</v>
      </c>
      <c r="K44" s="13">
        <v>3</v>
      </c>
      <c r="L44" s="13">
        <v>2</v>
      </c>
      <c r="M44" s="13">
        <v>0</v>
      </c>
      <c r="N44" s="13">
        <v>1</v>
      </c>
      <c r="O44" s="13">
        <v>0</v>
      </c>
      <c r="P44" s="13">
        <v>11.443</v>
      </c>
      <c r="Q44" s="13">
        <v>0</v>
      </c>
      <c r="R44" s="13">
        <v>0</v>
      </c>
    </row>
    <row r="45" ht="20.25" spans="1:18">
      <c r="A45" s="6" t="s">
        <v>346</v>
      </c>
      <c r="B45" s="6" t="s">
        <v>347</v>
      </c>
      <c r="C45" s="6">
        <v>2882.206</v>
      </c>
      <c r="D45" s="6">
        <v>3182.162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2.661</v>
      </c>
      <c r="K45" s="13">
        <v>0</v>
      </c>
      <c r="L45" s="13">
        <v>1</v>
      </c>
      <c r="M45" s="13">
        <v>0</v>
      </c>
      <c r="N45" s="13">
        <v>-1</v>
      </c>
      <c r="O45" s="13">
        <v>0</v>
      </c>
      <c r="P45" s="13">
        <v>2.836</v>
      </c>
      <c r="Q45" s="13">
        <v>0</v>
      </c>
      <c r="R45" s="13">
        <v>0</v>
      </c>
    </row>
    <row r="46" ht="20.25" spans="1:18">
      <c r="A46" s="6" t="s">
        <v>348</v>
      </c>
      <c r="B46" s="6" t="s">
        <v>349</v>
      </c>
      <c r="C46" s="6">
        <v>7817.134</v>
      </c>
      <c r="D46" s="6">
        <v>8732.222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7.839</v>
      </c>
      <c r="K46" s="13">
        <v>4</v>
      </c>
      <c r="L46" s="13">
        <v>1</v>
      </c>
      <c r="M46" s="13">
        <v>0</v>
      </c>
      <c r="N46" s="13">
        <v>0</v>
      </c>
      <c r="O46" s="13">
        <v>0</v>
      </c>
      <c r="P46" s="13">
        <v>-0.628</v>
      </c>
      <c r="Q46" s="13">
        <v>0</v>
      </c>
      <c r="R46" s="13">
        <v>0</v>
      </c>
    </row>
    <row r="47" ht="20.25" spans="1:18">
      <c r="A47" s="6" t="s">
        <v>350</v>
      </c>
      <c r="B47" s="6" t="s">
        <v>351</v>
      </c>
      <c r="C47" s="6">
        <v>4019.968</v>
      </c>
      <c r="D47" s="6">
        <v>4545.57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3.875</v>
      </c>
      <c r="K47" s="13">
        <v>0</v>
      </c>
      <c r="L47" s="13">
        <v>1</v>
      </c>
      <c r="M47" s="13">
        <v>1</v>
      </c>
      <c r="N47" s="13">
        <v>-1</v>
      </c>
      <c r="O47" s="13">
        <v>0</v>
      </c>
      <c r="P47" s="13">
        <v>-1.922</v>
      </c>
      <c r="Q47" s="13">
        <v>-1</v>
      </c>
      <c r="R47" s="13">
        <v>0</v>
      </c>
    </row>
    <row r="48" ht="20.25" spans="1:18">
      <c r="A48" s="6" t="s">
        <v>352</v>
      </c>
      <c r="B48" s="6" t="s">
        <v>353</v>
      </c>
      <c r="C48" s="6">
        <v>6903.512</v>
      </c>
      <c r="D48" s="6">
        <v>7324.37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2.465</v>
      </c>
      <c r="K48" s="13">
        <v>0</v>
      </c>
      <c r="L48" s="13">
        <v>1</v>
      </c>
      <c r="M48" s="13">
        <v>1</v>
      </c>
      <c r="N48" s="13">
        <v>-1</v>
      </c>
      <c r="O48" s="13">
        <v>0</v>
      </c>
      <c r="P48" s="13">
        <v>-2.018</v>
      </c>
      <c r="Q48" s="13">
        <v>0</v>
      </c>
      <c r="R48" s="13">
        <v>0</v>
      </c>
    </row>
    <row r="49" ht="20.25" spans="1:18">
      <c r="A49" s="6" t="s">
        <v>354</v>
      </c>
      <c r="B49" s="6" t="s">
        <v>355</v>
      </c>
      <c r="C49" s="6">
        <v>3552.703</v>
      </c>
      <c r="D49" s="6">
        <v>3706.392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1.122</v>
      </c>
      <c r="K49" s="13">
        <v>0</v>
      </c>
      <c r="L49" s="13">
        <v>2</v>
      </c>
      <c r="M49" s="13">
        <v>1</v>
      </c>
      <c r="N49" s="13">
        <v>-1</v>
      </c>
      <c r="O49" s="13">
        <v>0</v>
      </c>
      <c r="P49" s="13">
        <v>0.473</v>
      </c>
      <c r="Q49" s="13">
        <v>0</v>
      </c>
      <c r="R49" s="13">
        <v>0</v>
      </c>
    </row>
    <row r="50" ht="20.25" spans="1:18">
      <c r="A50" s="6" t="s">
        <v>356</v>
      </c>
      <c r="B50" s="6" t="s">
        <v>357</v>
      </c>
      <c r="C50" s="6">
        <v>4760.853</v>
      </c>
      <c r="D50" s="6">
        <v>5343.752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2.998</v>
      </c>
      <c r="K50" s="13">
        <v>3</v>
      </c>
      <c r="L50" s="13">
        <v>1</v>
      </c>
      <c r="M50" s="13">
        <v>0</v>
      </c>
      <c r="N50" s="13">
        <v>0</v>
      </c>
      <c r="O50" s="13">
        <v>0</v>
      </c>
      <c r="P50" s="13">
        <v>-4.819</v>
      </c>
      <c r="Q50" s="13">
        <v>0</v>
      </c>
      <c r="R50" s="13">
        <v>0</v>
      </c>
    </row>
    <row r="51" ht="20.25" spans="1:18">
      <c r="A51" s="6" t="s">
        <v>358</v>
      </c>
      <c r="B51" s="6" t="s">
        <v>359</v>
      </c>
      <c r="C51" s="6">
        <v>7525.309</v>
      </c>
      <c r="D51" s="6">
        <v>8132.696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4.935</v>
      </c>
      <c r="K51" s="13">
        <v>1</v>
      </c>
      <c r="L51" s="13">
        <v>1</v>
      </c>
      <c r="M51" s="13">
        <v>1</v>
      </c>
      <c r="N51" s="13">
        <v>-1</v>
      </c>
      <c r="O51" s="13">
        <v>0</v>
      </c>
      <c r="P51" s="13">
        <v>-11.158</v>
      </c>
      <c r="Q51" s="13">
        <v>0</v>
      </c>
      <c r="R51" s="13">
        <v>0</v>
      </c>
    </row>
    <row r="52" ht="20.25" spans="1:18">
      <c r="A52" s="6" t="s">
        <v>360</v>
      </c>
      <c r="B52" s="6" t="s">
        <v>361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</row>
    <row r="53" ht="20.25" spans="1:18">
      <c r="A53" s="6" t="s">
        <v>362</v>
      </c>
      <c r="B53" s="6" t="s">
        <v>363</v>
      </c>
      <c r="C53" s="6">
        <v>7024.021</v>
      </c>
      <c r="D53" s="6">
        <v>8108.551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9.239</v>
      </c>
      <c r="K53" s="13">
        <v>2</v>
      </c>
      <c r="L53" s="13">
        <v>0</v>
      </c>
      <c r="M53" s="13">
        <v>0</v>
      </c>
      <c r="N53" s="13">
        <v>0</v>
      </c>
      <c r="O53" s="13">
        <v>0</v>
      </c>
      <c r="P53" s="13">
        <v>-5.846</v>
      </c>
      <c r="Q53" s="13">
        <v>0</v>
      </c>
      <c r="R53" s="13">
        <v>0</v>
      </c>
    </row>
    <row r="54" ht="20.25" spans="1:18">
      <c r="A54" s="6" t="s">
        <v>364</v>
      </c>
      <c r="B54" s="6" t="s">
        <v>365</v>
      </c>
      <c r="C54" s="6">
        <v>12486.114</v>
      </c>
      <c r="D54" s="6">
        <v>13965.377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9.848</v>
      </c>
      <c r="K54" s="13">
        <v>4</v>
      </c>
      <c r="L54" s="13">
        <v>0</v>
      </c>
      <c r="M54" s="13">
        <v>0</v>
      </c>
      <c r="N54" s="13">
        <v>0</v>
      </c>
      <c r="O54" s="13">
        <v>0</v>
      </c>
      <c r="P54" s="13">
        <v>-8.629</v>
      </c>
      <c r="Q54" s="13">
        <v>0</v>
      </c>
      <c r="R54" s="13">
        <v>0</v>
      </c>
    </row>
    <row r="55" ht="20.25" spans="1:18">
      <c r="A55" s="6" t="s">
        <v>366</v>
      </c>
      <c r="B55" s="6" t="s">
        <v>367</v>
      </c>
      <c r="C55" s="6">
        <v>10012.338</v>
      </c>
      <c r="D55" s="6">
        <v>11117.208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3.866</v>
      </c>
      <c r="K55" s="13">
        <v>3</v>
      </c>
      <c r="L55" s="13">
        <v>2</v>
      </c>
      <c r="M55" s="13">
        <v>0</v>
      </c>
      <c r="N55" s="13">
        <v>0</v>
      </c>
      <c r="O55" s="13">
        <v>0</v>
      </c>
      <c r="P55" s="13">
        <v>-97.087</v>
      </c>
      <c r="Q55" s="13">
        <v>0</v>
      </c>
      <c r="R55" s="13">
        <v>-1</v>
      </c>
    </row>
    <row r="56" ht="20.25" spans="1:18">
      <c r="A56" s="6" t="s">
        <v>368</v>
      </c>
      <c r="B56" s="6" t="s">
        <v>369</v>
      </c>
      <c r="C56" s="6">
        <v>1005.829</v>
      </c>
      <c r="D56" s="6">
        <v>1323.269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2.252</v>
      </c>
      <c r="K56" s="13">
        <v>1</v>
      </c>
      <c r="L56" s="13">
        <v>2</v>
      </c>
      <c r="M56" s="13">
        <v>0</v>
      </c>
      <c r="N56" s="13">
        <v>0</v>
      </c>
      <c r="O56" s="13">
        <v>0</v>
      </c>
      <c r="P56" s="13">
        <v>-0.4</v>
      </c>
      <c r="Q56" s="13">
        <v>0</v>
      </c>
      <c r="R56" s="13">
        <v>0</v>
      </c>
    </row>
    <row r="57" ht="20.25" spans="1:18">
      <c r="A57" s="6" t="s">
        <v>370</v>
      </c>
      <c r="B57" s="6" t="s">
        <v>371</v>
      </c>
      <c r="C57" s="6">
        <v>2395.6</v>
      </c>
      <c r="D57" s="6">
        <v>3103.491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13.14</v>
      </c>
      <c r="K57" s="13">
        <v>2</v>
      </c>
      <c r="L57" s="13">
        <v>0</v>
      </c>
      <c r="M57" s="13">
        <v>1</v>
      </c>
      <c r="N57" s="13">
        <v>-1</v>
      </c>
      <c r="O57" s="13">
        <v>0</v>
      </c>
      <c r="P57" s="13">
        <v>1.476</v>
      </c>
      <c r="Q57" s="13">
        <v>0</v>
      </c>
      <c r="R57" s="13">
        <v>0</v>
      </c>
    </row>
    <row r="58" ht="20.25" spans="1:18">
      <c r="A58" s="6" t="s">
        <v>372</v>
      </c>
      <c r="B58" s="6" t="s">
        <v>373</v>
      </c>
      <c r="C58" s="6">
        <v>2153.218</v>
      </c>
      <c r="D58" s="6">
        <v>2519.959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10.32</v>
      </c>
      <c r="K58" s="13">
        <v>3</v>
      </c>
      <c r="L58" s="13">
        <v>1</v>
      </c>
      <c r="M58" s="13">
        <v>0</v>
      </c>
      <c r="N58" s="13">
        <v>0</v>
      </c>
      <c r="O58" s="13">
        <v>0</v>
      </c>
      <c r="P58" s="13">
        <v>-0.051</v>
      </c>
      <c r="Q58" s="13">
        <v>0</v>
      </c>
      <c r="R58" s="13">
        <v>0</v>
      </c>
    </row>
    <row r="59" ht="20.25" spans="1:18">
      <c r="A59" s="6" t="s">
        <v>374</v>
      </c>
      <c r="B59" s="6" t="s">
        <v>375</v>
      </c>
      <c r="C59" s="6">
        <v>8816.18</v>
      </c>
      <c r="D59" s="6">
        <v>9650.343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8.184</v>
      </c>
      <c r="K59" s="13">
        <v>4</v>
      </c>
      <c r="L59" s="13">
        <v>0</v>
      </c>
      <c r="M59" s="13">
        <v>0</v>
      </c>
      <c r="N59" s="13">
        <v>0</v>
      </c>
      <c r="O59" s="13">
        <v>0</v>
      </c>
      <c r="P59" s="13">
        <v>1.27</v>
      </c>
      <c r="Q59" s="13">
        <v>0</v>
      </c>
      <c r="R59" s="13">
        <v>-1</v>
      </c>
    </row>
    <row r="60" ht="20.25" spans="1:18">
      <c r="A60" s="6" t="s">
        <v>376</v>
      </c>
      <c r="B60" s="6" t="s">
        <v>377</v>
      </c>
      <c r="C60" s="6">
        <v>5613.926</v>
      </c>
      <c r="D60" s="6">
        <v>6871.677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14.029</v>
      </c>
      <c r="K60" s="13">
        <v>2</v>
      </c>
      <c r="L60" s="13">
        <v>1</v>
      </c>
      <c r="M60" s="13">
        <v>0</v>
      </c>
      <c r="N60" s="13">
        <v>-1</v>
      </c>
      <c r="O60" s="13">
        <v>0</v>
      </c>
      <c r="P60" s="13">
        <v>-2.884</v>
      </c>
      <c r="Q60" s="13">
        <v>0</v>
      </c>
      <c r="R60" s="13">
        <v>0</v>
      </c>
    </row>
    <row r="61" ht="20.25" spans="1:18">
      <c r="A61" s="6" t="s">
        <v>378</v>
      </c>
      <c r="B61" s="6" t="s">
        <v>379</v>
      </c>
      <c r="C61" s="6">
        <v>7970.827</v>
      </c>
      <c r="D61" s="6">
        <v>8428.84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2.652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-2.964</v>
      </c>
      <c r="Q61" s="13">
        <v>0</v>
      </c>
      <c r="R61" s="13">
        <v>0</v>
      </c>
    </row>
    <row r="62" ht="20.25" spans="1:18">
      <c r="A62" s="6" t="s">
        <v>380</v>
      </c>
      <c r="B62" s="6" t="s">
        <v>381</v>
      </c>
      <c r="C62" s="6">
        <v>2242.509</v>
      </c>
      <c r="D62" s="6">
        <v>2821.127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19.91</v>
      </c>
      <c r="K62" s="13">
        <v>4</v>
      </c>
      <c r="L62" s="13">
        <v>0</v>
      </c>
      <c r="M62" s="13">
        <v>0</v>
      </c>
      <c r="N62" s="13">
        <v>0</v>
      </c>
      <c r="O62" s="13">
        <v>0</v>
      </c>
      <c r="P62" s="13">
        <v>-32.71</v>
      </c>
      <c r="Q62" s="13">
        <v>0</v>
      </c>
      <c r="R62" s="13">
        <v>0</v>
      </c>
    </row>
    <row r="63" ht="20.25" spans="1:18">
      <c r="A63" s="6" t="s">
        <v>382</v>
      </c>
      <c r="B63" s="6" t="s">
        <v>383</v>
      </c>
      <c r="C63" s="6">
        <v>5193.206</v>
      </c>
      <c r="D63" s="6">
        <v>6261.19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11.439</v>
      </c>
      <c r="K63" s="13">
        <v>1</v>
      </c>
      <c r="L63" s="13">
        <v>2</v>
      </c>
      <c r="M63" s="13">
        <v>1</v>
      </c>
      <c r="N63" s="13">
        <v>-1</v>
      </c>
      <c r="O63" s="13">
        <v>0</v>
      </c>
      <c r="P63" s="13">
        <v>-2.453</v>
      </c>
      <c r="Q63" s="13">
        <v>-1</v>
      </c>
      <c r="R63" s="13">
        <v>0</v>
      </c>
    </row>
    <row r="64" ht="20.25" spans="1:18">
      <c r="A64" s="6" t="s">
        <v>384</v>
      </c>
      <c r="B64" s="6" t="s">
        <v>385</v>
      </c>
      <c r="C64" s="6">
        <v>5711.02</v>
      </c>
      <c r="D64" s="6">
        <v>7328.896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14.48</v>
      </c>
      <c r="K64" s="13">
        <v>2</v>
      </c>
      <c r="L64" s="13">
        <v>1</v>
      </c>
      <c r="M64" s="13">
        <v>0</v>
      </c>
      <c r="N64" s="13">
        <v>-1</v>
      </c>
      <c r="O64" s="13">
        <v>0</v>
      </c>
      <c r="P64" s="13">
        <v>-7.497</v>
      </c>
      <c r="Q64" s="13">
        <v>0</v>
      </c>
      <c r="R64" s="13">
        <v>0</v>
      </c>
    </row>
    <row r="65" ht="20.25" spans="1:18">
      <c r="A65" s="6" t="s">
        <v>386</v>
      </c>
      <c r="B65" s="6" t="s">
        <v>387</v>
      </c>
      <c r="C65" s="6">
        <v>2483.056</v>
      </c>
      <c r="D65" s="6">
        <v>2829.097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5.082</v>
      </c>
      <c r="K65" s="13">
        <v>1</v>
      </c>
      <c r="L65" s="13">
        <v>1</v>
      </c>
      <c r="M65" s="13">
        <v>0</v>
      </c>
      <c r="N65" s="13">
        <v>0</v>
      </c>
      <c r="O65" s="13">
        <v>0</v>
      </c>
      <c r="P65" s="13">
        <v>4.626</v>
      </c>
      <c r="Q65" s="13">
        <v>0</v>
      </c>
      <c r="R65" s="13">
        <v>0</v>
      </c>
    </row>
    <row r="66" ht="20.25" spans="1:18">
      <c r="A66" s="6" t="s">
        <v>388</v>
      </c>
      <c r="B66" s="6" t="s">
        <v>389</v>
      </c>
      <c r="C66" s="6">
        <v>5249.104</v>
      </c>
      <c r="D66" s="6">
        <v>6105.838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2.142</v>
      </c>
      <c r="K66" s="13">
        <v>1</v>
      </c>
      <c r="L66" s="13">
        <v>0</v>
      </c>
      <c r="M66" s="13">
        <v>0</v>
      </c>
      <c r="N66" s="13">
        <v>0</v>
      </c>
      <c r="O66" s="13">
        <v>0</v>
      </c>
      <c r="P66" s="13">
        <v>-8.877</v>
      </c>
      <c r="Q66" s="13">
        <v>0</v>
      </c>
      <c r="R66" s="13">
        <v>0</v>
      </c>
    </row>
    <row r="67" ht="20.25" spans="1:18">
      <c r="A67" s="6" t="s">
        <v>390</v>
      </c>
      <c r="B67" s="6" t="s">
        <v>391</v>
      </c>
      <c r="C67" s="6">
        <v>2297.617</v>
      </c>
      <c r="D67" s="6">
        <v>2936.204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3.785</v>
      </c>
      <c r="K67" s="13">
        <v>1</v>
      </c>
      <c r="L67" s="13">
        <v>2</v>
      </c>
      <c r="M67" s="13">
        <v>-1</v>
      </c>
      <c r="N67" s="13">
        <v>1</v>
      </c>
      <c r="O67" s="13">
        <v>0</v>
      </c>
      <c r="P67" s="13">
        <v>-1.456</v>
      </c>
      <c r="Q67" s="13">
        <v>1</v>
      </c>
      <c r="R67" s="13">
        <v>0</v>
      </c>
    </row>
    <row r="68" ht="20.25" spans="1:18">
      <c r="A68" s="6" t="s">
        <v>392</v>
      </c>
      <c r="B68" s="6" t="s">
        <v>393</v>
      </c>
      <c r="C68" s="6">
        <v>5499.334</v>
      </c>
      <c r="D68" s="6">
        <v>6652.419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2.632</v>
      </c>
      <c r="K68" s="13">
        <v>1</v>
      </c>
      <c r="L68" s="13">
        <v>0</v>
      </c>
      <c r="M68" s="13">
        <v>0</v>
      </c>
      <c r="N68" s="13">
        <v>0</v>
      </c>
      <c r="O68" s="13">
        <v>0</v>
      </c>
      <c r="P68" s="13">
        <v>-9.33</v>
      </c>
      <c r="Q68" s="13">
        <v>1</v>
      </c>
      <c r="R68" s="13">
        <v>0</v>
      </c>
    </row>
    <row r="69" ht="20.25" spans="1:18">
      <c r="A69" s="6" t="s">
        <v>394</v>
      </c>
      <c r="B69" s="6" t="s">
        <v>395</v>
      </c>
      <c r="C69" s="6">
        <v>5681.072</v>
      </c>
      <c r="D69" s="6">
        <v>6048.171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1.558</v>
      </c>
      <c r="K69" s="13">
        <v>4</v>
      </c>
      <c r="L69" s="13">
        <v>2</v>
      </c>
      <c r="M69" s="13">
        <v>-1</v>
      </c>
      <c r="N69" s="13">
        <v>0</v>
      </c>
      <c r="O69" s="13">
        <v>0</v>
      </c>
      <c r="P69" s="13">
        <v>-6.238</v>
      </c>
      <c r="Q69" s="13">
        <v>0</v>
      </c>
      <c r="R69" s="13">
        <v>0</v>
      </c>
    </row>
    <row r="70" ht="20.25" spans="1:18">
      <c r="A70" s="6" t="s">
        <v>396</v>
      </c>
      <c r="B70" s="6" t="s">
        <v>397</v>
      </c>
      <c r="C70" s="6">
        <v>4065.108</v>
      </c>
      <c r="D70" s="6">
        <v>5114.48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13.545</v>
      </c>
      <c r="K70" s="13">
        <v>0</v>
      </c>
      <c r="L70" s="13">
        <v>2</v>
      </c>
      <c r="M70" s="13">
        <v>1</v>
      </c>
      <c r="N70" s="13">
        <v>-1</v>
      </c>
      <c r="O70" s="13">
        <v>0</v>
      </c>
      <c r="P70" s="13">
        <v>-2.81</v>
      </c>
      <c r="Q70" s="13">
        <v>0</v>
      </c>
      <c r="R70" s="13">
        <v>0</v>
      </c>
    </row>
    <row r="71" ht="20.25" spans="1:18">
      <c r="A71" s="6" t="s">
        <v>398</v>
      </c>
      <c r="B71" s="6" t="s">
        <v>399</v>
      </c>
      <c r="C71" s="6">
        <v>1686.908</v>
      </c>
      <c r="D71" s="6">
        <v>1920.887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2.772</v>
      </c>
      <c r="K71" s="13">
        <v>1</v>
      </c>
      <c r="L71" s="13">
        <v>0</v>
      </c>
      <c r="M71" s="13">
        <v>0</v>
      </c>
      <c r="N71" s="13">
        <v>1</v>
      </c>
      <c r="O71" s="13">
        <v>0</v>
      </c>
      <c r="P71" s="13">
        <v>0.08</v>
      </c>
      <c r="Q71" s="13">
        <v>0</v>
      </c>
      <c r="R71" s="13">
        <v>0</v>
      </c>
    </row>
    <row r="72" ht="20.25" spans="1:18">
      <c r="A72" s="6" t="s">
        <v>400</v>
      </c>
      <c r="B72" s="6" t="s">
        <v>401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6" t="s">
        <v>402</v>
      </c>
      <c r="B73" s="6" t="s">
        <v>403</v>
      </c>
      <c r="C73" s="6">
        <v>4839.209</v>
      </c>
      <c r="D73" s="6">
        <v>5793.528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16.065</v>
      </c>
      <c r="K73" s="13">
        <v>4</v>
      </c>
      <c r="L73" s="13">
        <v>0</v>
      </c>
      <c r="M73" s="13">
        <v>-1</v>
      </c>
      <c r="N73" s="13">
        <v>1</v>
      </c>
      <c r="O73" s="13">
        <v>0</v>
      </c>
      <c r="P73" s="13">
        <v>-5.493</v>
      </c>
      <c r="Q73" s="13">
        <v>0</v>
      </c>
      <c r="R73" s="13">
        <v>0</v>
      </c>
    </row>
    <row r="74" ht="20.25" spans="1:18">
      <c r="A74" s="6" t="s">
        <v>404</v>
      </c>
      <c r="B74" s="6" t="s">
        <v>405</v>
      </c>
      <c r="C74" s="6">
        <v>4883.739</v>
      </c>
      <c r="D74" s="6">
        <v>6117.477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20.099</v>
      </c>
      <c r="K74" s="13">
        <v>4</v>
      </c>
      <c r="L74" s="13">
        <v>0</v>
      </c>
      <c r="M74" s="13">
        <v>0</v>
      </c>
      <c r="N74" s="13">
        <v>1</v>
      </c>
      <c r="O74" s="13">
        <v>0</v>
      </c>
      <c r="P74" s="13">
        <v>-10.952</v>
      </c>
      <c r="Q74" s="13">
        <v>0</v>
      </c>
      <c r="R74" s="13">
        <v>0</v>
      </c>
    </row>
    <row r="75" ht="20.25" spans="1:18">
      <c r="A75" s="6" t="s">
        <v>406</v>
      </c>
      <c r="B75" s="6" t="s">
        <v>407</v>
      </c>
      <c r="C75" s="6">
        <v>107.539</v>
      </c>
      <c r="D75" s="6">
        <v>109.598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1.431</v>
      </c>
      <c r="K75" s="13">
        <v>0</v>
      </c>
      <c r="L75" s="13">
        <v>2</v>
      </c>
      <c r="M75" s="13">
        <v>0</v>
      </c>
      <c r="N75" s="13">
        <v>0</v>
      </c>
      <c r="O75" s="13">
        <v>0</v>
      </c>
      <c r="P75" s="13">
        <v>0.004</v>
      </c>
      <c r="Q75" s="13">
        <v>0</v>
      </c>
      <c r="R75" s="13">
        <v>-1</v>
      </c>
    </row>
    <row r="76" ht="20.25" spans="1:18">
      <c r="A76" s="6" t="s">
        <v>408</v>
      </c>
      <c r="B76" s="6" t="s">
        <v>409</v>
      </c>
      <c r="C76" s="6">
        <v>105.521</v>
      </c>
      <c r="D76" s="6">
        <v>106.962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0.691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0.004</v>
      </c>
      <c r="Q76" s="13">
        <v>0</v>
      </c>
      <c r="R76" s="13">
        <v>-1</v>
      </c>
    </row>
    <row r="77" ht="20.25" spans="1:18">
      <c r="A77" s="9" t="s">
        <v>410</v>
      </c>
      <c r="B77" s="9" t="s">
        <v>411</v>
      </c>
      <c r="C77" s="9">
        <v>115.009</v>
      </c>
      <c r="D77" s="9">
        <v>121.807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5.108</v>
      </c>
      <c r="K77" s="13">
        <v>1</v>
      </c>
      <c r="L77" s="13">
        <v>0</v>
      </c>
      <c r="M77" s="13">
        <v>0</v>
      </c>
      <c r="N77" s="13">
        <v>0</v>
      </c>
      <c r="O77" s="13">
        <v>0</v>
      </c>
      <c r="P77" s="13">
        <v>0.025</v>
      </c>
      <c r="Q77" s="13">
        <v>0</v>
      </c>
      <c r="R77" s="13">
        <v>0</v>
      </c>
    </row>
    <row r="78" ht="20.25" spans="1:18">
      <c r="A78" s="9" t="s">
        <v>412</v>
      </c>
      <c r="B78" s="9" t="s">
        <v>413</v>
      </c>
      <c r="C78" s="9">
        <v>102.331</v>
      </c>
      <c r="D78" s="9">
        <v>102.998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0.173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-0.001</v>
      </c>
      <c r="Q78" s="13">
        <v>0</v>
      </c>
      <c r="R78" s="13">
        <v>0</v>
      </c>
    </row>
    <row r="79" ht="20.25" spans="1:18">
      <c r="A79" s="9" t="s">
        <v>414</v>
      </c>
      <c r="B79" s="9" t="s">
        <v>415</v>
      </c>
      <c r="C79" s="9">
        <v>62544.648</v>
      </c>
      <c r="D79" s="9">
        <v>72808.406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11.909</v>
      </c>
      <c r="K79" s="13">
        <v>4</v>
      </c>
      <c r="L79" s="13">
        <v>2</v>
      </c>
      <c r="M79" s="13">
        <v>0</v>
      </c>
      <c r="N79" s="13">
        <v>0</v>
      </c>
      <c r="O79" s="13">
        <v>0</v>
      </c>
      <c r="P79" s="13">
        <v>-101.265</v>
      </c>
      <c r="Q79" s="13">
        <v>0</v>
      </c>
      <c r="R79" s="13">
        <v>0</v>
      </c>
    </row>
    <row r="80" ht="20.25" spans="1:18">
      <c r="A80" s="9" t="s">
        <v>416</v>
      </c>
      <c r="B80" s="9" t="s">
        <v>417</v>
      </c>
      <c r="C80" s="9">
        <v>1708.23</v>
      </c>
      <c r="D80" s="9">
        <v>3392.253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7.658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2.283</v>
      </c>
      <c r="Q80" s="13">
        <v>0</v>
      </c>
      <c r="R80" s="13">
        <v>0</v>
      </c>
    </row>
    <row r="81" ht="20.25" spans="1:18">
      <c r="A81" s="9" t="s">
        <v>418</v>
      </c>
      <c r="B81" s="9" t="s">
        <v>419</v>
      </c>
      <c r="C81" s="9">
        <v>3056.383</v>
      </c>
      <c r="D81" s="9">
        <v>3815.059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15.732</v>
      </c>
      <c r="K81" s="13">
        <v>3</v>
      </c>
      <c r="L81" s="13">
        <v>1</v>
      </c>
      <c r="M81" s="13">
        <v>1</v>
      </c>
      <c r="N81" s="13">
        <v>-1</v>
      </c>
      <c r="O81" s="13">
        <v>0</v>
      </c>
      <c r="P81" s="13">
        <v>2.171</v>
      </c>
      <c r="Q81" s="13">
        <v>0</v>
      </c>
      <c r="R81" s="13">
        <v>0</v>
      </c>
    </row>
    <row r="82" ht="20.25" spans="1:18">
      <c r="A82" s="9" t="s">
        <v>420</v>
      </c>
      <c r="B82" s="9" t="s">
        <v>421</v>
      </c>
      <c r="C82" s="9">
        <v>11529.85</v>
      </c>
      <c r="D82" s="9">
        <v>14693.3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3.838</v>
      </c>
      <c r="K82" s="13">
        <v>1</v>
      </c>
      <c r="L82" s="13">
        <v>0</v>
      </c>
      <c r="M82" s="13">
        <v>0</v>
      </c>
      <c r="N82" s="13">
        <v>0</v>
      </c>
      <c r="O82" s="13">
        <v>0</v>
      </c>
      <c r="P82" s="13">
        <v>-27.231</v>
      </c>
      <c r="Q82" s="13">
        <v>0</v>
      </c>
      <c r="R82" s="13">
        <v>0</v>
      </c>
    </row>
    <row r="83" ht="20.25" spans="1:18">
      <c r="A83" s="9" t="s">
        <v>422</v>
      </c>
      <c r="B83" s="9" t="s">
        <v>423</v>
      </c>
      <c r="C83" s="9">
        <v>437.873</v>
      </c>
      <c r="D83" s="9">
        <v>564.75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12.878</v>
      </c>
      <c r="K83" s="13">
        <v>3</v>
      </c>
      <c r="L83" s="13">
        <v>1</v>
      </c>
      <c r="M83" s="13">
        <v>1</v>
      </c>
      <c r="N83" s="13">
        <v>-1</v>
      </c>
      <c r="O83" s="13">
        <v>0</v>
      </c>
      <c r="P83" s="13">
        <v>0.181</v>
      </c>
      <c r="Q83" s="13">
        <v>0</v>
      </c>
      <c r="R83" s="13">
        <v>0</v>
      </c>
    </row>
    <row r="84" ht="20.25" spans="1:18">
      <c r="A84" s="9" t="s">
        <v>424</v>
      </c>
      <c r="B84" s="9" t="s">
        <v>425</v>
      </c>
      <c r="C84" s="9">
        <v>61290.074</v>
      </c>
      <c r="D84" s="9">
        <v>76270.766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3.145</v>
      </c>
      <c r="K84" s="13">
        <v>2</v>
      </c>
      <c r="L84" s="13">
        <v>1</v>
      </c>
      <c r="M84" s="13">
        <v>-1</v>
      </c>
      <c r="N84" s="13">
        <v>1</v>
      </c>
      <c r="O84" s="13">
        <v>0</v>
      </c>
      <c r="P84" s="13">
        <v>-150.579</v>
      </c>
      <c r="Q84" s="13">
        <v>0</v>
      </c>
      <c r="R84" s="13">
        <v>0</v>
      </c>
    </row>
    <row r="85" ht="20.25" spans="1:18">
      <c r="A85" s="15" t="s">
        <v>426</v>
      </c>
      <c r="B85" s="15" t="s">
        <v>427</v>
      </c>
      <c r="C85" s="15">
        <v>33114.172</v>
      </c>
      <c r="D85" s="15">
        <v>42277.852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6.747</v>
      </c>
      <c r="K85" s="13">
        <v>1</v>
      </c>
      <c r="L85" s="13">
        <v>2</v>
      </c>
      <c r="M85" s="13">
        <v>0</v>
      </c>
      <c r="N85" s="13">
        <v>0</v>
      </c>
      <c r="O85" s="13">
        <v>0</v>
      </c>
      <c r="P85" s="13">
        <v>-38.327</v>
      </c>
      <c r="Q85" s="13">
        <v>0</v>
      </c>
      <c r="R85" s="13">
        <v>0</v>
      </c>
    </row>
    <row r="86" ht="20.25" spans="1:18">
      <c r="A86" s="15" t="s">
        <v>428</v>
      </c>
      <c r="B86" s="15" t="s">
        <v>429</v>
      </c>
      <c r="C86" s="15">
        <v>7631.004</v>
      </c>
      <c r="D86" s="15">
        <v>10350.044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4.373</v>
      </c>
      <c r="K86" s="13">
        <v>2</v>
      </c>
      <c r="L86" s="13">
        <v>1</v>
      </c>
      <c r="M86" s="13">
        <v>0</v>
      </c>
      <c r="N86" s="13">
        <v>0</v>
      </c>
      <c r="O86" s="13">
        <v>0</v>
      </c>
      <c r="P86" s="13">
        <v>-35.496</v>
      </c>
      <c r="Q86" s="13">
        <v>0</v>
      </c>
      <c r="R86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2025-07-04T15:46:40Z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2624871EF2384E1D87E42152C4EFC199_13</vt:lpwstr>
  </property>
  <property fmtid="{D5CDD505-2E9C-101B-9397-08002B2CF9AE}" pid="3" name="KSOProductBuildVer">
    <vt:lpwstr>2052-12.1.0.15712</vt:lpwstr>
  </property>
</Properties>
</file>