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<sst xmlns="http://schemas.openxmlformats.org/spreadsheetml/2006/main" count="480" uniqueCount="432">
  <si>
    <t>京沪深强转弱</t>
  </si>
  <si>
    <t>京沪深弱转强</t>
  </si>
  <si>
    <t>代码</t>
  </si>
  <si>
    <t>简称</t>
  </si>
  <si>
    <t>总市值</t>
  </si>
  <si>
    <t>近期新高</t>
  </si>
  <si>
    <t>118649.04亿</t>
  </si>
  <si>
    <t>深证成指</t>
  </si>
  <si>
    <t>347345.84亿</t>
  </si>
  <si>
    <t>保险新进</t>
  </si>
  <si>
    <t>26395.15亿</t>
  </si>
  <si>
    <t>中证A100</t>
  </si>
  <si>
    <t>239097.52亿</t>
  </si>
  <si>
    <t>贵州板块</t>
  </si>
  <si>
    <t>21127.92亿</t>
  </si>
  <si>
    <t>证金汇金持股</t>
  </si>
  <si>
    <t>133039.34亿</t>
  </si>
  <si>
    <t>新进指标股</t>
  </si>
  <si>
    <t>9416.37亿</t>
  </si>
  <si>
    <t>一带一路</t>
  </si>
  <si>
    <t>130704.16亿</t>
  </si>
  <si>
    <t>山西板块</t>
  </si>
  <si>
    <t>7837.80亿</t>
  </si>
  <si>
    <t>深证100</t>
  </si>
  <si>
    <t>120843.09亿</t>
  </si>
  <si>
    <t>国开持股</t>
  </si>
  <si>
    <t>2545.96亿</t>
  </si>
  <si>
    <t>绩优股</t>
  </si>
  <si>
    <t>119234.67亿</t>
  </si>
  <si>
    <t>科创板次新</t>
  </si>
  <si>
    <t>2343.20亿</t>
  </si>
  <si>
    <t>消费100</t>
  </si>
  <si>
    <t>117031.80亿</t>
  </si>
  <si>
    <t>酒店餐饮</t>
  </si>
  <si>
    <t>619.61亿</t>
  </si>
  <si>
    <t>红利指数</t>
  </si>
  <si>
    <t>104596.09亿</t>
  </si>
  <si>
    <t>深证治理</t>
  </si>
  <si>
    <t>--</t>
  </si>
  <si>
    <t>陆股通重仓</t>
  </si>
  <si>
    <t>97182.05亿</t>
  </si>
  <si>
    <t>配股预案</t>
  </si>
  <si>
    <t>上证380</t>
  </si>
  <si>
    <t>79583.66亿</t>
  </si>
  <si>
    <t>活跃可转债</t>
  </si>
  <si>
    <t>全指材料</t>
  </si>
  <si>
    <t>53640.07亿</t>
  </si>
  <si>
    <t>全指可选</t>
  </si>
  <si>
    <t>48544.40亿</t>
  </si>
  <si>
    <t>QFII重仓</t>
  </si>
  <si>
    <t>46290.46亿</t>
  </si>
  <si>
    <t>海外业务</t>
  </si>
  <si>
    <t>45858.89亿</t>
  </si>
  <si>
    <t>商誉减值</t>
  </si>
  <si>
    <t>45539.07亿</t>
  </si>
  <si>
    <t>整体上市</t>
  </si>
  <si>
    <t>43696.12亿</t>
  </si>
  <si>
    <t>参股金融</t>
  </si>
  <si>
    <t>40861.91亿</t>
  </si>
  <si>
    <t>全指医药</t>
  </si>
  <si>
    <t>40183.95亿</t>
  </si>
  <si>
    <t>电力</t>
  </si>
  <si>
    <t>29303.21亿</t>
  </si>
  <si>
    <t>社保新进</t>
  </si>
  <si>
    <t>28994.96亿</t>
  </si>
  <si>
    <t>雄安新区</t>
  </si>
  <si>
    <t>28018.18亿</t>
  </si>
  <si>
    <t>石油</t>
  </si>
  <si>
    <t>24994.97亿</t>
  </si>
  <si>
    <t>高铁</t>
  </si>
  <si>
    <t>20563.10亿</t>
  </si>
  <si>
    <t>医疗保健</t>
  </si>
  <si>
    <t>18750.14亿</t>
  </si>
  <si>
    <t>建筑</t>
  </si>
  <si>
    <t>16611.50亿</t>
  </si>
  <si>
    <t>陕西板块</t>
  </si>
  <si>
    <t>14344.59亿</t>
  </si>
  <si>
    <t>运输服务</t>
  </si>
  <si>
    <t>13603.31亿</t>
  </si>
  <si>
    <t>户数减少</t>
  </si>
  <si>
    <t>13343.18亿</t>
  </si>
  <si>
    <t>户数增加</t>
  </si>
  <si>
    <t>12510.59亿</t>
  </si>
  <si>
    <t>交通设施</t>
  </si>
  <si>
    <t>10201.29亿</t>
  </si>
  <si>
    <t>钢铁</t>
  </si>
  <si>
    <t>8403.92亿</t>
  </si>
  <si>
    <t>TOPCon电池</t>
  </si>
  <si>
    <t>7969.68亿</t>
  </si>
  <si>
    <t>猪肉</t>
  </si>
  <si>
    <t>7887.68亿</t>
  </si>
  <si>
    <t>云南板块</t>
  </si>
  <si>
    <t>7874.66亿</t>
  </si>
  <si>
    <t>基金增仓</t>
  </si>
  <si>
    <t>7870.59亿</t>
  </si>
  <si>
    <t>新疆板块</t>
  </si>
  <si>
    <t>7576.54亿</t>
  </si>
  <si>
    <t>建材</t>
  </si>
  <si>
    <t>7039.64亿</t>
  </si>
  <si>
    <t>HJT电池</t>
  </si>
  <si>
    <t>6461.32亿</t>
  </si>
  <si>
    <t>BC电池</t>
  </si>
  <si>
    <t>6453.73亿</t>
  </si>
  <si>
    <t>运输设备</t>
  </si>
  <si>
    <t>4916.63亿</t>
  </si>
  <si>
    <t>化纤</t>
  </si>
  <si>
    <t>4358.19亿</t>
  </si>
  <si>
    <t>船舶</t>
  </si>
  <si>
    <t>4048.72亿</t>
  </si>
  <si>
    <t>风险提示</t>
  </si>
  <si>
    <t>3456.75亿</t>
  </si>
  <si>
    <t>业绩预增</t>
  </si>
  <si>
    <t>3424.91亿</t>
  </si>
  <si>
    <t>供气供热</t>
  </si>
  <si>
    <t>3164.94亿</t>
  </si>
  <si>
    <t>海南板块</t>
  </si>
  <si>
    <t>3115.71亿</t>
  </si>
  <si>
    <t>机构吸筹</t>
  </si>
  <si>
    <t>1484.53亿</t>
  </si>
  <si>
    <t>水务</t>
  </si>
  <si>
    <t>1399.77亿</t>
  </si>
  <si>
    <t>深证Ｂ指</t>
  </si>
  <si>
    <t>549.18亿</t>
  </si>
  <si>
    <t>成份Ｂ指</t>
  </si>
  <si>
    <t>415.55亿</t>
  </si>
  <si>
    <t>投资时钟</t>
  </si>
  <si>
    <t>小盘价值</t>
  </si>
  <si>
    <t>大盘成长</t>
  </si>
  <si>
    <t>国证成长</t>
  </si>
  <si>
    <t>国证粮食</t>
  </si>
  <si>
    <t>民企100</t>
  </si>
  <si>
    <t>国证基建</t>
  </si>
  <si>
    <t>深证价值</t>
  </si>
  <si>
    <t>深证成长</t>
  </si>
  <si>
    <t>国证治理</t>
  </si>
  <si>
    <t>国证服务</t>
  </si>
  <si>
    <t>资源优势</t>
  </si>
  <si>
    <t>创成长</t>
  </si>
  <si>
    <t>创价值</t>
  </si>
  <si>
    <t>创科技</t>
  </si>
  <si>
    <t>乐富指数</t>
  </si>
  <si>
    <t>农业主题</t>
  </si>
  <si>
    <t>国企改革</t>
  </si>
  <si>
    <t>中证100</t>
  </si>
  <si>
    <t>深证50</t>
  </si>
  <si>
    <t>深主板50</t>
  </si>
  <si>
    <t>中创100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</si>
  <si>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</si>
  <si>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</si>
  <si>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</si>
  <si>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</si>
  <si>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</si>
  <si>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</si>
  <si>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</si>
  <si>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</si>
  <si>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</si>
  <si>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</si>
  <si>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</si>
  <si>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</si>
  <si>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</si>
  <si>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</si>
  <si>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</si>
  <si>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</si>
  <si>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</si>
  <si>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</si>
  <si>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</si>
  <si>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</si>
  <si>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180资源</t>
  </si>
  <si>
    <t>300公用</t>
  </si>
  <si>
    <t>上证指数</t>
  </si>
  <si>
    <t>Ａ股指数</t>
  </si>
  <si>
    <t>商业指数</t>
  </si>
  <si>
    <t>综合指数</t>
  </si>
  <si>
    <t>国债指数</t>
  </si>
  <si>
    <t>企债指数</t>
  </si>
  <si>
    <t>新综指</t>
  </si>
  <si>
    <t>180金融</t>
  </si>
  <si>
    <t>治理指数</t>
  </si>
  <si>
    <t>180治理</t>
  </si>
  <si>
    <t>沪公司债</t>
  </si>
  <si>
    <t>180价值</t>
  </si>
  <si>
    <t>180R价值</t>
  </si>
  <si>
    <t>上证金融</t>
  </si>
  <si>
    <t>上证央企</t>
  </si>
  <si>
    <t>超大盘</t>
  </si>
  <si>
    <t>上证中盘</t>
  </si>
  <si>
    <t>责任指数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</si>
  <si>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</si>
  <si>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</si>
  <si>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</si>
  <si>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</si>
  <si>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</si>
  <si>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</si>
  <si>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</si>
  <si>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</si>
  <si>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</si>
  <si>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</si>
  <si>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金融等权</t>
  </si>
  <si>
    <t>上证F200</t>
  </si>
  <si>
    <t>上证F500</t>
  </si>
  <si>
    <t>5年信用</t>
  </si>
  <si>
    <t>380金融</t>
  </si>
  <si>
    <t>信用100</t>
  </si>
  <si>
    <t>180稳定</t>
  </si>
  <si>
    <t>180波动</t>
  </si>
  <si>
    <t>上证银行</t>
  </si>
  <si>
    <t>180低贝</t>
  </si>
  <si>
    <t>上证转债</t>
  </si>
  <si>
    <t>180红利</t>
  </si>
  <si>
    <t>上央红利</t>
  </si>
  <si>
    <t>市值百强</t>
  </si>
  <si>
    <t>科创生物</t>
  </si>
  <si>
    <t>300红利</t>
  </si>
  <si>
    <t>央企红利</t>
  </si>
  <si>
    <t>中证转债</t>
  </si>
  <si>
    <t>300非银</t>
  </si>
  <si>
    <t>百发100</t>
  </si>
  <si>
    <t>港中小企</t>
  </si>
  <si>
    <t>HK银行</t>
  </si>
  <si>
    <t>上证收益</t>
  </si>
  <si>
    <t>300金融</t>
  </si>
  <si>
    <t>300价值</t>
  </si>
  <si>
    <t>公司债指</t>
  </si>
  <si>
    <t>基本面50</t>
  </si>
  <si>
    <t>中证央企</t>
  </si>
  <si>
    <t>央企100</t>
  </si>
  <si>
    <t>中证金融</t>
  </si>
  <si>
    <t>银河99</t>
  </si>
  <si>
    <t>基本200</t>
  </si>
  <si>
    <t>800金融</t>
  </si>
  <si>
    <t>中证超大</t>
  </si>
  <si>
    <t>全指金融</t>
  </si>
  <si>
    <t>运输指数</t>
  </si>
  <si>
    <t>金融指数</t>
  </si>
  <si>
    <t>碳中和债</t>
  </si>
  <si>
    <t>深信中高</t>
  </si>
  <si>
    <t>深信中低</t>
  </si>
  <si>
    <t>深信用债</t>
  </si>
  <si>
    <t>深公司债</t>
  </si>
  <si>
    <t>国证红利</t>
  </si>
  <si>
    <t>国证物流</t>
  </si>
  <si>
    <t>长三角</t>
  </si>
  <si>
    <t>环渤海</t>
  </si>
  <si>
    <t>国证价值</t>
  </si>
  <si>
    <t>大盘价值</t>
  </si>
  <si>
    <t>1000金融</t>
  </si>
  <si>
    <t>大盘低波</t>
  </si>
  <si>
    <t>国证转债</t>
  </si>
  <si>
    <t>I300</t>
  </si>
  <si>
    <t>国证保证</t>
  </si>
  <si>
    <t>专利领先</t>
  </si>
  <si>
    <t>国证银行</t>
  </si>
  <si>
    <t>央视责任</t>
  </si>
  <si>
    <t>深证金融</t>
  </si>
  <si>
    <t>深医药EW</t>
  </si>
  <si>
    <t>深成金融</t>
  </si>
  <si>
    <t>优势成长</t>
  </si>
  <si>
    <t>互联金融</t>
  </si>
  <si>
    <t>保险主题</t>
  </si>
  <si>
    <t>300 金融</t>
  </si>
  <si>
    <t>800非银</t>
  </si>
  <si>
    <t>中证银行</t>
  </si>
  <si>
    <t>食品饮料</t>
  </si>
  <si>
    <t>中证酒</t>
  </si>
  <si>
    <t>中证白酒</t>
  </si>
  <si>
    <t>【数据引擎：奇衡DK阿赖耶识系统】情绪值</t>
  </si>
  <si>
    <t>RB00</t>
  </si>
  <si>
    <t>螺纹钢连续</t>
  </si>
  <si>
    <t>JM00</t>
  </si>
  <si>
    <t>焦煤连续</t>
  </si>
  <si>
    <t>SH00</t>
  </si>
  <si>
    <t>烧碱连续</t>
  </si>
  <si>
    <t>EC00</t>
  </si>
  <si>
    <t>欧线连续</t>
  </si>
  <si>
    <t>AG00</t>
  </si>
  <si>
    <t>白银连续</t>
  </si>
  <si>
    <t>FB00</t>
  </si>
  <si>
    <t>纤维板连续</t>
  </si>
  <si>
    <t>CY00</t>
  </si>
  <si>
    <t>棉纱连续</t>
  </si>
  <si>
    <t>BB00</t>
  </si>
  <si>
    <t>胶合板连续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</si>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</sst>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K18" sqref="K18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6.5" spans="1:6">
      <c r="A3" s="35" t="str">
        <f>"880865"</f>
        <v>880865</v>
      </c>
      <c r="B3" s="35" t="s">
        <v>5</v>
      </c>
      <c r="C3" s="35" t="s">
        <v>6</v>
      </c>
      <c r="D3" s="35" t="str">
        <f>"399001"</f>
        <v>399001</v>
      </c>
      <c r="E3" s="35" t="s">
        <v>7</v>
      </c>
      <c r="F3" s="35" t="s">
        <v>8</v>
      </c>
    </row>
    <row r="4" ht="16.5" spans="1:6">
      <c r="A4" s="35" t="str">
        <f>"880782"</f>
        <v>880782</v>
      </c>
      <c r="B4" s="35" t="s">
        <v>9</v>
      </c>
      <c r="C4" s="35" t="s">
        <v>10</v>
      </c>
      <c r="D4" s="35" t="str">
        <f>"000903"</f>
        <v>000903</v>
      </c>
      <c r="E4" s="35" t="s">
        <v>11</v>
      </c>
      <c r="F4" s="35" t="s">
        <v>12</v>
      </c>
    </row>
    <row r="5" ht="16.5" spans="1:6">
      <c r="A5" s="35" t="str">
        <f>"880229"</f>
        <v>880229</v>
      </c>
      <c r="B5" s="35" t="s">
        <v>13</v>
      </c>
      <c r="C5" s="35" t="s">
        <v>14</v>
      </c>
      <c r="D5" s="35" t="str">
        <f>"880857"</f>
        <v>880857</v>
      </c>
      <c r="E5" s="35" t="s">
        <v>15</v>
      </c>
      <c r="F5" s="35" t="s">
        <v>16</v>
      </c>
    </row>
    <row r="6" ht="16.5" spans="1:6">
      <c r="A6" s="35" t="str">
        <f>"880603"</f>
        <v>880603</v>
      </c>
      <c r="B6" s="35" t="s">
        <v>17</v>
      </c>
      <c r="C6" s="35" t="s">
        <v>18</v>
      </c>
      <c r="D6" s="35" t="str">
        <f>"880594"</f>
        <v>880594</v>
      </c>
      <c r="E6" s="35" t="s">
        <v>19</v>
      </c>
      <c r="F6" s="35" t="s">
        <v>20</v>
      </c>
    </row>
    <row r="7" ht="16.5" spans="1:6">
      <c r="A7" s="35" t="str">
        <f>"880217"</f>
        <v>880217</v>
      </c>
      <c r="B7" s="35" t="s">
        <v>21</v>
      </c>
      <c r="C7" s="35" t="s">
        <v>22</v>
      </c>
      <c r="D7" s="35" t="str">
        <f>"399330"</f>
        <v>399330</v>
      </c>
      <c r="E7" s="35" t="s">
        <v>23</v>
      </c>
      <c r="F7" s="35" t="s">
        <v>24</v>
      </c>
    </row>
    <row r="8" ht="16.5" spans="1:6">
      <c r="A8" s="35" t="str">
        <f>"880858"</f>
        <v>880858</v>
      </c>
      <c r="B8" s="35" t="s">
        <v>25</v>
      </c>
      <c r="C8" s="35" t="s">
        <v>26</v>
      </c>
      <c r="D8" s="35" t="str">
        <f>"880835"</f>
        <v>880835</v>
      </c>
      <c r="E8" s="35" t="s">
        <v>27</v>
      </c>
      <c r="F8" s="35" t="s">
        <v>28</v>
      </c>
    </row>
    <row r="9" ht="16.5" spans="1:6">
      <c r="A9" s="35" t="str">
        <f>"880554"</f>
        <v>880554</v>
      </c>
      <c r="B9" s="35" t="s">
        <v>29</v>
      </c>
      <c r="C9" s="35" t="s">
        <v>30</v>
      </c>
      <c r="D9" s="35" t="str">
        <f>"399364"</f>
        <v>399364</v>
      </c>
      <c r="E9" s="35" t="s">
        <v>31</v>
      </c>
      <c r="F9" s="35" t="s">
        <v>32</v>
      </c>
    </row>
    <row r="10" ht="16.5" spans="1:6">
      <c r="A10" s="35" t="str">
        <f>"880423"</f>
        <v>880423</v>
      </c>
      <c r="B10" s="35" t="s">
        <v>33</v>
      </c>
      <c r="C10" s="35" t="s">
        <v>34</v>
      </c>
      <c r="D10" s="35" t="str">
        <f>"000015"</f>
        <v>000015</v>
      </c>
      <c r="E10" s="35" t="s">
        <v>35</v>
      </c>
      <c r="F10" s="35" t="s">
        <v>36</v>
      </c>
    </row>
    <row r="11" ht="16.5" spans="1:6">
      <c r="A11" s="35" t="str">
        <f>"399328"</f>
        <v>399328</v>
      </c>
      <c r="B11" s="35" t="s">
        <v>37</v>
      </c>
      <c r="C11" s="35" t="s">
        <v>38</v>
      </c>
      <c r="D11" s="35" t="str">
        <f>"880678"</f>
        <v>880678</v>
      </c>
      <c r="E11" s="35" t="s">
        <v>39</v>
      </c>
      <c r="F11" s="35" t="s">
        <v>40</v>
      </c>
    </row>
    <row r="12" ht="16.5" spans="1:6">
      <c r="A12" s="35" t="str">
        <f>"880890"</f>
        <v>880890</v>
      </c>
      <c r="B12" s="35" t="s">
        <v>41</v>
      </c>
      <c r="C12" s="35" t="s">
        <v>38</v>
      </c>
      <c r="D12" s="35" t="str">
        <f>"000009"</f>
        <v>000009</v>
      </c>
      <c r="E12" s="35" t="s">
        <v>42</v>
      </c>
      <c r="F12" s="35" t="s">
        <v>43</v>
      </c>
    </row>
    <row r="13" ht="16.5" spans="1:6">
      <c r="A13" s="35" t="str">
        <f>"880677"</f>
        <v>880677</v>
      </c>
      <c r="B13" s="35" t="s">
        <v>44</v>
      </c>
      <c r="C13" s="35" t="s">
        <v>38</v>
      </c>
      <c r="D13" s="35" t="str">
        <f>"000987"</f>
        <v>000987</v>
      </c>
      <c r="E13" s="35" t="s">
        <v>45</v>
      </c>
      <c r="F13" s="35" t="s">
        <v>46</v>
      </c>
    </row>
    <row r="14" ht="16.5" spans="1:6">
      <c r="A14" s="26"/>
      <c r="B14" s="26"/>
      <c r="C14" s="26"/>
      <c r="D14" s="35" t="str">
        <f>"000989"</f>
        <v>000989</v>
      </c>
      <c r="E14" s="35" t="s">
        <v>47</v>
      </c>
      <c r="F14" s="35" t="s">
        <v>48</v>
      </c>
    </row>
    <row r="15" ht="16.5" spans="1:6">
      <c r="A15" s="26"/>
      <c r="B15" s="26"/>
      <c r="C15" s="26"/>
      <c r="D15" s="35" t="str">
        <f>"880802"</f>
        <v>880802</v>
      </c>
      <c r="E15" s="35" t="s">
        <v>49</v>
      </c>
      <c r="F15" s="35" t="s">
        <v>50</v>
      </c>
    </row>
    <row r="16" ht="16.5" spans="1:6">
      <c r="A16" s="26"/>
      <c r="B16" s="26"/>
      <c r="C16" s="26"/>
      <c r="D16" s="35" t="str">
        <f>"880786"</f>
        <v>880786</v>
      </c>
      <c r="E16" s="35" t="s">
        <v>51</v>
      </c>
      <c r="F16" s="35" t="s">
        <v>52</v>
      </c>
    </row>
    <row r="17" ht="16.5" spans="1:6">
      <c r="A17" s="26"/>
      <c r="B17" s="26"/>
      <c r="C17" s="26"/>
      <c r="D17" s="35" t="str">
        <f>"880817"</f>
        <v>880817</v>
      </c>
      <c r="E17" s="35" t="s">
        <v>53</v>
      </c>
      <c r="F17" s="35" t="s">
        <v>54</v>
      </c>
    </row>
    <row r="18" ht="16.5" spans="1:6">
      <c r="A18" s="26"/>
      <c r="B18" s="26"/>
      <c r="C18" s="26"/>
      <c r="D18" s="35" t="str">
        <f>"880532"</f>
        <v>880532</v>
      </c>
      <c r="E18" s="35" t="s">
        <v>55</v>
      </c>
      <c r="F18" s="35" t="s">
        <v>56</v>
      </c>
    </row>
    <row r="19" ht="16.5" spans="1:6">
      <c r="A19" s="26"/>
      <c r="B19" s="26"/>
      <c r="C19" s="26"/>
      <c r="D19" s="35" t="str">
        <f>"880538"</f>
        <v>880538</v>
      </c>
      <c r="E19" s="35" t="s">
        <v>57</v>
      </c>
      <c r="F19" s="35" t="s">
        <v>58</v>
      </c>
    </row>
    <row r="20" ht="16.5" spans="1:6">
      <c r="A20" s="26"/>
      <c r="B20" s="26"/>
      <c r="C20" s="26"/>
      <c r="D20" s="35" t="str">
        <f>"000991"</f>
        <v>000991</v>
      </c>
      <c r="E20" s="35" t="s">
        <v>59</v>
      </c>
      <c r="F20" s="35" t="s">
        <v>60</v>
      </c>
    </row>
    <row r="21" ht="16.5" spans="1:6">
      <c r="A21" s="26"/>
      <c r="B21" s="26"/>
      <c r="C21" s="26"/>
      <c r="D21" s="35" t="str">
        <f>"880305"</f>
        <v>880305</v>
      </c>
      <c r="E21" s="35" t="s">
        <v>61</v>
      </c>
      <c r="F21" s="35" t="s">
        <v>62</v>
      </c>
    </row>
    <row r="22" ht="16.5" spans="1:6">
      <c r="A22" s="26"/>
      <c r="B22" s="26"/>
      <c r="C22" s="26"/>
      <c r="D22" s="35" t="str">
        <f>"880783"</f>
        <v>880783</v>
      </c>
      <c r="E22" s="35" t="s">
        <v>63</v>
      </c>
      <c r="F22" s="35" t="s">
        <v>64</v>
      </c>
    </row>
    <row r="23" ht="16.5" spans="1:6">
      <c r="A23" s="26"/>
      <c r="B23" s="26"/>
      <c r="C23" s="26"/>
      <c r="D23" s="35" t="str">
        <f>"880911"</f>
        <v>880911</v>
      </c>
      <c r="E23" s="35" t="s">
        <v>65</v>
      </c>
      <c r="F23" s="35" t="s">
        <v>66</v>
      </c>
    </row>
    <row r="24" ht="16.5" spans="1:6">
      <c r="A24" s="26"/>
      <c r="B24" s="26"/>
      <c r="C24" s="26"/>
      <c r="D24" s="35" t="str">
        <f>"880310"</f>
        <v>880310</v>
      </c>
      <c r="E24" s="35" t="s">
        <v>67</v>
      </c>
      <c r="F24" s="35" t="s">
        <v>68</v>
      </c>
    </row>
    <row r="25" ht="16.5" spans="1:6">
      <c r="A25" s="26"/>
      <c r="B25" s="26"/>
      <c r="C25" s="26"/>
      <c r="D25" s="35" t="str">
        <f>"880525"</f>
        <v>880525</v>
      </c>
      <c r="E25" s="35" t="s">
        <v>69</v>
      </c>
      <c r="F25" s="35" t="s">
        <v>70</v>
      </c>
    </row>
    <row r="26" ht="16.5" spans="1:6">
      <c r="A26" s="26"/>
      <c r="B26" s="26"/>
      <c r="C26" s="26"/>
      <c r="D26" s="35" t="str">
        <f>"880398"</f>
        <v>880398</v>
      </c>
      <c r="E26" s="35" t="s">
        <v>71</v>
      </c>
      <c r="F26" s="35" t="s">
        <v>72</v>
      </c>
    </row>
    <row r="27" ht="16.5" spans="1:6">
      <c r="A27" s="26"/>
      <c r="B27" s="26"/>
      <c r="C27" s="26"/>
      <c r="D27" s="35" t="str">
        <f>"880476"</f>
        <v>880476</v>
      </c>
      <c r="E27" s="35" t="s">
        <v>73</v>
      </c>
      <c r="F27" s="35" t="s">
        <v>74</v>
      </c>
    </row>
    <row r="28" ht="16.5" spans="1:6">
      <c r="A28" s="26"/>
      <c r="B28" s="26"/>
      <c r="C28" s="26"/>
      <c r="D28" s="35" t="str">
        <f>"880208"</f>
        <v>880208</v>
      </c>
      <c r="E28" s="35" t="s">
        <v>75</v>
      </c>
      <c r="F28" s="35" t="s">
        <v>76</v>
      </c>
    </row>
    <row r="29" ht="16.5" spans="1:6">
      <c r="A29" s="26"/>
      <c r="B29" s="26"/>
      <c r="C29" s="26"/>
      <c r="D29" s="35" t="str">
        <f>"880459"</f>
        <v>880459</v>
      </c>
      <c r="E29" s="35" t="s">
        <v>77</v>
      </c>
      <c r="F29" s="35" t="s">
        <v>78</v>
      </c>
    </row>
    <row r="30" ht="16.5" spans="1:6">
      <c r="A30" s="26"/>
      <c r="B30" s="26"/>
      <c r="C30" s="26"/>
      <c r="D30" s="35" t="str">
        <f>"880877"</f>
        <v>880877</v>
      </c>
      <c r="E30" s="35" t="s">
        <v>79</v>
      </c>
      <c r="F30" s="35" t="s">
        <v>80</v>
      </c>
    </row>
    <row r="31" ht="16.5" spans="1:6">
      <c r="A31" s="26"/>
      <c r="B31" s="26"/>
      <c r="C31" s="26"/>
      <c r="D31" s="35" t="str">
        <f>"880876"</f>
        <v>880876</v>
      </c>
      <c r="E31" s="35" t="s">
        <v>81</v>
      </c>
      <c r="F31" s="35" t="s">
        <v>82</v>
      </c>
    </row>
    <row r="32" ht="16.5" spans="1:6">
      <c r="A32" s="26"/>
      <c r="B32" s="26"/>
      <c r="C32" s="26"/>
      <c r="D32" s="35" t="str">
        <f>"880465"</f>
        <v>880465</v>
      </c>
      <c r="E32" s="35" t="s">
        <v>83</v>
      </c>
      <c r="F32" s="35" t="s">
        <v>84</v>
      </c>
    </row>
    <row r="33" ht="16.5" spans="1:6">
      <c r="A33" s="26"/>
      <c r="B33" s="26"/>
      <c r="C33" s="26"/>
      <c r="D33" s="35" t="str">
        <f>"880318"</f>
        <v>880318</v>
      </c>
      <c r="E33" s="35" t="s">
        <v>85</v>
      </c>
      <c r="F33" s="35" t="s">
        <v>86</v>
      </c>
    </row>
    <row r="34" ht="16.5" spans="1:6">
      <c r="A34" s="26"/>
      <c r="B34" s="26"/>
      <c r="C34" s="26"/>
      <c r="D34" s="35" t="str">
        <f>"880638"</f>
        <v>880638</v>
      </c>
      <c r="E34" s="35" t="s">
        <v>87</v>
      </c>
      <c r="F34" s="35" t="s">
        <v>88</v>
      </c>
    </row>
    <row r="35" ht="16.5" spans="1:6">
      <c r="A35" s="26"/>
      <c r="B35" s="26"/>
      <c r="C35" s="26"/>
      <c r="D35" s="35" t="str">
        <f>"880936"</f>
        <v>880936</v>
      </c>
      <c r="E35" s="35" t="s">
        <v>89</v>
      </c>
      <c r="F35" s="35" t="s">
        <v>90</v>
      </c>
    </row>
    <row r="36" ht="16.5" spans="1:6">
      <c r="A36" s="26"/>
      <c r="B36" s="26"/>
      <c r="C36" s="26"/>
      <c r="D36" s="35" t="str">
        <f>"880227"</f>
        <v>880227</v>
      </c>
      <c r="E36" s="35" t="s">
        <v>91</v>
      </c>
      <c r="F36" s="35" t="s">
        <v>92</v>
      </c>
    </row>
    <row r="37" ht="16.5" spans="1:6">
      <c r="A37" s="26"/>
      <c r="B37" s="26"/>
      <c r="C37" s="26"/>
      <c r="D37" s="35" t="str">
        <f>"880792"</f>
        <v>880792</v>
      </c>
      <c r="E37" s="35" t="s">
        <v>93</v>
      </c>
      <c r="F37" s="35" t="s">
        <v>94</v>
      </c>
    </row>
    <row r="38" ht="16.5" spans="1:6">
      <c r="A38" s="26"/>
      <c r="B38" s="26"/>
      <c r="C38" s="26"/>
      <c r="D38" s="35" t="str">
        <f>"880202"</f>
        <v>880202</v>
      </c>
      <c r="E38" s="35" t="s">
        <v>95</v>
      </c>
      <c r="F38" s="35" t="s">
        <v>96</v>
      </c>
    </row>
    <row r="39" ht="16.5" spans="1:6">
      <c r="A39" s="26"/>
      <c r="B39" s="26"/>
      <c r="C39" s="26"/>
      <c r="D39" s="35" t="str">
        <f>"880344"</f>
        <v>880344</v>
      </c>
      <c r="E39" s="35" t="s">
        <v>97</v>
      </c>
      <c r="F39" s="35" t="s">
        <v>98</v>
      </c>
    </row>
    <row r="40" ht="16.5" spans="1:6">
      <c r="A40" s="26"/>
      <c r="B40" s="26"/>
      <c r="C40" s="26"/>
      <c r="D40" s="35" t="str">
        <f>"880737"</f>
        <v>880737</v>
      </c>
      <c r="E40" s="35" t="s">
        <v>99</v>
      </c>
      <c r="F40" s="35" t="s">
        <v>100</v>
      </c>
    </row>
    <row r="41" ht="16.5" spans="1:6">
      <c r="A41" s="26"/>
      <c r="B41" s="26"/>
      <c r="C41" s="26"/>
      <c r="D41" s="35" t="str">
        <f>"880684"</f>
        <v>880684</v>
      </c>
      <c r="E41" s="35" t="s">
        <v>101</v>
      </c>
      <c r="F41" s="35" t="s">
        <v>102</v>
      </c>
    </row>
    <row r="42" ht="16.5" spans="1:6">
      <c r="A42" s="26"/>
      <c r="B42" s="26"/>
      <c r="C42" s="26"/>
      <c r="D42" s="35" t="str">
        <f>"880432"</f>
        <v>880432</v>
      </c>
      <c r="E42" s="35" t="s">
        <v>103</v>
      </c>
      <c r="F42" s="35" t="s">
        <v>104</v>
      </c>
    </row>
    <row r="43" ht="16.5" spans="1:6">
      <c r="A43" s="26"/>
      <c r="B43" s="26"/>
      <c r="C43" s="26"/>
      <c r="D43" s="35" t="str">
        <f>"880330"</f>
        <v>880330</v>
      </c>
      <c r="E43" s="35" t="s">
        <v>105</v>
      </c>
      <c r="F43" s="35" t="s">
        <v>106</v>
      </c>
    </row>
    <row r="44" ht="16.5" spans="1:6">
      <c r="A44" s="26"/>
      <c r="B44" s="26"/>
      <c r="C44" s="26"/>
      <c r="D44" s="35" t="str">
        <f>"880431"</f>
        <v>880431</v>
      </c>
      <c r="E44" s="35" t="s">
        <v>107</v>
      </c>
      <c r="F44" s="35" t="s">
        <v>108</v>
      </c>
    </row>
    <row r="45" ht="16.5" spans="1:6">
      <c r="A45" s="26"/>
      <c r="B45" s="26"/>
      <c r="C45" s="26"/>
      <c r="D45" s="35" t="str">
        <f>"880896"</f>
        <v>880896</v>
      </c>
      <c r="E45" s="35" t="s">
        <v>109</v>
      </c>
      <c r="F45" s="35" t="s">
        <v>110</v>
      </c>
    </row>
    <row r="46" ht="16.5" spans="1:6">
      <c r="A46" s="26"/>
      <c r="B46" s="26"/>
      <c r="C46" s="26"/>
      <c r="D46" s="35" t="str">
        <f>"880619"</f>
        <v>880619</v>
      </c>
      <c r="E46" s="35" t="s">
        <v>111</v>
      </c>
      <c r="F46" s="35" t="s">
        <v>112</v>
      </c>
    </row>
    <row r="47" ht="16.5" spans="1:6">
      <c r="A47" s="26"/>
      <c r="B47" s="26"/>
      <c r="C47" s="26"/>
      <c r="D47" s="35" t="str">
        <f>"880455"</f>
        <v>880455</v>
      </c>
      <c r="E47" s="35" t="s">
        <v>113</v>
      </c>
      <c r="F47" s="35" t="s">
        <v>114</v>
      </c>
    </row>
    <row r="48" ht="16.5" spans="1:6">
      <c r="A48" s="26"/>
      <c r="B48" s="26"/>
      <c r="C48" s="26"/>
      <c r="D48" s="35" t="str">
        <f>"880230"</f>
        <v>880230</v>
      </c>
      <c r="E48" s="35" t="s">
        <v>115</v>
      </c>
      <c r="F48" s="35" t="s">
        <v>116</v>
      </c>
    </row>
    <row r="49" ht="16.5" spans="1:6">
      <c r="A49" s="26"/>
      <c r="B49" s="26"/>
      <c r="C49" s="26"/>
      <c r="D49" s="35" t="str">
        <f>"880756"</f>
        <v>880756</v>
      </c>
      <c r="E49" s="35" t="s">
        <v>117</v>
      </c>
      <c r="F49" s="35" t="s">
        <v>118</v>
      </c>
    </row>
    <row r="50" ht="16.5" spans="1:6">
      <c r="A50" s="26"/>
      <c r="B50" s="26"/>
      <c r="C50" s="26"/>
      <c r="D50" s="35" t="str">
        <f>"880454"</f>
        <v>880454</v>
      </c>
      <c r="E50" s="35" t="s">
        <v>119</v>
      </c>
      <c r="F50" s="35" t="s">
        <v>120</v>
      </c>
    </row>
    <row r="51" ht="16.5" spans="1:6">
      <c r="A51" s="26"/>
      <c r="B51" s="26"/>
      <c r="C51" s="26"/>
      <c r="D51" s="35" t="str">
        <f>"399108"</f>
        <v>399108</v>
      </c>
      <c r="E51" s="35" t="s">
        <v>121</v>
      </c>
      <c r="F51" s="35" t="s">
        <v>122</v>
      </c>
    </row>
    <row r="52" ht="16.5" spans="1:6">
      <c r="A52" s="26"/>
      <c r="B52" s="26"/>
      <c r="C52" s="26"/>
      <c r="D52" s="35" t="str">
        <f>"399003"</f>
        <v>399003</v>
      </c>
      <c r="E52" s="35" t="s">
        <v>123</v>
      </c>
      <c r="F52" s="35" t="s">
        <v>124</v>
      </c>
    </row>
    <row r="53" ht="16.5" spans="1:6">
      <c r="A53" s="26"/>
      <c r="B53" s="26"/>
      <c r="C53" s="26"/>
      <c r="D53" s="35" t="str">
        <f>"399391"</f>
        <v>399391</v>
      </c>
      <c r="E53" s="35" t="s">
        <v>125</v>
      </c>
      <c r="F53" s="35" t="s">
        <v>38</v>
      </c>
    </row>
    <row r="54" ht="16.5" spans="1:6">
      <c r="A54" s="26"/>
      <c r="B54" s="26"/>
      <c r="C54" s="26"/>
      <c r="D54" s="35" t="str">
        <f>"399377"</f>
        <v>399377</v>
      </c>
      <c r="E54" s="35" t="s">
        <v>126</v>
      </c>
      <c r="F54" s="35" t="s">
        <v>38</v>
      </c>
    </row>
    <row r="55" ht="16.5" spans="1:6">
      <c r="A55" s="26"/>
      <c r="B55" s="26"/>
      <c r="C55" s="26"/>
      <c r="D55" s="35" t="str">
        <f>"399372"</f>
        <v>399372</v>
      </c>
      <c r="E55" s="35" t="s">
        <v>127</v>
      </c>
      <c r="F55" s="35" t="s">
        <v>38</v>
      </c>
    </row>
    <row r="56" ht="16.5" spans="1:6">
      <c r="A56" s="26"/>
      <c r="B56" s="26"/>
      <c r="C56" s="26"/>
      <c r="D56" s="35" t="str">
        <f>"399370"</f>
        <v>399370</v>
      </c>
      <c r="E56" s="35" t="s">
        <v>128</v>
      </c>
      <c r="F56" s="35" t="s">
        <v>38</v>
      </c>
    </row>
    <row r="57" ht="16.5" spans="1:6">
      <c r="A57" s="26"/>
      <c r="B57" s="26"/>
      <c r="C57" s="26"/>
      <c r="D57" s="35" t="str">
        <f>"399365"</f>
        <v>399365</v>
      </c>
      <c r="E57" s="35" t="s">
        <v>129</v>
      </c>
      <c r="F57" s="35" t="s">
        <v>38</v>
      </c>
    </row>
    <row r="58" ht="16.5" spans="1:6">
      <c r="A58" s="26"/>
      <c r="B58" s="26"/>
      <c r="C58" s="26"/>
      <c r="D58" s="35" t="str">
        <f>"399362"</f>
        <v>399362</v>
      </c>
      <c r="E58" s="35" t="s">
        <v>130</v>
      </c>
      <c r="F58" s="35" t="s">
        <v>38</v>
      </c>
    </row>
    <row r="59" ht="16.5" spans="1:6">
      <c r="A59" s="26"/>
      <c r="B59" s="26"/>
      <c r="C59" s="26"/>
      <c r="D59" s="35" t="str">
        <f>"399359"</f>
        <v>399359</v>
      </c>
      <c r="E59" s="35" t="s">
        <v>131</v>
      </c>
      <c r="F59" s="35" t="s">
        <v>38</v>
      </c>
    </row>
    <row r="60" ht="16.5" spans="1:6">
      <c r="A60" s="26"/>
      <c r="B60" s="26"/>
      <c r="C60" s="26"/>
      <c r="D60" s="35" t="str">
        <f>"399348"</f>
        <v>399348</v>
      </c>
      <c r="E60" s="35" t="s">
        <v>132</v>
      </c>
      <c r="F60" s="35" t="s">
        <v>38</v>
      </c>
    </row>
    <row r="61" ht="16.5" spans="1:6">
      <c r="A61" s="26"/>
      <c r="B61" s="26"/>
      <c r="C61" s="26"/>
      <c r="D61" s="35" t="str">
        <f>"399346"</f>
        <v>399346</v>
      </c>
      <c r="E61" s="35" t="s">
        <v>133</v>
      </c>
      <c r="F61" s="35" t="s">
        <v>38</v>
      </c>
    </row>
    <row r="62" ht="16.5" spans="1:6">
      <c r="A62" s="26"/>
      <c r="B62" s="26"/>
      <c r="C62" s="26"/>
      <c r="D62" s="35" t="str">
        <f>"399322"</f>
        <v>399322</v>
      </c>
      <c r="E62" s="35" t="s">
        <v>134</v>
      </c>
      <c r="F62" s="35" t="s">
        <v>38</v>
      </c>
    </row>
    <row r="63" ht="16.5" spans="1:6">
      <c r="A63" s="26"/>
      <c r="B63" s="26"/>
      <c r="C63" s="26"/>
      <c r="D63" s="35" t="str">
        <f>"399320"</f>
        <v>399320</v>
      </c>
      <c r="E63" s="35" t="s">
        <v>135</v>
      </c>
      <c r="F63" s="35" t="s">
        <v>38</v>
      </c>
    </row>
    <row r="64" ht="16.5" spans="1:6">
      <c r="A64" s="26"/>
      <c r="B64" s="26"/>
      <c r="C64" s="26"/>
      <c r="D64" s="35" t="str">
        <f>"399319"</f>
        <v>399319</v>
      </c>
      <c r="E64" s="35" t="s">
        <v>136</v>
      </c>
      <c r="F64" s="35" t="s">
        <v>38</v>
      </c>
    </row>
    <row r="65" ht="16.5" spans="1:6">
      <c r="A65" s="26"/>
      <c r="B65" s="26"/>
      <c r="C65" s="26"/>
      <c r="D65" s="35" t="str">
        <f>"399296"</f>
        <v>399296</v>
      </c>
      <c r="E65" s="35" t="s">
        <v>137</v>
      </c>
      <c r="F65" s="35" t="s">
        <v>38</v>
      </c>
    </row>
    <row r="66" ht="16.5" spans="1:6">
      <c r="A66" s="26"/>
      <c r="B66" s="26"/>
      <c r="C66" s="26"/>
      <c r="D66" s="35" t="str">
        <f>"399295"</f>
        <v>399295</v>
      </c>
      <c r="E66" s="35" t="s">
        <v>138</v>
      </c>
      <c r="F66" s="35" t="s">
        <v>38</v>
      </c>
    </row>
    <row r="67" ht="16.5" spans="1:6">
      <c r="A67" s="26"/>
      <c r="B67" s="26"/>
      <c r="C67" s="26"/>
      <c r="D67" s="35" t="str">
        <f>"399276"</f>
        <v>399276</v>
      </c>
      <c r="E67" s="35" t="s">
        <v>139</v>
      </c>
      <c r="F67" s="35" t="s">
        <v>38</v>
      </c>
    </row>
    <row r="68" ht="16.5" spans="1:6">
      <c r="A68" s="26"/>
      <c r="B68" s="26"/>
      <c r="C68" s="26"/>
      <c r="D68" s="35" t="str">
        <f>"399103"</f>
        <v>399103</v>
      </c>
      <c r="E68" s="35" t="s">
        <v>140</v>
      </c>
      <c r="F68" s="35" t="s">
        <v>38</v>
      </c>
    </row>
    <row r="69" ht="16.5" spans="1:6">
      <c r="A69" s="26"/>
      <c r="B69" s="26"/>
      <c r="C69" s="26"/>
      <c r="D69" s="35" t="str">
        <f>"000122"</f>
        <v>000122</v>
      </c>
      <c r="E69" s="35" t="s">
        <v>141</v>
      </c>
      <c r="F69" s="35" t="s">
        <v>38</v>
      </c>
    </row>
    <row r="70" ht="16.5" spans="1:6">
      <c r="A70" s="26"/>
      <c r="B70" s="26"/>
      <c r="C70" s="26"/>
      <c r="D70" s="35" t="str">
        <f>"399974"</f>
        <v>399974</v>
      </c>
      <c r="E70" s="35" t="s">
        <v>142</v>
      </c>
      <c r="F70" s="35" t="s">
        <v>38</v>
      </c>
    </row>
    <row r="71" ht="16.5" spans="1:6">
      <c r="A71" s="26"/>
      <c r="B71" s="26"/>
      <c r="C71" s="26"/>
      <c r="D71" s="35" t="str">
        <f>"399903"</f>
        <v>399903</v>
      </c>
      <c r="E71" s="35" t="s">
        <v>143</v>
      </c>
      <c r="F71" s="35" t="s">
        <v>38</v>
      </c>
    </row>
    <row r="72" ht="16.5" spans="1:6">
      <c r="A72" s="26"/>
      <c r="B72" s="26"/>
      <c r="C72" s="26"/>
      <c r="D72" s="35" t="str">
        <f>"399850"</f>
        <v>399850</v>
      </c>
      <c r="E72" s="35" t="s">
        <v>144</v>
      </c>
      <c r="F72" s="35" t="s">
        <v>38</v>
      </c>
    </row>
    <row r="73" ht="16.5" spans="1:6">
      <c r="A73" s="26"/>
      <c r="B73" s="26"/>
      <c r="C73" s="26"/>
      <c r="D73" s="35" t="str">
        <f>"399750"</f>
        <v>399750</v>
      </c>
      <c r="E73" s="35" t="s">
        <v>145</v>
      </c>
      <c r="F73" s="35" t="s">
        <v>38</v>
      </c>
    </row>
    <row r="74" ht="16.5" spans="1:6">
      <c r="A74" s="26"/>
      <c r="B74" s="26"/>
      <c r="C74" s="26"/>
      <c r="D74" s="35" t="str">
        <f>"399612"</f>
        <v>399612</v>
      </c>
      <c r="E74" s="35" t="s">
        <v>146</v>
      </c>
      <c r="F74" s="35" t="s">
        <v>38</v>
      </c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41"/>
  <sheetViews>
    <sheetView workbookViewId="0">
      <selection activeCell="A3" sqref="A3:R10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147</v>
      </c>
      <c r="B1" s="2"/>
      <c r="C1" s="2"/>
      <c r="D1" s="2"/>
      <c r="E1" s="2"/>
      <c r="F1" s="2"/>
      <c r="G1" s="2"/>
      <c r="H1" s="2"/>
      <c r="I1" s="2"/>
      <c r="J1" s="2"/>
      <c r="K1" s="1" t="s">
        <v>148</v>
      </c>
      <c r="L1" s="1"/>
      <c r="M1" s="1"/>
      <c r="N1" s="1"/>
      <c r="O1" s="1"/>
      <c r="P1" s="1"/>
      <c r="Q1" s="1"/>
      <c r="R1" s="1"/>
    </row>
    <row r="2" ht="22.5" spans="1:18">
      <c r="A2" s="3" t="s">
        <v>149</v>
      </c>
      <c r="B2" s="4" t="s">
        <v>150</v>
      </c>
      <c r="C2" s="4" t="s">
        <v>151</v>
      </c>
      <c r="D2" s="4" t="s">
        <v>152</v>
      </c>
      <c r="E2" s="4" t="s">
        <v>153</v>
      </c>
      <c r="F2" s="4" t="s">
        <v>154</v>
      </c>
      <c r="G2" s="4" t="s">
        <v>155</v>
      </c>
      <c r="H2" s="4" t="s">
        <v>156</v>
      </c>
      <c r="I2" s="4" t="s">
        <v>157</v>
      </c>
      <c r="J2" s="4" t="s">
        <v>158</v>
      </c>
      <c r="K2" s="12" t="s">
        <v>159</v>
      </c>
      <c r="L2" s="12" t="s">
        <v>160</v>
      </c>
      <c r="M2" s="12" t="s">
        <v>161</v>
      </c>
      <c r="N2" s="12" t="s">
        <v>162</v>
      </c>
      <c r="O2" s="12" t="s">
        <v>163</v>
      </c>
      <c r="P2" s="12" t="s">
        <v>164</v>
      </c>
      <c r="Q2" s="12" t="s">
        <v>165</v>
      </c>
      <c r="R2" s="12" t="s">
        <v>166</v>
      </c>
    </row>
    <row r="3" ht="16.5" spans="1:21">
      <c r="A3" s="17">
        <v>26</v>
      </c>
      <c r="B3" s="17" t="s">
        <v>167</v>
      </c>
      <c r="C3" s="17">
        <v>3319.248</v>
      </c>
      <c r="D3" s="17">
        <v>3799.349</v>
      </c>
      <c r="E3" s="17">
        <v>1</v>
      </c>
      <c r="F3" s="18">
        <v>0</v>
      </c>
      <c r="G3" s="18">
        <v>0</v>
      </c>
      <c r="H3" s="18">
        <v>1</v>
      </c>
      <c r="I3" s="18">
        <v>0.034</v>
      </c>
      <c r="J3" s="18">
        <v>12.666</v>
      </c>
      <c r="K3" s="21">
        <v>4</v>
      </c>
      <c r="L3" s="21">
        <v>2</v>
      </c>
      <c r="M3" s="21">
        <v>-1</v>
      </c>
      <c r="N3" s="21">
        <v>1</v>
      </c>
      <c r="O3" s="21">
        <v>0</v>
      </c>
      <c r="P3" s="21">
        <v>3.802</v>
      </c>
      <c r="Q3" s="21">
        <v>0</v>
      </c>
      <c r="R3" s="21">
        <v>0</v>
      </c>
      <c r="S3" s="22"/>
      <c r="T3" s="22"/>
      <c r="U3" s="22"/>
    </row>
    <row r="4" ht="16.5" spans="1:21">
      <c r="A4" s="17">
        <v>917</v>
      </c>
      <c r="B4" s="17" t="s">
        <v>168</v>
      </c>
      <c r="C4" s="17">
        <v>2453.358</v>
      </c>
      <c r="D4" s="17">
        <v>2689.559</v>
      </c>
      <c r="E4" s="17">
        <v>1</v>
      </c>
      <c r="F4" s="18">
        <v>0</v>
      </c>
      <c r="G4" s="18">
        <v>0</v>
      </c>
      <c r="H4" s="18">
        <v>1</v>
      </c>
      <c r="I4" s="18">
        <v>0.124</v>
      </c>
      <c r="J4" s="18">
        <v>8.895</v>
      </c>
      <c r="K4" s="21">
        <v>4</v>
      </c>
      <c r="L4" s="21">
        <v>2</v>
      </c>
      <c r="M4" s="21">
        <v>-1</v>
      </c>
      <c r="N4" s="21">
        <v>1</v>
      </c>
      <c r="O4" s="21">
        <v>0</v>
      </c>
      <c r="P4" s="21">
        <v>3.994</v>
      </c>
      <c r="Q4" s="21">
        <v>0</v>
      </c>
      <c r="R4" s="21">
        <v>0</v>
      </c>
      <c r="S4" s="22"/>
      <c r="T4" s="22"/>
      <c r="U4" s="22"/>
    </row>
    <row r="5" ht="16.5" spans="1:21">
      <c r="A5" s="19">
        <v>1</v>
      </c>
      <c r="B5" s="20" t="s">
        <v>169</v>
      </c>
      <c r="C5" s="20">
        <v>3040.693</v>
      </c>
      <c r="D5" s="20">
        <v>3436.183</v>
      </c>
      <c r="E5" s="20">
        <v>0</v>
      </c>
      <c r="F5" s="20">
        <v>0</v>
      </c>
      <c r="G5" s="20">
        <v>0</v>
      </c>
      <c r="H5" s="20">
        <v>1</v>
      </c>
      <c r="I5" s="18">
        <v>0.356</v>
      </c>
      <c r="J5" s="18">
        <v>11.824</v>
      </c>
      <c r="K5" s="21">
        <v>4</v>
      </c>
      <c r="L5" s="21">
        <v>2</v>
      </c>
      <c r="M5" s="21">
        <v>-1</v>
      </c>
      <c r="N5" s="21">
        <v>1</v>
      </c>
      <c r="O5" s="21">
        <v>0</v>
      </c>
      <c r="P5" s="21">
        <v>0.134</v>
      </c>
      <c r="Q5" s="21">
        <v>0</v>
      </c>
      <c r="R5" s="21">
        <v>0</v>
      </c>
      <c r="S5" s="22"/>
      <c r="T5" s="22"/>
      <c r="U5" s="22"/>
    </row>
    <row r="6" ht="16.5" spans="1:21">
      <c r="A6" s="20">
        <v>2</v>
      </c>
      <c r="B6" s="20" t="s">
        <v>170</v>
      </c>
      <c r="C6" s="20">
        <v>3186.88</v>
      </c>
      <c r="D6" s="20">
        <v>3601.206</v>
      </c>
      <c r="E6" s="20">
        <v>0</v>
      </c>
      <c r="F6" s="20">
        <v>0</v>
      </c>
      <c r="G6" s="20">
        <v>0</v>
      </c>
      <c r="H6" s="20">
        <v>1</v>
      </c>
      <c r="I6" s="18">
        <v>0.37</v>
      </c>
      <c r="J6" s="18">
        <v>11.833</v>
      </c>
      <c r="K6" s="21">
        <v>4</v>
      </c>
      <c r="L6" s="21">
        <v>2</v>
      </c>
      <c r="M6" s="21">
        <v>0</v>
      </c>
      <c r="N6" s="21">
        <v>1</v>
      </c>
      <c r="O6" s="21">
        <v>0</v>
      </c>
      <c r="P6" s="21">
        <v>2.564</v>
      </c>
      <c r="Q6" s="21">
        <v>0</v>
      </c>
      <c r="R6" s="21">
        <v>0</v>
      </c>
      <c r="S6" s="22"/>
      <c r="T6" s="22"/>
      <c r="U6" s="22"/>
    </row>
    <row r="7" ht="16.5" spans="1:21">
      <c r="A7" s="20">
        <v>5</v>
      </c>
      <c r="B7" s="20" t="s">
        <v>171</v>
      </c>
      <c r="C7" s="20">
        <v>2400.023</v>
      </c>
      <c r="D7" s="20">
        <v>2716.3</v>
      </c>
      <c r="E7" s="20">
        <v>0</v>
      </c>
      <c r="F7" s="20">
        <v>0</v>
      </c>
      <c r="G7" s="20">
        <v>0</v>
      </c>
      <c r="H7" s="20">
        <v>1</v>
      </c>
      <c r="I7" s="18">
        <v>4.115</v>
      </c>
      <c r="J7" s="18">
        <v>15.279</v>
      </c>
      <c r="K7" s="21">
        <v>4</v>
      </c>
      <c r="L7" s="21">
        <v>2</v>
      </c>
      <c r="M7" s="21">
        <v>-1</v>
      </c>
      <c r="N7" s="21">
        <v>1</v>
      </c>
      <c r="O7" s="21">
        <v>0</v>
      </c>
      <c r="P7" s="21">
        <v>4.879</v>
      </c>
      <c r="Q7" s="21">
        <v>0</v>
      </c>
      <c r="R7" s="21">
        <v>0</v>
      </c>
      <c r="S7" s="22"/>
      <c r="T7" s="22"/>
      <c r="U7" s="22"/>
    </row>
    <row r="8" ht="16.5" spans="1:21">
      <c r="A8" s="20">
        <v>8</v>
      </c>
      <c r="B8" s="20" t="s">
        <v>172</v>
      </c>
      <c r="C8" s="20">
        <v>2955.393</v>
      </c>
      <c r="D8" s="20">
        <v>3307.861</v>
      </c>
      <c r="E8" s="20">
        <v>0</v>
      </c>
      <c r="F8" s="20">
        <v>0</v>
      </c>
      <c r="G8" s="20">
        <v>0</v>
      </c>
      <c r="H8" s="20">
        <v>1</v>
      </c>
      <c r="I8" s="18">
        <v>4.903</v>
      </c>
      <c r="J8" s="18">
        <v>15.036</v>
      </c>
      <c r="K8" s="21">
        <v>4</v>
      </c>
      <c r="L8" s="21">
        <v>2</v>
      </c>
      <c r="M8" s="21">
        <v>0</v>
      </c>
      <c r="N8" s="21">
        <v>1</v>
      </c>
      <c r="O8" s="21">
        <v>0</v>
      </c>
      <c r="P8" s="21">
        <v>6.008</v>
      </c>
      <c r="Q8" s="21">
        <v>1</v>
      </c>
      <c r="R8" s="21">
        <v>0</v>
      </c>
      <c r="S8" s="22"/>
      <c r="T8" s="22"/>
      <c r="U8" s="22"/>
    </row>
    <row r="9" ht="16.5" spans="1:21">
      <c r="A9" s="20">
        <v>12</v>
      </c>
      <c r="B9" s="20" t="s">
        <v>173</v>
      </c>
      <c r="C9" s="20">
        <v>222.18</v>
      </c>
      <c r="D9" s="20">
        <v>224.854</v>
      </c>
      <c r="E9" s="20">
        <v>0</v>
      </c>
      <c r="F9" s="20">
        <v>0</v>
      </c>
      <c r="G9" s="20">
        <v>0</v>
      </c>
      <c r="H9" s="20">
        <v>1</v>
      </c>
      <c r="I9" s="18">
        <v>0.266</v>
      </c>
      <c r="J9" s="18">
        <v>1.452</v>
      </c>
      <c r="K9" s="21">
        <v>4</v>
      </c>
      <c r="L9" s="21">
        <v>2</v>
      </c>
      <c r="M9" s="21">
        <v>0</v>
      </c>
      <c r="N9" s="21">
        <v>1</v>
      </c>
      <c r="O9" s="21">
        <v>0</v>
      </c>
      <c r="P9" s="21">
        <v>4.189</v>
      </c>
      <c r="Q9" s="21">
        <v>0</v>
      </c>
      <c r="R9" s="21">
        <v>0</v>
      </c>
      <c r="S9" s="22"/>
      <c r="T9" s="22"/>
      <c r="U9" s="22"/>
    </row>
    <row r="10" ht="16.5" spans="1:21">
      <c r="A10" s="20">
        <v>13</v>
      </c>
      <c r="B10" s="20" t="s">
        <v>174</v>
      </c>
      <c r="C10" s="20">
        <v>295.451</v>
      </c>
      <c r="D10" s="20">
        <v>297.67</v>
      </c>
      <c r="E10" s="20">
        <v>0</v>
      </c>
      <c r="F10" s="20">
        <v>0</v>
      </c>
      <c r="G10" s="20">
        <v>0</v>
      </c>
      <c r="H10" s="20">
        <v>1</v>
      </c>
      <c r="I10" s="18">
        <v>0.427</v>
      </c>
      <c r="J10" s="18">
        <v>1.169</v>
      </c>
      <c r="K10" s="21">
        <v>4</v>
      </c>
      <c r="L10" s="21">
        <v>2</v>
      </c>
      <c r="M10" s="21">
        <v>-1</v>
      </c>
      <c r="N10" s="21">
        <v>1</v>
      </c>
      <c r="O10" s="21">
        <v>0</v>
      </c>
      <c r="P10" s="21">
        <v>4.851</v>
      </c>
      <c r="Q10" s="21">
        <v>0</v>
      </c>
      <c r="R10" s="21">
        <v>0</v>
      </c>
      <c r="S10" s="22"/>
      <c r="T10" s="22"/>
      <c r="U10" s="22"/>
    </row>
    <row r="11" ht="16.5" spans="1:21">
      <c r="A11" s="20">
        <v>17</v>
      </c>
      <c r="B11" s="20" t="s">
        <v>175</v>
      </c>
      <c r="C11" s="20">
        <v>2569.464</v>
      </c>
      <c r="D11" s="20">
        <v>2903.733</v>
      </c>
      <c r="E11" s="20">
        <v>0</v>
      </c>
      <c r="F11" s="20">
        <v>0</v>
      </c>
      <c r="G11" s="20">
        <v>0</v>
      </c>
      <c r="H11" s="20">
        <v>1</v>
      </c>
      <c r="I11" s="18">
        <v>0.363</v>
      </c>
      <c r="J11" s="18">
        <v>11.833</v>
      </c>
      <c r="K11" s="21">
        <v>4</v>
      </c>
      <c r="L11" s="21">
        <v>2</v>
      </c>
      <c r="M11" s="21">
        <v>0</v>
      </c>
      <c r="N11" s="21">
        <v>1</v>
      </c>
      <c r="O11" s="21">
        <v>0</v>
      </c>
      <c r="P11" s="21">
        <v>3.44</v>
      </c>
      <c r="Q11" s="21">
        <v>0</v>
      </c>
      <c r="R11" s="21">
        <v>0</v>
      </c>
      <c r="S11" s="22"/>
      <c r="T11" s="22"/>
      <c r="U11" s="22"/>
    </row>
    <row r="12" ht="16.5" spans="1:21">
      <c r="A12" s="20">
        <v>18</v>
      </c>
      <c r="B12" s="20" t="s">
        <v>176</v>
      </c>
      <c r="C12" s="20">
        <v>4963.495</v>
      </c>
      <c r="D12" s="20">
        <v>5654.272</v>
      </c>
      <c r="E12" s="20">
        <v>0</v>
      </c>
      <c r="F12" s="20">
        <v>0</v>
      </c>
      <c r="G12" s="20">
        <v>0</v>
      </c>
      <c r="H12" s="20">
        <v>1</v>
      </c>
      <c r="I12" s="18">
        <v>6.238</v>
      </c>
      <c r="J12" s="18">
        <v>17.693</v>
      </c>
      <c r="K12" s="21">
        <v>4</v>
      </c>
      <c r="L12" s="21">
        <v>2</v>
      </c>
      <c r="M12" s="21">
        <v>-1</v>
      </c>
      <c r="N12" s="21">
        <v>1</v>
      </c>
      <c r="O12" s="21">
        <v>0</v>
      </c>
      <c r="P12" s="21">
        <v>10.037</v>
      </c>
      <c r="Q12" s="21">
        <v>0</v>
      </c>
      <c r="R12" s="21">
        <v>0</v>
      </c>
      <c r="S12" s="22"/>
      <c r="T12" s="22"/>
      <c r="U12" s="22"/>
    </row>
    <row r="13" ht="16.5" spans="1:21">
      <c r="A13" s="20">
        <v>19</v>
      </c>
      <c r="B13" s="20" t="s">
        <v>177</v>
      </c>
      <c r="C13" s="20">
        <v>1028.219</v>
      </c>
      <c r="D13" s="20">
        <v>1146.021</v>
      </c>
      <c r="E13" s="20">
        <v>0</v>
      </c>
      <c r="F13" s="20">
        <v>0</v>
      </c>
      <c r="G13" s="20">
        <v>0</v>
      </c>
      <c r="H13" s="20">
        <v>1</v>
      </c>
      <c r="I13" s="18">
        <v>0.055</v>
      </c>
      <c r="J13" s="18">
        <v>10.329</v>
      </c>
      <c r="K13" s="21">
        <v>4</v>
      </c>
      <c r="L13" s="21">
        <v>2</v>
      </c>
      <c r="M13" s="21">
        <v>0</v>
      </c>
      <c r="N13" s="21">
        <v>1</v>
      </c>
      <c r="O13" s="21">
        <v>0</v>
      </c>
      <c r="P13" s="21">
        <v>1.172</v>
      </c>
      <c r="Q13" s="21">
        <v>0</v>
      </c>
      <c r="R13" s="21">
        <v>0</v>
      </c>
      <c r="S13" s="22"/>
      <c r="T13" s="22"/>
      <c r="U13" s="22"/>
    </row>
    <row r="14" ht="16.5" spans="1:21">
      <c r="A14" s="20">
        <v>21</v>
      </c>
      <c r="B14" s="20" t="s">
        <v>178</v>
      </c>
      <c r="C14" s="20">
        <v>909.917</v>
      </c>
      <c r="D14" s="20">
        <v>1014.006</v>
      </c>
      <c r="E14" s="20">
        <v>0</v>
      </c>
      <c r="F14" s="20">
        <v>0</v>
      </c>
      <c r="G14" s="20">
        <v>0</v>
      </c>
      <c r="H14" s="20">
        <v>1</v>
      </c>
      <c r="I14" s="18">
        <v>0.293</v>
      </c>
      <c r="J14" s="18">
        <v>10.528</v>
      </c>
      <c r="K14" s="21">
        <v>4</v>
      </c>
      <c r="L14" s="21">
        <v>0</v>
      </c>
      <c r="M14" s="21">
        <v>0</v>
      </c>
      <c r="N14" s="21">
        <v>0</v>
      </c>
      <c r="O14" s="21">
        <v>0</v>
      </c>
      <c r="P14" s="21">
        <v>-0.018</v>
      </c>
      <c r="Q14" s="21">
        <v>0</v>
      </c>
      <c r="R14" s="21">
        <v>0</v>
      </c>
      <c r="S14" s="22"/>
      <c r="T14" s="22"/>
      <c r="U14" s="22"/>
    </row>
    <row r="15" ht="16.5" spans="1:21">
      <c r="A15" s="20">
        <v>22</v>
      </c>
      <c r="B15" s="20" t="s">
        <v>179</v>
      </c>
      <c r="C15" s="20">
        <v>247.884</v>
      </c>
      <c r="D15" s="20">
        <v>249.557</v>
      </c>
      <c r="E15" s="20">
        <v>0</v>
      </c>
      <c r="F15" s="20">
        <v>0</v>
      </c>
      <c r="G15" s="20">
        <v>0</v>
      </c>
      <c r="H15" s="20">
        <v>1</v>
      </c>
      <c r="I15" s="18">
        <v>0.398</v>
      </c>
      <c r="J15" s="18">
        <v>1.065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  <c r="S15" s="22"/>
      <c r="T15" s="22"/>
      <c r="U15" s="22"/>
    </row>
    <row r="16" ht="16.5" spans="1:21">
      <c r="A16" s="20">
        <v>29</v>
      </c>
      <c r="B16" s="20" t="s">
        <v>180</v>
      </c>
      <c r="C16" s="20">
        <v>3803.127</v>
      </c>
      <c r="D16" s="20">
        <v>4271.944</v>
      </c>
      <c r="E16" s="20">
        <v>0</v>
      </c>
      <c r="F16" s="20">
        <v>0</v>
      </c>
      <c r="G16" s="20">
        <v>0</v>
      </c>
      <c r="H16" s="20">
        <v>1</v>
      </c>
      <c r="I16" s="18">
        <v>4.934</v>
      </c>
      <c r="J16" s="18">
        <v>15.366</v>
      </c>
      <c r="K16" s="21">
        <v>4</v>
      </c>
      <c r="L16" s="21">
        <v>2</v>
      </c>
      <c r="M16" s="21">
        <v>-1</v>
      </c>
      <c r="N16" s="21">
        <v>1</v>
      </c>
      <c r="O16" s="21">
        <v>0</v>
      </c>
      <c r="P16" s="21">
        <v>2.814</v>
      </c>
      <c r="Q16" s="21">
        <v>0</v>
      </c>
      <c r="R16" s="21">
        <v>0</v>
      </c>
      <c r="S16" s="22"/>
      <c r="T16" s="22"/>
      <c r="U16" s="22"/>
    </row>
    <row r="17" ht="16.5" spans="1:21">
      <c r="A17" s="20">
        <v>31</v>
      </c>
      <c r="B17" s="20" t="s">
        <v>181</v>
      </c>
      <c r="C17" s="20">
        <v>2743.054</v>
      </c>
      <c r="D17" s="20">
        <v>3085.622</v>
      </c>
      <c r="E17" s="20">
        <v>0</v>
      </c>
      <c r="F17" s="20">
        <v>0</v>
      </c>
      <c r="G17" s="20">
        <v>0</v>
      </c>
      <c r="H17" s="20">
        <v>1</v>
      </c>
      <c r="I17" s="18">
        <v>3.442</v>
      </c>
      <c r="J17" s="18">
        <v>14.162</v>
      </c>
      <c r="K17" s="21">
        <v>4</v>
      </c>
      <c r="L17" s="21">
        <v>2</v>
      </c>
      <c r="M17" s="21">
        <v>-1</v>
      </c>
      <c r="N17" s="21">
        <v>1</v>
      </c>
      <c r="O17" s="21">
        <v>0</v>
      </c>
      <c r="P17" s="21">
        <v>3.584</v>
      </c>
      <c r="Q17" s="21">
        <v>0</v>
      </c>
      <c r="R17" s="21">
        <v>0</v>
      </c>
      <c r="S17" s="22"/>
      <c r="T17" s="22"/>
      <c r="U17" s="22"/>
    </row>
    <row r="18" ht="16.5" spans="1:21">
      <c r="A18" s="20">
        <v>38</v>
      </c>
      <c r="B18" s="20" t="s">
        <v>182</v>
      </c>
      <c r="C18" s="20">
        <v>4941.446</v>
      </c>
      <c r="D18" s="20">
        <v>5629.982</v>
      </c>
      <c r="E18" s="20">
        <v>0</v>
      </c>
      <c r="F18" s="20">
        <v>0</v>
      </c>
      <c r="G18" s="20">
        <v>0</v>
      </c>
      <c r="H18" s="20">
        <v>1</v>
      </c>
      <c r="I18" s="18">
        <v>6.331</v>
      </c>
      <c r="J18" s="18">
        <v>17.787</v>
      </c>
      <c r="K18" s="21">
        <v>4</v>
      </c>
      <c r="L18" s="21">
        <v>2</v>
      </c>
      <c r="M18" s="21">
        <v>-1</v>
      </c>
      <c r="N18" s="21">
        <v>1</v>
      </c>
      <c r="O18" s="21">
        <v>0</v>
      </c>
      <c r="P18" s="21">
        <v>3.215</v>
      </c>
      <c r="Q18" s="21">
        <v>0</v>
      </c>
      <c r="R18" s="21">
        <v>0</v>
      </c>
      <c r="S18" s="22"/>
      <c r="T18" s="22"/>
      <c r="U18" s="22"/>
    </row>
    <row r="19" ht="16.5" spans="1:21">
      <c r="A19" s="20">
        <v>42</v>
      </c>
      <c r="B19" s="20" t="s">
        <v>183</v>
      </c>
      <c r="C19" s="20">
        <v>1580.216</v>
      </c>
      <c r="D19" s="20">
        <v>1757.099</v>
      </c>
      <c r="E19" s="20">
        <v>0</v>
      </c>
      <c r="F19" s="20">
        <v>0</v>
      </c>
      <c r="G19" s="20">
        <v>0</v>
      </c>
      <c r="H19" s="20">
        <v>1</v>
      </c>
      <c r="I19" s="18">
        <v>2.331</v>
      </c>
      <c r="J19" s="18">
        <v>12.163</v>
      </c>
      <c r="K19" s="21">
        <v>4</v>
      </c>
      <c r="L19" s="21">
        <v>2</v>
      </c>
      <c r="M19" s="21">
        <v>-1</v>
      </c>
      <c r="N19" s="21">
        <v>1</v>
      </c>
      <c r="O19" s="21">
        <v>0</v>
      </c>
      <c r="P19" s="21">
        <v>9.313</v>
      </c>
      <c r="Q19" s="21">
        <v>0</v>
      </c>
      <c r="R19" s="21">
        <v>0</v>
      </c>
      <c r="S19" s="22"/>
      <c r="T19" s="22"/>
      <c r="U19" s="22"/>
    </row>
    <row r="20" ht="16.5" spans="1:21">
      <c r="A20" s="20">
        <v>43</v>
      </c>
      <c r="B20" s="20" t="s">
        <v>184</v>
      </c>
      <c r="C20" s="20">
        <v>1959.756</v>
      </c>
      <c r="D20" s="20">
        <v>2190.93</v>
      </c>
      <c r="E20" s="20">
        <v>0</v>
      </c>
      <c r="F20" s="20">
        <v>0</v>
      </c>
      <c r="G20" s="20">
        <v>0</v>
      </c>
      <c r="H20" s="20">
        <v>1</v>
      </c>
      <c r="I20" s="18">
        <v>1.292</v>
      </c>
      <c r="J20" s="18">
        <v>11.707</v>
      </c>
      <c r="K20" s="21">
        <v>4</v>
      </c>
      <c r="L20" s="21">
        <v>2</v>
      </c>
      <c r="M20" s="21">
        <v>-1</v>
      </c>
      <c r="N20" s="21">
        <v>1</v>
      </c>
      <c r="O20" s="21">
        <v>0</v>
      </c>
      <c r="P20" s="21">
        <v>1.4</v>
      </c>
      <c r="Q20" s="21">
        <v>0</v>
      </c>
      <c r="R20" s="21">
        <v>0</v>
      </c>
      <c r="S20" s="22"/>
      <c r="T20" s="22"/>
      <c r="U20" s="22"/>
    </row>
    <row r="21" ht="16.5" spans="1:21">
      <c r="A21" s="20">
        <v>44</v>
      </c>
      <c r="B21" s="20" t="s">
        <v>185</v>
      </c>
      <c r="C21" s="20">
        <v>3527.309</v>
      </c>
      <c r="D21" s="20">
        <v>4000.769</v>
      </c>
      <c r="E21" s="20">
        <v>0</v>
      </c>
      <c r="F21" s="20">
        <v>0</v>
      </c>
      <c r="G21" s="20">
        <v>0</v>
      </c>
      <c r="H21" s="20">
        <v>1</v>
      </c>
      <c r="I21" s="18">
        <v>1.716</v>
      </c>
      <c r="J21" s="18">
        <v>13.347</v>
      </c>
      <c r="K21" s="21">
        <v>4</v>
      </c>
      <c r="L21" s="21">
        <v>2</v>
      </c>
      <c r="M21" s="21">
        <v>0</v>
      </c>
      <c r="N21" s="21">
        <v>1</v>
      </c>
      <c r="O21" s="21">
        <v>0</v>
      </c>
      <c r="P21" s="21">
        <v>1.48</v>
      </c>
      <c r="Q21" s="21">
        <v>0</v>
      </c>
      <c r="R21" s="21">
        <v>0</v>
      </c>
      <c r="S21" s="22"/>
      <c r="T21" s="22"/>
      <c r="U21" s="22"/>
    </row>
    <row r="22" ht="16.5" spans="1:21">
      <c r="A22" s="20">
        <v>48</v>
      </c>
      <c r="B22" s="20" t="s">
        <v>186</v>
      </c>
      <c r="C22" s="20">
        <v>1275.672</v>
      </c>
      <c r="D22" s="20">
        <v>1434.34</v>
      </c>
      <c r="E22" s="20">
        <v>0</v>
      </c>
      <c r="F22" s="20">
        <v>0</v>
      </c>
      <c r="G22" s="20">
        <v>0</v>
      </c>
      <c r="H22" s="20">
        <v>1</v>
      </c>
      <c r="I22" s="18">
        <v>0.442</v>
      </c>
      <c r="J22" s="18">
        <v>11.456</v>
      </c>
      <c r="K22" s="21">
        <v>4</v>
      </c>
      <c r="L22" s="21">
        <v>2</v>
      </c>
      <c r="M22" s="21">
        <v>-1</v>
      </c>
      <c r="N22" s="21">
        <v>1</v>
      </c>
      <c r="O22" s="21">
        <v>0</v>
      </c>
      <c r="P22" s="21">
        <v>1.297</v>
      </c>
      <c r="Q22" s="21">
        <v>0</v>
      </c>
      <c r="R22" s="21">
        <v>0</v>
      </c>
      <c r="S22" s="22"/>
      <c r="T22" s="22"/>
      <c r="U22" s="22"/>
    </row>
    <row r="23" ht="16.5" spans="1:21">
      <c r="A23" s="20">
        <v>52</v>
      </c>
      <c r="B23" s="20" t="s">
        <v>187</v>
      </c>
      <c r="C23" s="20">
        <v>2546.209</v>
      </c>
      <c r="D23" s="20">
        <v>2856.34</v>
      </c>
      <c r="E23" s="20">
        <v>0</v>
      </c>
      <c r="F23" s="20">
        <v>0</v>
      </c>
      <c r="G23" s="20">
        <v>0</v>
      </c>
      <c r="H23" s="20">
        <v>1</v>
      </c>
      <c r="I23" s="18">
        <v>1.643</v>
      </c>
      <c r="J23" s="18">
        <v>12.322</v>
      </c>
      <c r="K23" s="21">
        <v>4</v>
      </c>
      <c r="L23" s="21">
        <v>1</v>
      </c>
      <c r="M23" s="21">
        <v>-1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  <c r="S23" s="22"/>
      <c r="T23" s="22"/>
      <c r="U23" s="22"/>
    </row>
    <row r="24" ht="16.5" spans="1:21">
      <c r="A24" s="20">
        <v>53</v>
      </c>
      <c r="B24" s="20" t="s">
        <v>188</v>
      </c>
      <c r="C24" s="20">
        <v>10465.131</v>
      </c>
      <c r="D24" s="20">
        <v>11740.479</v>
      </c>
      <c r="E24" s="20">
        <v>0</v>
      </c>
      <c r="F24" s="20">
        <v>0</v>
      </c>
      <c r="G24" s="20">
        <v>0</v>
      </c>
      <c r="H24" s="20">
        <v>1</v>
      </c>
      <c r="I24" s="18">
        <v>2.283</v>
      </c>
      <c r="J24" s="18">
        <v>12.898</v>
      </c>
      <c r="K24" s="21">
        <v>4</v>
      </c>
      <c r="L24" s="21">
        <v>2</v>
      </c>
      <c r="M24" s="21">
        <v>0</v>
      </c>
      <c r="N24" s="21">
        <v>1</v>
      </c>
      <c r="O24" s="21">
        <v>0</v>
      </c>
      <c r="P24" s="21">
        <v>1.546</v>
      </c>
      <c r="Q24" s="21">
        <v>0</v>
      </c>
      <c r="R24" s="21">
        <v>0</v>
      </c>
      <c r="S24" s="22"/>
      <c r="T24" s="22"/>
      <c r="U24" s="22"/>
    </row>
    <row r="25" ht="16.5" spans="1:21">
      <c r="A25" s="20">
        <v>54</v>
      </c>
      <c r="B25" s="20" t="s">
        <v>189</v>
      </c>
      <c r="C25" s="20">
        <v>1240.598</v>
      </c>
      <c r="D25" s="20">
        <v>1402.653</v>
      </c>
      <c r="E25" s="20">
        <v>0</v>
      </c>
      <c r="F25" s="20">
        <v>0</v>
      </c>
      <c r="G25" s="20">
        <v>0</v>
      </c>
      <c r="H25" s="20">
        <v>1</v>
      </c>
      <c r="I25" s="18">
        <v>3.201</v>
      </c>
      <c r="J25" s="18">
        <v>14.384</v>
      </c>
      <c r="K25" s="21">
        <v>4</v>
      </c>
      <c r="L25" s="21">
        <v>0</v>
      </c>
      <c r="M25" s="21">
        <v>0</v>
      </c>
      <c r="N25" s="21">
        <v>1</v>
      </c>
      <c r="O25" s="21">
        <v>0</v>
      </c>
      <c r="P25" s="21">
        <v>2.14</v>
      </c>
      <c r="Q25" s="21">
        <v>0</v>
      </c>
      <c r="R25" s="21">
        <v>0</v>
      </c>
      <c r="S25" s="22"/>
      <c r="T25" s="22"/>
      <c r="U25" s="22"/>
    </row>
    <row r="26" ht="16.5" spans="1:21">
      <c r="A26" s="20">
        <v>55</v>
      </c>
      <c r="B26" s="20" t="s">
        <v>190</v>
      </c>
      <c r="C26" s="20">
        <v>1253.977</v>
      </c>
      <c r="D26" s="20">
        <v>1417</v>
      </c>
      <c r="E26" s="20">
        <v>0</v>
      </c>
      <c r="F26" s="20">
        <v>0</v>
      </c>
      <c r="G26" s="20">
        <v>0</v>
      </c>
      <c r="H26" s="20">
        <v>1</v>
      </c>
      <c r="I26" s="18">
        <v>1.176</v>
      </c>
      <c r="J26" s="18">
        <v>12.546</v>
      </c>
      <c r="K26" s="21">
        <v>3</v>
      </c>
      <c r="L26" s="21">
        <v>1</v>
      </c>
      <c r="M26" s="21">
        <v>0</v>
      </c>
      <c r="N26" s="21">
        <v>0</v>
      </c>
      <c r="O26" s="21">
        <v>0</v>
      </c>
      <c r="P26" s="21">
        <v>0.428</v>
      </c>
      <c r="Q26" s="21">
        <v>0</v>
      </c>
      <c r="R26" s="21">
        <v>1</v>
      </c>
      <c r="S26" s="22"/>
      <c r="T26" s="22"/>
      <c r="U26" s="22"/>
    </row>
    <row r="27" ht="16.5" spans="1:21">
      <c r="A27" s="20">
        <v>56</v>
      </c>
      <c r="B27" s="20" t="s">
        <v>191</v>
      </c>
      <c r="C27" s="20">
        <v>1029.632</v>
      </c>
      <c r="D27" s="20">
        <v>1137.793</v>
      </c>
      <c r="E27" s="20">
        <v>0</v>
      </c>
      <c r="F27" s="20">
        <v>0</v>
      </c>
      <c r="G27" s="20">
        <v>0</v>
      </c>
      <c r="H27" s="20">
        <v>1</v>
      </c>
      <c r="I27" s="18">
        <v>1.576</v>
      </c>
      <c r="J27" s="18">
        <v>10.933</v>
      </c>
      <c r="K27" s="21">
        <v>4</v>
      </c>
      <c r="L27" s="21">
        <v>2</v>
      </c>
      <c r="M27" s="21">
        <v>0</v>
      </c>
      <c r="N27" s="21">
        <v>1</v>
      </c>
      <c r="O27" s="21">
        <v>0</v>
      </c>
      <c r="P27" s="21">
        <v>4.134</v>
      </c>
      <c r="Q27" s="21">
        <v>1</v>
      </c>
      <c r="R27" s="21">
        <v>0</v>
      </c>
      <c r="S27" s="22"/>
      <c r="T27" s="22"/>
      <c r="U27" s="22"/>
    </row>
    <row r="28" ht="16.5" spans="1:21">
      <c r="A28" s="20">
        <v>58</v>
      </c>
      <c r="B28" s="20" t="s">
        <v>192</v>
      </c>
      <c r="C28" s="20">
        <v>3950.434</v>
      </c>
      <c r="D28" s="20">
        <v>4419.726</v>
      </c>
      <c r="E28" s="20">
        <v>0</v>
      </c>
      <c r="F28" s="20">
        <v>0</v>
      </c>
      <c r="G28" s="20">
        <v>0</v>
      </c>
      <c r="H28" s="20">
        <v>1</v>
      </c>
      <c r="I28" s="18">
        <v>3.796</v>
      </c>
      <c r="J28" s="18">
        <v>14.011</v>
      </c>
      <c r="K28" s="21">
        <v>4</v>
      </c>
      <c r="L28" s="21">
        <v>2</v>
      </c>
      <c r="M28" s="21">
        <v>-1</v>
      </c>
      <c r="N28" s="21">
        <v>1</v>
      </c>
      <c r="O28" s="21">
        <v>0</v>
      </c>
      <c r="P28" s="21">
        <v>6.334</v>
      </c>
      <c r="Q28" s="21">
        <v>0</v>
      </c>
      <c r="R28" s="21">
        <v>0</v>
      </c>
      <c r="S28" s="22"/>
      <c r="T28" s="22"/>
      <c r="U28" s="22"/>
    </row>
    <row r="29" ht="16.5" spans="1:21">
      <c r="A29" s="20">
        <v>60</v>
      </c>
      <c r="B29" s="20" t="s">
        <v>193</v>
      </c>
      <c r="C29" s="20">
        <v>3624.697</v>
      </c>
      <c r="D29" s="20">
        <v>4068.06</v>
      </c>
      <c r="E29" s="20">
        <v>0</v>
      </c>
      <c r="F29" s="20">
        <v>0</v>
      </c>
      <c r="G29" s="20">
        <v>0</v>
      </c>
      <c r="H29" s="20">
        <v>1</v>
      </c>
      <c r="I29" s="18">
        <v>2.435</v>
      </c>
      <c r="J29" s="18">
        <v>13.069</v>
      </c>
      <c r="K29" s="21">
        <v>4</v>
      </c>
      <c r="L29" s="21">
        <v>2</v>
      </c>
      <c r="M29" s="21">
        <v>0</v>
      </c>
      <c r="N29" s="21">
        <v>1</v>
      </c>
      <c r="O29" s="21">
        <v>0</v>
      </c>
      <c r="P29" s="21">
        <v>2.52</v>
      </c>
      <c r="Q29" s="21">
        <v>1</v>
      </c>
      <c r="R29" s="21">
        <v>0</v>
      </c>
      <c r="S29" s="22"/>
      <c r="T29" s="22"/>
      <c r="U29" s="22"/>
    </row>
    <row r="30" ht="16.5" spans="1:21">
      <c r="A30" s="20">
        <v>61</v>
      </c>
      <c r="B30" s="20" t="s">
        <v>194</v>
      </c>
      <c r="C30" s="20">
        <v>175.542</v>
      </c>
      <c r="D30" s="20">
        <v>177.849</v>
      </c>
      <c r="E30" s="20">
        <v>0</v>
      </c>
      <c r="F30" s="20">
        <v>0</v>
      </c>
      <c r="G30" s="20">
        <v>0</v>
      </c>
      <c r="H30" s="20">
        <v>1</v>
      </c>
      <c r="I30" s="18">
        <v>0.391</v>
      </c>
      <c r="J30" s="18">
        <v>1.683</v>
      </c>
      <c r="K30" s="21">
        <v>4</v>
      </c>
      <c r="L30" s="21">
        <v>2</v>
      </c>
      <c r="M30" s="21">
        <v>-1</v>
      </c>
      <c r="N30" s="21">
        <v>1</v>
      </c>
      <c r="O30" s="21">
        <v>0</v>
      </c>
      <c r="P30" s="21">
        <v>3.977</v>
      </c>
      <c r="Q30" s="21">
        <v>0</v>
      </c>
      <c r="R30" s="21">
        <v>0</v>
      </c>
      <c r="S30" s="22"/>
      <c r="T30" s="22"/>
      <c r="U30" s="22"/>
    </row>
    <row r="31" ht="16.5" spans="1:21">
      <c r="A31" s="20">
        <v>62</v>
      </c>
      <c r="B31" s="20" t="s">
        <v>195</v>
      </c>
      <c r="C31" s="20">
        <v>1675.002</v>
      </c>
      <c r="D31" s="20">
        <v>1928.132</v>
      </c>
      <c r="E31" s="20">
        <v>0</v>
      </c>
      <c r="F31" s="20">
        <v>0</v>
      </c>
      <c r="G31" s="20">
        <v>0</v>
      </c>
      <c r="H31" s="20">
        <v>1</v>
      </c>
      <c r="I31" s="18">
        <v>1.036</v>
      </c>
      <c r="J31" s="18">
        <v>14.028</v>
      </c>
      <c r="K31" s="21">
        <v>3</v>
      </c>
      <c r="L31" s="21">
        <v>0</v>
      </c>
      <c r="M31" s="21">
        <v>0</v>
      </c>
      <c r="N31" s="21">
        <v>0</v>
      </c>
      <c r="O31" s="21">
        <v>0</v>
      </c>
      <c r="P31" s="21">
        <v>0.246</v>
      </c>
      <c r="Q31" s="21">
        <v>0</v>
      </c>
      <c r="R31" s="21">
        <v>0</v>
      </c>
      <c r="S31" s="22"/>
      <c r="T31" s="22"/>
      <c r="U31" s="22"/>
    </row>
    <row r="32" ht="16.5" spans="1:21">
      <c r="A32" s="20">
        <v>63</v>
      </c>
      <c r="B32" s="20" t="s">
        <v>196</v>
      </c>
      <c r="C32" s="20">
        <v>3137.187</v>
      </c>
      <c r="D32" s="20">
        <v>3562.335</v>
      </c>
      <c r="E32" s="20">
        <v>0</v>
      </c>
      <c r="F32" s="20">
        <v>0</v>
      </c>
      <c r="G32" s="20">
        <v>0</v>
      </c>
      <c r="H32" s="20">
        <v>1</v>
      </c>
      <c r="I32" s="18">
        <v>4.781</v>
      </c>
      <c r="J32" s="18">
        <v>16.145</v>
      </c>
      <c r="K32" s="21">
        <v>4</v>
      </c>
      <c r="L32" s="21">
        <v>2</v>
      </c>
      <c r="M32" s="21">
        <v>0</v>
      </c>
      <c r="N32" s="21">
        <v>0</v>
      </c>
      <c r="O32" s="21">
        <v>0</v>
      </c>
      <c r="P32" s="21">
        <v>1.238</v>
      </c>
      <c r="Q32" s="21">
        <v>0</v>
      </c>
      <c r="R32" s="21">
        <v>1</v>
      </c>
      <c r="S32" s="22"/>
      <c r="T32" s="22"/>
      <c r="U32" s="22"/>
    </row>
    <row r="33" ht="16.5" spans="1:21">
      <c r="A33" s="20">
        <v>76</v>
      </c>
      <c r="B33" s="20" t="s">
        <v>197</v>
      </c>
      <c r="C33" s="20">
        <v>4797.483</v>
      </c>
      <c r="D33" s="20">
        <v>5456.742</v>
      </c>
      <c r="E33" s="20">
        <v>0</v>
      </c>
      <c r="F33" s="20">
        <v>0</v>
      </c>
      <c r="G33" s="20">
        <v>0</v>
      </c>
      <c r="H33" s="20">
        <v>1</v>
      </c>
      <c r="I33" s="18">
        <v>7.386</v>
      </c>
      <c r="J33" s="18">
        <v>18.575</v>
      </c>
      <c r="K33" s="21">
        <v>3</v>
      </c>
      <c r="L33" s="21">
        <v>2</v>
      </c>
      <c r="M33" s="21">
        <v>0</v>
      </c>
      <c r="N33" s="21">
        <v>1</v>
      </c>
      <c r="O33" s="21">
        <v>0</v>
      </c>
      <c r="P33" s="21">
        <v>2.012</v>
      </c>
      <c r="Q33" s="21">
        <v>1</v>
      </c>
      <c r="R33" s="21">
        <v>0</v>
      </c>
      <c r="S33" s="22"/>
      <c r="T33" s="22"/>
      <c r="U33" s="22"/>
    </row>
    <row r="34" ht="16.5" spans="1:21">
      <c r="A34" s="20">
        <v>98</v>
      </c>
      <c r="B34" s="20" t="s">
        <v>198</v>
      </c>
      <c r="C34" s="20">
        <v>4590.358</v>
      </c>
      <c r="D34" s="20">
        <v>5140.302</v>
      </c>
      <c r="E34" s="20">
        <v>0</v>
      </c>
      <c r="F34" s="20">
        <v>0</v>
      </c>
      <c r="G34" s="20">
        <v>0</v>
      </c>
      <c r="H34" s="20">
        <v>1</v>
      </c>
      <c r="I34" s="18">
        <v>1.8</v>
      </c>
      <c r="J34" s="18">
        <v>12.306</v>
      </c>
      <c r="K34" s="21">
        <v>4</v>
      </c>
      <c r="L34" s="21">
        <v>2</v>
      </c>
      <c r="M34" s="21">
        <v>0</v>
      </c>
      <c r="N34" s="21">
        <v>1</v>
      </c>
      <c r="O34" s="21">
        <v>0</v>
      </c>
      <c r="P34" s="21">
        <v>1.914</v>
      </c>
      <c r="Q34" s="21">
        <v>0</v>
      </c>
      <c r="R34" s="21">
        <v>0</v>
      </c>
      <c r="S34" s="22"/>
      <c r="T34" s="22"/>
      <c r="U34" s="22"/>
    </row>
    <row r="35" ht="16.5" spans="1:21">
      <c r="A35" s="20">
        <v>100</v>
      </c>
      <c r="B35" s="20" t="s">
        <v>199</v>
      </c>
      <c r="C35" s="20">
        <v>5120.69</v>
      </c>
      <c r="D35" s="20">
        <v>5733.166</v>
      </c>
      <c r="E35" s="20">
        <v>0</v>
      </c>
      <c r="F35" s="20">
        <v>0</v>
      </c>
      <c r="G35" s="20">
        <v>0</v>
      </c>
      <c r="H35" s="20">
        <v>1</v>
      </c>
      <c r="I35" s="18">
        <v>1.318</v>
      </c>
      <c r="J35" s="18">
        <v>11.86</v>
      </c>
      <c r="K35" s="21">
        <v>2</v>
      </c>
      <c r="L35" s="21">
        <v>2</v>
      </c>
      <c r="M35" s="21">
        <v>0</v>
      </c>
      <c r="N35" s="21">
        <v>0</v>
      </c>
      <c r="O35" s="21">
        <v>0</v>
      </c>
      <c r="P35" s="21">
        <v>15.177</v>
      </c>
      <c r="Q35" s="21">
        <v>0</v>
      </c>
      <c r="R35" s="21">
        <v>1</v>
      </c>
      <c r="S35" s="22"/>
      <c r="T35" s="22"/>
      <c r="U35" s="22"/>
    </row>
    <row r="36" ht="16.5" spans="1:21">
      <c r="A36" s="20">
        <v>101</v>
      </c>
      <c r="B36" s="20" t="s">
        <v>200</v>
      </c>
      <c r="C36" s="20">
        <v>245.883</v>
      </c>
      <c r="D36" s="20">
        <v>247.532</v>
      </c>
      <c r="E36" s="20">
        <v>0</v>
      </c>
      <c r="F36" s="20">
        <v>0</v>
      </c>
      <c r="G36" s="20">
        <v>0</v>
      </c>
      <c r="H36" s="20">
        <v>1</v>
      </c>
      <c r="I36" s="18">
        <v>0.374</v>
      </c>
      <c r="J36" s="18">
        <v>1.038</v>
      </c>
      <c r="K36" s="21">
        <v>3</v>
      </c>
      <c r="L36" s="21">
        <v>1</v>
      </c>
      <c r="M36" s="21">
        <v>0</v>
      </c>
      <c r="N36" s="21">
        <v>0</v>
      </c>
      <c r="O36" s="21">
        <v>0</v>
      </c>
      <c r="P36" s="21">
        <v>3.573</v>
      </c>
      <c r="Q36" s="21">
        <v>0</v>
      </c>
      <c r="R36" s="21">
        <v>0</v>
      </c>
      <c r="S36" s="22"/>
      <c r="T36" s="22"/>
      <c r="U36" s="22"/>
    </row>
    <row r="37" ht="16.5" spans="1:21">
      <c r="A37" s="20">
        <v>110</v>
      </c>
      <c r="B37" s="20" t="s">
        <v>201</v>
      </c>
      <c r="C37" s="20">
        <v>3412.163</v>
      </c>
      <c r="D37" s="20">
        <v>3868.146</v>
      </c>
      <c r="E37" s="20">
        <v>0</v>
      </c>
      <c r="F37" s="20">
        <v>0</v>
      </c>
      <c r="G37" s="20">
        <v>0</v>
      </c>
      <c r="H37" s="20">
        <v>1</v>
      </c>
      <c r="I37" s="18">
        <v>6.247</v>
      </c>
      <c r="J37" s="18">
        <v>17.299</v>
      </c>
      <c r="K37" s="21">
        <v>4</v>
      </c>
      <c r="L37" s="21">
        <v>2</v>
      </c>
      <c r="M37" s="21">
        <v>-1</v>
      </c>
      <c r="N37" s="21">
        <v>1</v>
      </c>
      <c r="O37" s="21">
        <v>0</v>
      </c>
      <c r="P37" s="21">
        <v>9.539</v>
      </c>
      <c r="Q37" s="21">
        <v>0</v>
      </c>
      <c r="R37" s="21">
        <v>0</v>
      </c>
      <c r="S37" s="22"/>
      <c r="T37" s="22"/>
      <c r="U37" s="22"/>
    </row>
    <row r="38" ht="16.5" spans="1:21">
      <c r="A38" s="20">
        <v>116</v>
      </c>
      <c r="B38" s="20" t="s">
        <v>202</v>
      </c>
      <c r="C38" s="20">
        <v>195.752</v>
      </c>
      <c r="D38" s="20">
        <v>197.072</v>
      </c>
      <c r="E38" s="20">
        <v>0</v>
      </c>
      <c r="F38" s="20">
        <v>0</v>
      </c>
      <c r="G38" s="20">
        <v>0</v>
      </c>
      <c r="H38" s="20">
        <v>1</v>
      </c>
      <c r="I38" s="18">
        <v>0.325</v>
      </c>
      <c r="J38" s="18">
        <v>0.993</v>
      </c>
      <c r="K38" s="21">
        <v>4</v>
      </c>
      <c r="L38" s="21">
        <v>2</v>
      </c>
      <c r="M38" s="21">
        <v>0</v>
      </c>
      <c r="N38" s="21">
        <v>1</v>
      </c>
      <c r="O38" s="21">
        <v>0</v>
      </c>
      <c r="P38" s="21">
        <v>4.484</v>
      </c>
      <c r="Q38" s="21">
        <v>1</v>
      </c>
      <c r="R38" s="21">
        <v>0</v>
      </c>
      <c r="S38" s="22"/>
      <c r="T38" s="22"/>
      <c r="U38" s="22"/>
    </row>
    <row r="39" ht="16.5" spans="1:21">
      <c r="A39" s="20">
        <v>125</v>
      </c>
      <c r="B39" s="20" t="s">
        <v>203</v>
      </c>
      <c r="C39" s="20">
        <v>10351.893</v>
      </c>
      <c r="D39" s="20">
        <v>11480.634</v>
      </c>
      <c r="E39" s="20">
        <v>0</v>
      </c>
      <c r="F39" s="20">
        <v>0</v>
      </c>
      <c r="G39" s="20">
        <v>0</v>
      </c>
      <c r="H39" s="20">
        <v>1</v>
      </c>
      <c r="I39" s="18">
        <v>1.13</v>
      </c>
      <c r="J39" s="18">
        <v>10.851</v>
      </c>
      <c r="K39" s="21">
        <v>4</v>
      </c>
      <c r="L39" s="21">
        <v>2</v>
      </c>
      <c r="M39" s="21">
        <v>0</v>
      </c>
      <c r="N39" s="21">
        <v>1</v>
      </c>
      <c r="O39" s="21">
        <v>0</v>
      </c>
      <c r="P39" s="21">
        <v>3.145</v>
      </c>
      <c r="Q39" s="21">
        <v>0</v>
      </c>
      <c r="R39" s="21">
        <v>0</v>
      </c>
      <c r="S39" s="22"/>
      <c r="T39" s="22"/>
      <c r="U39" s="22"/>
    </row>
    <row r="40" ht="16.5" spans="1:21">
      <c r="A40" s="20">
        <v>129</v>
      </c>
      <c r="B40" s="20" t="s">
        <v>204</v>
      </c>
      <c r="C40" s="20">
        <v>13280.663</v>
      </c>
      <c r="D40" s="20">
        <v>14698.986</v>
      </c>
      <c r="E40" s="20">
        <v>0</v>
      </c>
      <c r="F40" s="20">
        <v>0</v>
      </c>
      <c r="G40" s="20">
        <v>0</v>
      </c>
      <c r="H40" s="20">
        <v>1</v>
      </c>
      <c r="I40" s="18">
        <v>1.877</v>
      </c>
      <c r="J40" s="18">
        <v>11.345</v>
      </c>
      <c r="K40" s="21">
        <v>4</v>
      </c>
      <c r="L40" s="21">
        <v>2</v>
      </c>
      <c r="M40" s="21">
        <v>0</v>
      </c>
      <c r="N40" s="21">
        <v>0</v>
      </c>
      <c r="O40" s="21">
        <v>0</v>
      </c>
      <c r="P40" s="21">
        <v>2.149</v>
      </c>
      <c r="Q40" s="21">
        <v>0</v>
      </c>
      <c r="R40" s="21">
        <v>1</v>
      </c>
      <c r="S40" s="22"/>
      <c r="T40" s="22"/>
      <c r="U40" s="22"/>
    </row>
    <row r="41" ht="16.5" spans="1:21">
      <c r="A41" s="20">
        <v>134</v>
      </c>
      <c r="B41" s="20" t="s">
        <v>205</v>
      </c>
      <c r="C41" s="20">
        <v>930.886</v>
      </c>
      <c r="D41" s="20">
        <v>1053.277</v>
      </c>
      <c r="E41" s="20">
        <v>0</v>
      </c>
      <c r="F41" s="20">
        <v>0</v>
      </c>
      <c r="G41" s="20">
        <v>0</v>
      </c>
      <c r="H41" s="20">
        <v>1</v>
      </c>
      <c r="I41" s="18">
        <v>7.56</v>
      </c>
      <c r="J41" s="18">
        <v>18.302</v>
      </c>
      <c r="K41" s="21">
        <v>4</v>
      </c>
      <c r="L41" s="21">
        <v>2</v>
      </c>
      <c r="M41" s="21">
        <v>-1</v>
      </c>
      <c r="N41" s="21">
        <v>1</v>
      </c>
      <c r="O41" s="21">
        <v>0</v>
      </c>
      <c r="P41" s="21">
        <v>2.331</v>
      </c>
      <c r="Q41" s="21">
        <v>0</v>
      </c>
      <c r="R41" s="21">
        <v>0</v>
      </c>
      <c r="S41" s="22"/>
      <c r="T41" s="22"/>
      <c r="U41" s="22"/>
    </row>
    <row r="42" ht="16.5" spans="1:21">
      <c r="A42" s="20">
        <v>136</v>
      </c>
      <c r="B42" s="20" t="s">
        <v>206</v>
      </c>
      <c r="C42" s="20">
        <v>10665.063</v>
      </c>
      <c r="D42" s="20">
        <v>11725.119</v>
      </c>
      <c r="E42" s="20">
        <v>0</v>
      </c>
      <c r="F42" s="20">
        <v>0</v>
      </c>
      <c r="G42" s="20">
        <v>0</v>
      </c>
      <c r="H42" s="20">
        <v>1</v>
      </c>
      <c r="I42" s="18">
        <v>3.238</v>
      </c>
      <c r="J42" s="18">
        <v>11.986</v>
      </c>
      <c r="K42" s="21">
        <v>4</v>
      </c>
      <c r="L42" s="21">
        <v>2</v>
      </c>
      <c r="M42" s="21">
        <v>-1</v>
      </c>
      <c r="N42" s="21">
        <v>1</v>
      </c>
      <c r="O42" s="21">
        <v>0</v>
      </c>
      <c r="P42" s="21">
        <v>3.868</v>
      </c>
      <c r="Q42" s="21">
        <v>0</v>
      </c>
      <c r="R42" s="21">
        <v>0</v>
      </c>
      <c r="S42" s="22"/>
      <c r="T42" s="22"/>
      <c r="U42" s="22"/>
    </row>
    <row r="43" ht="16.5" spans="1:21">
      <c r="A43" s="20">
        <v>139</v>
      </c>
      <c r="B43" s="20" t="s">
        <v>207</v>
      </c>
      <c r="C43" s="20">
        <v>362.005</v>
      </c>
      <c r="D43" s="20">
        <v>384.947</v>
      </c>
      <c r="E43" s="20">
        <v>0</v>
      </c>
      <c r="F43" s="20">
        <v>0</v>
      </c>
      <c r="G43" s="20">
        <v>0</v>
      </c>
      <c r="H43" s="20">
        <v>1</v>
      </c>
      <c r="I43" s="18">
        <v>1.135</v>
      </c>
      <c r="J43" s="18">
        <v>7.027</v>
      </c>
      <c r="K43" s="21">
        <v>4</v>
      </c>
      <c r="L43" s="21">
        <v>2</v>
      </c>
      <c r="M43" s="21">
        <v>-1</v>
      </c>
      <c r="N43" s="21">
        <v>1</v>
      </c>
      <c r="O43" s="21">
        <v>0</v>
      </c>
      <c r="P43" s="21">
        <v>4.67</v>
      </c>
      <c r="Q43" s="21">
        <v>0</v>
      </c>
      <c r="R43" s="21">
        <v>0</v>
      </c>
      <c r="S43" s="22"/>
      <c r="T43" s="22"/>
      <c r="U43" s="22"/>
    </row>
    <row r="44" ht="16.5" spans="1:21">
      <c r="A44" s="20">
        <v>149</v>
      </c>
      <c r="B44" s="20" t="s">
        <v>208</v>
      </c>
      <c r="C44" s="20">
        <v>3583.898</v>
      </c>
      <c r="D44" s="20">
        <v>3992.276</v>
      </c>
      <c r="E44" s="20">
        <v>0</v>
      </c>
      <c r="F44" s="20">
        <v>0</v>
      </c>
      <c r="G44" s="20">
        <v>0</v>
      </c>
      <c r="H44" s="20">
        <v>1</v>
      </c>
      <c r="I44" s="18">
        <v>3.135</v>
      </c>
      <c r="J44" s="18">
        <v>13.043</v>
      </c>
      <c r="K44" s="21">
        <v>4</v>
      </c>
      <c r="L44" s="21">
        <v>2</v>
      </c>
      <c r="M44" s="21">
        <v>0</v>
      </c>
      <c r="N44" s="21">
        <v>1</v>
      </c>
      <c r="O44" s="21">
        <v>0</v>
      </c>
      <c r="P44" s="21">
        <v>3.995</v>
      </c>
      <c r="Q44" s="21">
        <v>0</v>
      </c>
      <c r="R44" s="21">
        <v>0</v>
      </c>
      <c r="S44" s="22"/>
      <c r="T44" s="22"/>
      <c r="U44" s="22"/>
    </row>
    <row r="45" ht="16.5" spans="1:21">
      <c r="A45" s="20">
        <v>152</v>
      </c>
      <c r="B45" s="20" t="s">
        <v>209</v>
      </c>
      <c r="C45" s="20">
        <v>2504.143</v>
      </c>
      <c r="D45" s="20">
        <v>2767.422</v>
      </c>
      <c r="E45" s="20">
        <v>0</v>
      </c>
      <c r="F45" s="20">
        <v>0</v>
      </c>
      <c r="G45" s="20">
        <v>0</v>
      </c>
      <c r="H45" s="20">
        <v>1</v>
      </c>
      <c r="I45" s="18">
        <v>0.839</v>
      </c>
      <c r="J45" s="18">
        <v>10.273</v>
      </c>
      <c r="K45" s="21">
        <v>4</v>
      </c>
      <c r="L45" s="21">
        <v>2</v>
      </c>
      <c r="M45" s="21">
        <v>-1</v>
      </c>
      <c r="N45" s="21">
        <v>1</v>
      </c>
      <c r="O45" s="21">
        <v>0</v>
      </c>
      <c r="P45" s="21">
        <v>4.441</v>
      </c>
      <c r="Q45" s="21">
        <v>0</v>
      </c>
      <c r="R45" s="21">
        <v>0</v>
      </c>
      <c r="S45" s="22"/>
      <c r="T45" s="22"/>
      <c r="U45" s="22"/>
    </row>
    <row r="46" ht="16.5" spans="1:21">
      <c r="A46" s="20">
        <v>155</v>
      </c>
      <c r="B46" s="20" t="s">
        <v>210</v>
      </c>
      <c r="C46" s="20">
        <v>2604.042</v>
      </c>
      <c r="D46" s="20">
        <v>2938.293</v>
      </c>
      <c r="E46" s="20">
        <v>0</v>
      </c>
      <c r="F46" s="20">
        <v>0</v>
      </c>
      <c r="G46" s="20">
        <v>0</v>
      </c>
      <c r="H46" s="20">
        <v>1</v>
      </c>
      <c r="I46" s="18">
        <v>0.092</v>
      </c>
      <c r="J46" s="18">
        <v>11.457</v>
      </c>
      <c r="K46" s="21">
        <v>4</v>
      </c>
      <c r="L46" s="21">
        <v>2</v>
      </c>
      <c r="M46" s="21">
        <v>-1</v>
      </c>
      <c r="N46" s="21">
        <v>1</v>
      </c>
      <c r="O46" s="21">
        <v>0</v>
      </c>
      <c r="P46" s="21">
        <v>3.965</v>
      </c>
      <c r="Q46" s="21">
        <v>0</v>
      </c>
      <c r="R46" s="21">
        <v>0</v>
      </c>
      <c r="S46" s="22"/>
      <c r="T46" s="22"/>
      <c r="U46" s="22"/>
    </row>
    <row r="47" ht="16.5" spans="1:21">
      <c r="A47" s="20">
        <v>683</v>
      </c>
      <c r="B47" s="20" t="s">
        <v>211</v>
      </c>
      <c r="C47" s="20">
        <v>864.7</v>
      </c>
      <c r="D47" s="20">
        <v>1049.735</v>
      </c>
      <c r="E47" s="20">
        <v>0</v>
      </c>
      <c r="F47" s="20">
        <v>0</v>
      </c>
      <c r="G47" s="20">
        <v>0</v>
      </c>
      <c r="H47" s="20">
        <v>1</v>
      </c>
      <c r="I47" s="18">
        <v>0.22</v>
      </c>
      <c r="J47" s="18">
        <v>17.808</v>
      </c>
      <c r="K47" s="21">
        <v>4</v>
      </c>
      <c r="L47" s="21">
        <v>2</v>
      </c>
      <c r="M47" s="21">
        <v>-1</v>
      </c>
      <c r="N47" s="21">
        <v>1</v>
      </c>
      <c r="O47" s="21">
        <v>0</v>
      </c>
      <c r="P47" s="21">
        <v>1.905</v>
      </c>
      <c r="Q47" s="21">
        <v>0</v>
      </c>
      <c r="R47" s="21">
        <v>0</v>
      </c>
      <c r="S47" s="22"/>
      <c r="T47" s="22"/>
      <c r="U47" s="22"/>
    </row>
    <row r="48" ht="16.5" spans="1:21">
      <c r="A48" s="20">
        <v>821</v>
      </c>
      <c r="B48" s="20" t="s">
        <v>212</v>
      </c>
      <c r="C48" s="20">
        <v>5928.438</v>
      </c>
      <c r="D48" s="20">
        <v>6540.234</v>
      </c>
      <c r="E48" s="20">
        <v>0</v>
      </c>
      <c r="F48" s="20">
        <v>0</v>
      </c>
      <c r="G48" s="20">
        <v>0</v>
      </c>
      <c r="H48" s="20">
        <v>1</v>
      </c>
      <c r="I48" s="18">
        <v>2.449</v>
      </c>
      <c r="J48" s="18">
        <v>11.575</v>
      </c>
      <c r="K48" s="21">
        <v>4</v>
      </c>
      <c r="L48" s="21">
        <v>2</v>
      </c>
      <c r="M48" s="21">
        <v>0</v>
      </c>
      <c r="N48" s="21">
        <v>1</v>
      </c>
      <c r="O48" s="21">
        <v>0</v>
      </c>
      <c r="P48" s="21">
        <v>1.195</v>
      </c>
      <c r="Q48" s="21">
        <v>0</v>
      </c>
      <c r="R48" s="21">
        <v>0</v>
      </c>
      <c r="S48" s="22"/>
      <c r="T48" s="22"/>
      <c r="U48" s="22"/>
    </row>
    <row r="49" ht="16.5" spans="1:21">
      <c r="A49" s="20">
        <v>825</v>
      </c>
      <c r="B49" s="20" t="s">
        <v>213</v>
      </c>
      <c r="C49" s="20">
        <v>2930.95</v>
      </c>
      <c r="D49" s="20">
        <v>3242.417</v>
      </c>
      <c r="E49" s="20">
        <v>0</v>
      </c>
      <c r="F49" s="20">
        <v>0</v>
      </c>
      <c r="G49" s="20">
        <v>0</v>
      </c>
      <c r="H49" s="20">
        <v>1</v>
      </c>
      <c r="I49" s="18">
        <v>0.217</v>
      </c>
      <c r="J49" s="18">
        <v>9.802</v>
      </c>
      <c r="K49" s="21">
        <v>4</v>
      </c>
      <c r="L49" s="21">
        <v>2</v>
      </c>
      <c r="M49" s="21">
        <v>-1</v>
      </c>
      <c r="N49" s="21">
        <v>1</v>
      </c>
      <c r="O49" s="21">
        <v>0</v>
      </c>
      <c r="P49" s="21">
        <v>2.262</v>
      </c>
      <c r="Q49" s="21">
        <v>0</v>
      </c>
      <c r="R49" s="21">
        <v>0</v>
      </c>
      <c r="S49" s="22"/>
      <c r="T49" s="22"/>
      <c r="U49" s="22"/>
    </row>
    <row r="50" ht="16.5" spans="1:21">
      <c r="A50" s="20">
        <v>832</v>
      </c>
      <c r="B50" s="20" t="s">
        <v>214</v>
      </c>
      <c r="C50" s="20">
        <v>409.725</v>
      </c>
      <c r="D50" s="20">
        <v>438.673</v>
      </c>
      <c r="E50" s="20">
        <v>0</v>
      </c>
      <c r="F50" s="20">
        <v>0</v>
      </c>
      <c r="G50" s="20">
        <v>0</v>
      </c>
      <c r="H50" s="20">
        <v>1</v>
      </c>
      <c r="I50" s="18">
        <v>0.569</v>
      </c>
      <c r="J50" s="18">
        <v>7.131</v>
      </c>
      <c r="K50" s="21">
        <v>4</v>
      </c>
      <c r="L50" s="21">
        <v>2</v>
      </c>
      <c r="M50" s="21">
        <v>-1</v>
      </c>
      <c r="N50" s="21">
        <v>1</v>
      </c>
      <c r="O50" s="21">
        <v>0</v>
      </c>
      <c r="P50" s="21">
        <v>7.896</v>
      </c>
      <c r="Q50" s="21">
        <v>0</v>
      </c>
      <c r="R50" s="21">
        <v>0</v>
      </c>
      <c r="S50" s="22"/>
      <c r="T50" s="22"/>
      <c r="U50" s="22"/>
    </row>
    <row r="51" ht="16.5" spans="1:21">
      <c r="A51" s="20">
        <v>849</v>
      </c>
      <c r="B51" s="20" t="s">
        <v>215</v>
      </c>
      <c r="C51" s="20">
        <v>8394.939</v>
      </c>
      <c r="D51" s="20">
        <v>9995.364</v>
      </c>
      <c r="E51" s="20">
        <v>0</v>
      </c>
      <c r="F51" s="20">
        <v>0</v>
      </c>
      <c r="G51" s="20">
        <v>0</v>
      </c>
      <c r="H51" s="20">
        <v>1</v>
      </c>
      <c r="I51" s="18">
        <v>1.728</v>
      </c>
      <c r="J51" s="18">
        <v>17.463</v>
      </c>
      <c r="K51" s="21">
        <v>4</v>
      </c>
      <c r="L51" s="21">
        <v>2</v>
      </c>
      <c r="M51" s="21">
        <v>-1</v>
      </c>
      <c r="N51" s="21">
        <v>1</v>
      </c>
      <c r="O51" s="21">
        <v>0</v>
      </c>
      <c r="P51" s="21">
        <v>3.611</v>
      </c>
      <c r="Q51" s="21">
        <v>0</v>
      </c>
      <c r="R51" s="21">
        <v>0</v>
      </c>
      <c r="S51" s="22"/>
      <c r="T51" s="22"/>
      <c r="U51" s="22"/>
    </row>
    <row r="52" ht="16.5" spans="1:21">
      <c r="A52" s="20">
        <v>851</v>
      </c>
      <c r="B52" s="20" t="s">
        <v>216</v>
      </c>
      <c r="C52" s="20">
        <v>13132.11</v>
      </c>
      <c r="D52" s="20">
        <v>15998.353</v>
      </c>
      <c r="E52" s="20">
        <v>0</v>
      </c>
      <c r="F52" s="20">
        <v>0</v>
      </c>
      <c r="G52" s="20">
        <v>0</v>
      </c>
      <c r="H52" s="20">
        <v>1</v>
      </c>
      <c r="I52" s="18">
        <v>1.702</v>
      </c>
      <c r="J52" s="18">
        <v>19.313</v>
      </c>
      <c r="K52" s="21">
        <v>4</v>
      </c>
      <c r="L52" s="21">
        <v>2</v>
      </c>
      <c r="M52" s="21">
        <v>-1</v>
      </c>
      <c r="N52" s="21">
        <v>1</v>
      </c>
      <c r="O52" s="21">
        <v>0</v>
      </c>
      <c r="P52" s="21">
        <v>14.411</v>
      </c>
      <c r="Q52" s="21">
        <v>0</v>
      </c>
      <c r="R52" s="21">
        <v>0</v>
      </c>
      <c r="S52" s="22"/>
      <c r="T52" s="22"/>
      <c r="U52" s="22"/>
    </row>
    <row r="53" ht="16.5" spans="1:21">
      <c r="A53" s="20">
        <v>867</v>
      </c>
      <c r="B53" s="20" t="s">
        <v>217</v>
      </c>
      <c r="C53" s="20">
        <v>1864.897</v>
      </c>
      <c r="D53" s="20">
        <v>2356.31</v>
      </c>
      <c r="E53" s="20">
        <v>0</v>
      </c>
      <c r="F53" s="20">
        <v>0</v>
      </c>
      <c r="G53" s="20">
        <v>0</v>
      </c>
      <c r="H53" s="20">
        <v>1</v>
      </c>
      <c r="I53" s="18">
        <v>3.41</v>
      </c>
      <c r="J53" s="18">
        <v>23.554</v>
      </c>
      <c r="K53" s="21">
        <v>4</v>
      </c>
      <c r="L53" s="21">
        <v>2</v>
      </c>
      <c r="M53" s="21">
        <v>-1</v>
      </c>
      <c r="N53" s="21">
        <v>1</v>
      </c>
      <c r="O53" s="21">
        <v>0</v>
      </c>
      <c r="P53" s="21">
        <v>1.531</v>
      </c>
      <c r="Q53" s="21">
        <v>0</v>
      </c>
      <c r="R53" s="21">
        <v>0</v>
      </c>
      <c r="S53" s="22"/>
      <c r="T53" s="22"/>
      <c r="U53" s="22"/>
    </row>
    <row r="54" ht="16.5" spans="1:21">
      <c r="A54" s="20">
        <v>869</v>
      </c>
      <c r="B54" s="20" t="s">
        <v>218</v>
      </c>
      <c r="C54" s="20">
        <v>3152.158</v>
      </c>
      <c r="D54" s="20">
        <v>3860.28</v>
      </c>
      <c r="E54" s="20">
        <v>0</v>
      </c>
      <c r="F54" s="20">
        <v>0</v>
      </c>
      <c r="G54" s="20">
        <v>0</v>
      </c>
      <c r="H54" s="20">
        <v>1</v>
      </c>
      <c r="I54" s="18">
        <v>7.875</v>
      </c>
      <c r="J54" s="18">
        <v>24.775</v>
      </c>
      <c r="K54" s="21">
        <v>4</v>
      </c>
      <c r="L54" s="21">
        <v>2</v>
      </c>
      <c r="M54" s="21">
        <v>-1</v>
      </c>
      <c r="N54" s="21">
        <v>1</v>
      </c>
      <c r="O54" s="21">
        <v>0</v>
      </c>
      <c r="P54" s="21">
        <v>1.69</v>
      </c>
      <c r="Q54" s="21">
        <v>0</v>
      </c>
      <c r="R54" s="21">
        <v>0</v>
      </c>
      <c r="S54" s="22"/>
      <c r="T54" s="22"/>
      <c r="U54" s="22"/>
    </row>
    <row r="55" ht="16.5" spans="1:21">
      <c r="A55" s="20">
        <v>888</v>
      </c>
      <c r="B55" s="20" t="s">
        <v>219</v>
      </c>
      <c r="C55" s="20">
        <v>3399.079</v>
      </c>
      <c r="D55" s="20">
        <v>3844.17</v>
      </c>
      <c r="E55" s="20">
        <v>0</v>
      </c>
      <c r="F55" s="20">
        <v>0</v>
      </c>
      <c r="G55" s="20">
        <v>0</v>
      </c>
      <c r="H55" s="20">
        <v>1</v>
      </c>
      <c r="I55" s="18">
        <v>1.108</v>
      </c>
      <c r="J55" s="18">
        <v>12.558</v>
      </c>
      <c r="K55" s="21">
        <v>4</v>
      </c>
      <c r="L55" s="21">
        <v>2</v>
      </c>
      <c r="M55" s="21">
        <v>-1</v>
      </c>
      <c r="N55" s="21">
        <v>1</v>
      </c>
      <c r="O55" s="21">
        <v>0</v>
      </c>
      <c r="P55" s="21">
        <v>1.275</v>
      </c>
      <c r="Q55" s="21">
        <v>0</v>
      </c>
      <c r="R55" s="21">
        <v>0</v>
      </c>
      <c r="S55" s="22"/>
      <c r="T55" s="22"/>
      <c r="U55" s="22"/>
    </row>
    <row r="56" ht="16.5" spans="1:21">
      <c r="A56" s="20">
        <v>914</v>
      </c>
      <c r="B56" s="20" t="s">
        <v>220</v>
      </c>
      <c r="C56" s="20">
        <v>5625.663</v>
      </c>
      <c r="D56" s="20">
        <v>6432.915</v>
      </c>
      <c r="E56" s="20">
        <v>0</v>
      </c>
      <c r="F56" s="20">
        <v>0</v>
      </c>
      <c r="G56" s="20">
        <v>0</v>
      </c>
      <c r="H56" s="20">
        <v>1</v>
      </c>
      <c r="I56" s="18">
        <v>5.472</v>
      </c>
      <c r="J56" s="18">
        <v>17.334</v>
      </c>
      <c r="K56" s="21">
        <v>4</v>
      </c>
      <c r="L56" s="21">
        <v>2</v>
      </c>
      <c r="M56" s="21">
        <v>0</v>
      </c>
      <c r="N56" s="21">
        <v>1</v>
      </c>
      <c r="O56" s="21">
        <v>0</v>
      </c>
      <c r="P56" s="21">
        <v>3.699</v>
      </c>
      <c r="Q56" s="21">
        <v>0</v>
      </c>
      <c r="R56" s="21">
        <v>0</v>
      </c>
      <c r="S56" s="22"/>
      <c r="T56" s="22"/>
      <c r="U56" s="22"/>
    </row>
    <row r="57" ht="16.5" spans="1:21">
      <c r="A57" s="20">
        <v>919</v>
      </c>
      <c r="B57" s="20" t="s">
        <v>221</v>
      </c>
      <c r="C57" s="20">
        <v>4498.894</v>
      </c>
      <c r="D57" s="20">
        <v>5042.049</v>
      </c>
      <c r="E57" s="20">
        <v>0</v>
      </c>
      <c r="F57" s="20">
        <v>0</v>
      </c>
      <c r="G57" s="20">
        <v>0</v>
      </c>
      <c r="H57" s="20">
        <v>1</v>
      </c>
      <c r="I57" s="18">
        <v>3.254</v>
      </c>
      <c r="J57" s="18">
        <v>13.676</v>
      </c>
      <c r="K57" s="21">
        <v>4</v>
      </c>
      <c r="L57" s="21">
        <v>2</v>
      </c>
      <c r="M57" s="21">
        <v>-1</v>
      </c>
      <c r="N57" s="21">
        <v>1</v>
      </c>
      <c r="O57" s="21">
        <v>0</v>
      </c>
      <c r="P57" s="21">
        <v>5.571</v>
      </c>
      <c r="Q57" s="21">
        <v>0</v>
      </c>
      <c r="R57" s="21">
        <v>0</v>
      </c>
      <c r="S57" s="22"/>
      <c r="T57" s="22"/>
      <c r="U57" s="22"/>
    </row>
    <row r="58" ht="16.5" spans="1:21">
      <c r="A58" s="20">
        <v>923</v>
      </c>
      <c r="B58" s="20" t="s">
        <v>222</v>
      </c>
      <c r="C58" s="20">
        <v>248.486</v>
      </c>
      <c r="D58" s="20">
        <v>250.186</v>
      </c>
      <c r="E58" s="20">
        <v>0</v>
      </c>
      <c r="F58" s="20">
        <v>0</v>
      </c>
      <c r="G58" s="20">
        <v>0</v>
      </c>
      <c r="H58" s="20">
        <v>1</v>
      </c>
      <c r="I58" s="18">
        <v>0.421</v>
      </c>
      <c r="J58" s="18">
        <v>1.097</v>
      </c>
      <c r="K58" s="21">
        <v>4</v>
      </c>
      <c r="L58" s="21">
        <v>2</v>
      </c>
      <c r="M58" s="21">
        <v>0</v>
      </c>
      <c r="N58" s="21">
        <v>1</v>
      </c>
      <c r="O58" s="21">
        <v>0</v>
      </c>
      <c r="P58" s="21">
        <v>3.031</v>
      </c>
      <c r="Q58" s="21">
        <v>1</v>
      </c>
      <c r="R58" s="21">
        <v>0</v>
      </c>
      <c r="S58" s="22"/>
      <c r="T58" s="22"/>
      <c r="U58" s="22"/>
    </row>
    <row r="59" ht="16.5" spans="1:21">
      <c r="A59" s="20">
        <v>925</v>
      </c>
      <c r="B59" s="20" t="s">
        <v>223</v>
      </c>
      <c r="C59" s="20">
        <v>4080.655</v>
      </c>
      <c r="D59" s="20">
        <v>4579.749</v>
      </c>
      <c r="E59" s="20">
        <v>0</v>
      </c>
      <c r="F59" s="20">
        <v>0</v>
      </c>
      <c r="G59" s="20">
        <v>0</v>
      </c>
      <c r="H59" s="20">
        <v>1</v>
      </c>
      <c r="I59" s="18">
        <v>2.474</v>
      </c>
      <c r="J59" s="18">
        <v>13.102</v>
      </c>
      <c r="K59" s="21">
        <v>4</v>
      </c>
      <c r="L59" s="21">
        <v>2</v>
      </c>
      <c r="M59" s="21">
        <v>-1</v>
      </c>
      <c r="N59" s="21">
        <v>1</v>
      </c>
      <c r="O59" s="21">
        <v>0</v>
      </c>
      <c r="P59" s="21">
        <v>4.91</v>
      </c>
      <c r="Q59" s="21">
        <v>0</v>
      </c>
      <c r="R59" s="21">
        <v>0</v>
      </c>
      <c r="S59" s="22"/>
      <c r="T59" s="22"/>
      <c r="U59" s="22"/>
    </row>
    <row r="60" ht="16.5" spans="1:21">
      <c r="A60" s="20">
        <v>926</v>
      </c>
      <c r="B60" s="20" t="s">
        <v>224</v>
      </c>
      <c r="C60" s="20">
        <v>1932.178</v>
      </c>
      <c r="D60" s="20">
        <v>2163.02</v>
      </c>
      <c r="E60" s="20">
        <v>0</v>
      </c>
      <c r="F60" s="20">
        <v>0</v>
      </c>
      <c r="G60" s="20">
        <v>0</v>
      </c>
      <c r="H60" s="20">
        <v>1</v>
      </c>
      <c r="I60" s="18">
        <v>0.773</v>
      </c>
      <c r="J60" s="18">
        <v>11.363</v>
      </c>
      <c r="K60" s="21">
        <v>4</v>
      </c>
      <c r="L60" s="21">
        <v>0</v>
      </c>
      <c r="M60" s="21">
        <v>-1</v>
      </c>
      <c r="N60" s="21">
        <v>1</v>
      </c>
      <c r="O60" s="21">
        <v>0</v>
      </c>
      <c r="P60" s="21">
        <v>-0.001</v>
      </c>
      <c r="Q60" s="21">
        <v>0</v>
      </c>
      <c r="R60" s="21">
        <v>0</v>
      </c>
      <c r="S60" s="22"/>
      <c r="T60" s="22"/>
      <c r="U60" s="22"/>
    </row>
    <row r="61" ht="16.5" spans="1:21">
      <c r="A61" s="20">
        <v>927</v>
      </c>
      <c r="B61" s="20" t="s">
        <v>225</v>
      </c>
      <c r="C61" s="20">
        <v>1727.891</v>
      </c>
      <c r="D61" s="20">
        <v>1916.218</v>
      </c>
      <c r="E61" s="20">
        <v>0</v>
      </c>
      <c r="F61" s="20">
        <v>0</v>
      </c>
      <c r="G61" s="20">
        <v>0</v>
      </c>
      <c r="H61" s="20">
        <v>1</v>
      </c>
      <c r="I61" s="18">
        <v>1.636</v>
      </c>
      <c r="J61" s="18">
        <v>11.303</v>
      </c>
      <c r="K61" s="21">
        <v>4</v>
      </c>
      <c r="L61" s="21">
        <v>2</v>
      </c>
      <c r="M61" s="21">
        <v>0</v>
      </c>
      <c r="N61" s="21">
        <v>1</v>
      </c>
      <c r="O61" s="21">
        <v>0</v>
      </c>
      <c r="P61" s="21">
        <v>1.231</v>
      </c>
      <c r="Q61" s="21">
        <v>0</v>
      </c>
      <c r="R61" s="21">
        <v>0</v>
      </c>
      <c r="S61" s="22"/>
      <c r="T61" s="22"/>
      <c r="U61" s="22"/>
    </row>
    <row r="62" ht="16.5" spans="1:21">
      <c r="A62" s="20">
        <v>934</v>
      </c>
      <c r="B62" s="20" t="s">
        <v>226</v>
      </c>
      <c r="C62" s="20">
        <v>5253.495</v>
      </c>
      <c r="D62" s="20">
        <v>5993.164</v>
      </c>
      <c r="E62" s="20">
        <v>0</v>
      </c>
      <c r="F62" s="20">
        <v>0</v>
      </c>
      <c r="G62" s="20">
        <v>0</v>
      </c>
      <c r="H62" s="20">
        <v>1</v>
      </c>
      <c r="I62" s="18">
        <v>5.071</v>
      </c>
      <c r="J62" s="18">
        <v>16.787</v>
      </c>
      <c r="K62" s="21">
        <v>4</v>
      </c>
      <c r="L62" s="21">
        <v>2</v>
      </c>
      <c r="M62" s="21">
        <v>-1</v>
      </c>
      <c r="N62" s="21">
        <v>1</v>
      </c>
      <c r="O62" s="21">
        <v>0</v>
      </c>
      <c r="P62" s="21">
        <v>5.076</v>
      </c>
      <c r="Q62" s="21">
        <v>0</v>
      </c>
      <c r="R62" s="21">
        <v>0</v>
      </c>
      <c r="S62" s="22"/>
      <c r="T62" s="22"/>
      <c r="U62" s="22"/>
    </row>
    <row r="63" ht="16.5" spans="1:21">
      <c r="A63" s="20">
        <v>959</v>
      </c>
      <c r="B63" s="20" t="s">
        <v>227</v>
      </c>
      <c r="C63" s="20">
        <v>6418.072</v>
      </c>
      <c r="D63" s="20">
        <v>7233.833</v>
      </c>
      <c r="E63" s="20">
        <v>0</v>
      </c>
      <c r="F63" s="20">
        <v>0</v>
      </c>
      <c r="G63" s="20">
        <v>0</v>
      </c>
      <c r="H63" s="20">
        <v>1</v>
      </c>
      <c r="I63" s="18">
        <v>3.332</v>
      </c>
      <c r="J63" s="18">
        <v>14.234</v>
      </c>
      <c r="K63" s="21">
        <v>4</v>
      </c>
      <c r="L63" s="21">
        <v>2</v>
      </c>
      <c r="M63" s="21">
        <v>0</v>
      </c>
      <c r="N63" s="21">
        <v>1</v>
      </c>
      <c r="O63" s="21">
        <v>0</v>
      </c>
      <c r="P63" s="21">
        <v>3.558</v>
      </c>
      <c r="Q63" s="21">
        <v>0</v>
      </c>
      <c r="R63" s="21">
        <v>0</v>
      </c>
      <c r="S63" s="22"/>
      <c r="T63" s="22"/>
      <c r="U63" s="22"/>
    </row>
    <row r="64" ht="16.5" spans="1:21">
      <c r="A64" s="20">
        <v>965</v>
      </c>
      <c r="B64" s="20" t="s">
        <v>228</v>
      </c>
      <c r="C64" s="20">
        <v>4685.065</v>
      </c>
      <c r="D64" s="20">
        <v>5249.178</v>
      </c>
      <c r="E64" s="20">
        <v>0</v>
      </c>
      <c r="F64" s="20">
        <v>0</v>
      </c>
      <c r="G64" s="20">
        <v>0</v>
      </c>
      <c r="H64" s="20">
        <v>1</v>
      </c>
      <c r="I64" s="18">
        <v>0.894</v>
      </c>
      <c r="J64" s="18">
        <v>11.544</v>
      </c>
      <c r="K64" s="21">
        <v>4</v>
      </c>
      <c r="L64" s="21">
        <v>2</v>
      </c>
      <c r="M64" s="21">
        <v>0</v>
      </c>
      <c r="N64" s="21">
        <v>1</v>
      </c>
      <c r="O64" s="21">
        <v>0</v>
      </c>
      <c r="P64" s="21">
        <v>4.398</v>
      </c>
      <c r="Q64" s="21">
        <v>1</v>
      </c>
      <c r="R64" s="21">
        <v>0</v>
      </c>
      <c r="S64" s="22"/>
      <c r="T64" s="22"/>
      <c r="U64" s="22"/>
    </row>
    <row r="65" ht="16.5" spans="1:21">
      <c r="A65" s="20">
        <v>974</v>
      </c>
      <c r="B65" s="20" t="s">
        <v>229</v>
      </c>
      <c r="C65" s="20">
        <v>5867.065</v>
      </c>
      <c r="D65" s="20">
        <v>6705.481</v>
      </c>
      <c r="E65" s="20">
        <v>0</v>
      </c>
      <c r="F65" s="20">
        <v>0</v>
      </c>
      <c r="G65" s="20">
        <v>0</v>
      </c>
      <c r="H65" s="20">
        <v>1</v>
      </c>
      <c r="I65" s="18">
        <v>5.49</v>
      </c>
      <c r="J65" s="18">
        <v>17.307</v>
      </c>
      <c r="K65" s="21">
        <v>4</v>
      </c>
      <c r="L65" s="21">
        <v>1</v>
      </c>
      <c r="M65" s="21">
        <v>0</v>
      </c>
      <c r="N65" s="21">
        <v>0</v>
      </c>
      <c r="O65" s="21">
        <v>0</v>
      </c>
      <c r="P65" s="21">
        <v>0.672</v>
      </c>
      <c r="Q65" s="21">
        <v>0</v>
      </c>
      <c r="R65" s="21">
        <v>1</v>
      </c>
      <c r="S65" s="22"/>
      <c r="T65" s="22"/>
      <c r="U65" s="22"/>
    </row>
    <row r="66" ht="16.5" spans="1:21">
      <c r="A66" s="20">
        <v>980</v>
      </c>
      <c r="B66" s="20" t="s">
        <v>230</v>
      </c>
      <c r="C66" s="20">
        <v>2743.281</v>
      </c>
      <c r="D66" s="20">
        <v>3074.902</v>
      </c>
      <c r="E66" s="20">
        <v>0</v>
      </c>
      <c r="F66" s="20">
        <v>0</v>
      </c>
      <c r="G66" s="20">
        <v>0</v>
      </c>
      <c r="H66" s="20">
        <v>1</v>
      </c>
      <c r="I66" s="18">
        <v>0.399</v>
      </c>
      <c r="J66" s="18">
        <v>11.14</v>
      </c>
      <c r="K66" s="21">
        <v>4</v>
      </c>
      <c r="L66" s="21">
        <v>2</v>
      </c>
      <c r="M66" s="21">
        <v>0</v>
      </c>
      <c r="N66" s="21">
        <v>1</v>
      </c>
      <c r="O66" s="21">
        <v>0</v>
      </c>
      <c r="P66" s="21">
        <v>7.776</v>
      </c>
      <c r="Q66" s="21">
        <v>1</v>
      </c>
      <c r="R66" s="21">
        <v>0</v>
      </c>
      <c r="S66" s="22"/>
      <c r="T66" s="22"/>
      <c r="U66" s="22"/>
    </row>
    <row r="67" ht="16.5" spans="1:21">
      <c r="A67" s="20">
        <v>992</v>
      </c>
      <c r="B67" s="20" t="s">
        <v>231</v>
      </c>
      <c r="C67" s="20">
        <v>5011.173</v>
      </c>
      <c r="D67" s="20">
        <v>5714.876</v>
      </c>
      <c r="E67" s="20">
        <v>0</v>
      </c>
      <c r="F67" s="20">
        <v>0</v>
      </c>
      <c r="G67" s="20">
        <v>0</v>
      </c>
      <c r="H67" s="20">
        <v>1</v>
      </c>
      <c r="I67" s="18">
        <v>5.169</v>
      </c>
      <c r="J67" s="18">
        <v>16.846</v>
      </c>
      <c r="K67" s="21">
        <v>4</v>
      </c>
      <c r="L67" s="21">
        <v>0</v>
      </c>
      <c r="M67" s="21">
        <v>0</v>
      </c>
      <c r="N67" s="21">
        <v>0</v>
      </c>
      <c r="O67" s="21">
        <v>0</v>
      </c>
      <c r="P67" s="21">
        <v>0.956</v>
      </c>
      <c r="Q67" s="21">
        <v>0</v>
      </c>
      <c r="R67" s="21">
        <v>0</v>
      </c>
      <c r="S67" s="22"/>
      <c r="T67" s="22"/>
      <c r="U67" s="22"/>
    </row>
    <row r="68" ht="16.5" spans="1:21">
      <c r="A68" s="20">
        <v>399237</v>
      </c>
      <c r="B68" s="20" t="s">
        <v>232</v>
      </c>
      <c r="C68" s="20">
        <v>1020.91</v>
      </c>
      <c r="D68" s="20">
        <v>1159.117</v>
      </c>
      <c r="E68" s="20">
        <v>0</v>
      </c>
      <c r="F68" s="20">
        <v>0</v>
      </c>
      <c r="G68" s="20">
        <v>0</v>
      </c>
      <c r="H68" s="20">
        <v>1</v>
      </c>
      <c r="I68" s="18">
        <v>1.346</v>
      </c>
      <c r="J68" s="18">
        <v>13.109</v>
      </c>
      <c r="K68" s="21">
        <v>3</v>
      </c>
      <c r="L68" s="21">
        <v>2</v>
      </c>
      <c r="M68" s="21">
        <v>0</v>
      </c>
      <c r="N68" s="21">
        <v>0</v>
      </c>
      <c r="O68" s="21">
        <v>0</v>
      </c>
      <c r="P68" s="21">
        <v>4.599</v>
      </c>
      <c r="Q68" s="21">
        <v>0</v>
      </c>
      <c r="R68" s="21">
        <v>1</v>
      </c>
      <c r="S68" s="22"/>
      <c r="T68" s="22"/>
      <c r="U68" s="22"/>
    </row>
    <row r="69" ht="16.5" spans="1:21">
      <c r="A69" s="20">
        <v>399240</v>
      </c>
      <c r="B69" s="20" t="s">
        <v>233</v>
      </c>
      <c r="C69" s="20">
        <v>1230.103</v>
      </c>
      <c r="D69" s="20">
        <v>1488.111</v>
      </c>
      <c r="E69" s="20">
        <v>0</v>
      </c>
      <c r="F69" s="20">
        <v>0</v>
      </c>
      <c r="G69" s="20">
        <v>0</v>
      </c>
      <c r="H69" s="20">
        <v>1</v>
      </c>
      <c r="I69" s="18">
        <v>1.195</v>
      </c>
      <c r="J69" s="18">
        <v>18.326</v>
      </c>
      <c r="K69" s="21">
        <v>3</v>
      </c>
      <c r="L69" s="21">
        <v>0</v>
      </c>
      <c r="M69" s="21">
        <v>0</v>
      </c>
      <c r="N69" s="21">
        <v>0</v>
      </c>
      <c r="O69" s="21">
        <v>0</v>
      </c>
      <c r="P69" s="21">
        <v>0.125</v>
      </c>
      <c r="Q69" s="21">
        <v>0</v>
      </c>
      <c r="R69" s="21">
        <v>0</v>
      </c>
      <c r="S69" s="22"/>
      <c r="T69" s="22"/>
      <c r="U69" s="22"/>
    </row>
    <row r="70" ht="16.5" spans="1:21">
      <c r="A70" s="20">
        <v>399289</v>
      </c>
      <c r="B70" s="20" t="s">
        <v>234</v>
      </c>
      <c r="C70" s="20">
        <v>117.865</v>
      </c>
      <c r="D70" s="20">
        <v>118.992</v>
      </c>
      <c r="E70" s="20">
        <v>0</v>
      </c>
      <c r="F70" s="20">
        <v>0</v>
      </c>
      <c r="G70" s="20">
        <v>0</v>
      </c>
      <c r="H70" s="20">
        <v>1</v>
      </c>
      <c r="I70" s="18">
        <v>0.472</v>
      </c>
      <c r="J70" s="18">
        <v>1.414</v>
      </c>
      <c r="K70" s="21">
        <v>4</v>
      </c>
      <c r="L70" s="21">
        <v>2</v>
      </c>
      <c r="M70" s="21">
        <v>0</v>
      </c>
      <c r="N70" s="21">
        <v>0</v>
      </c>
      <c r="O70" s="21">
        <v>0</v>
      </c>
      <c r="P70" s="21">
        <v>1.783</v>
      </c>
      <c r="Q70" s="21">
        <v>0</v>
      </c>
      <c r="R70" s="21">
        <v>1</v>
      </c>
      <c r="S70" s="22"/>
      <c r="T70" s="22"/>
      <c r="U70" s="22"/>
    </row>
    <row r="71" ht="16.5" spans="1:21">
      <c r="A71" s="20">
        <v>399298</v>
      </c>
      <c r="B71" s="20" t="s">
        <v>235</v>
      </c>
      <c r="C71" s="20">
        <v>209.032</v>
      </c>
      <c r="D71" s="20">
        <v>210.747</v>
      </c>
      <c r="E71" s="20">
        <v>0</v>
      </c>
      <c r="F71" s="20">
        <v>0</v>
      </c>
      <c r="G71" s="20">
        <v>0</v>
      </c>
      <c r="H71" s="20">
        <v>1</v>
      </c>
      <c r="I71" s="18">
        <v>0.44</v>
      </c>
      <c r="J71" s="18">
        <v>1.25</v>
      </c>
      <c r="K71" s="21">
        <v>4</v>
      </c>
      <c r="L71" s="21">
        <v>2</v>
      </c>
      <c r="M71" s="21">
        <v>0</v>
      </c>
      <c r="N71" s="21">
        <v>1</v>
      </c>
      <c r="O71" s="21">
        <v>0</v>
      </c>
      <c r="P71" s="21">
        <v>1.97</v>
      </c>
      <c r="Q71" s="21">
        <v>0</v>
      </c>
      <c r="R71" s="21">
        <v>0</v>
      </c>
      <c r="S71" s="22"/>
      <c r="T71" s="22"/>
      <c r="U71" s="22"/>
    </row>
    <row r="72" ht="16.5" spans="1:21">
      <c r="A72" s="20">
        <v>399299</v>
      </c>
      <c r="B72" s="20" t="s">
        <v>236</v>
      </c>
      <c r="C72" s="20">
        <v>240.397</v>
      </c>
      <c r="D72" s="20">
        <v>242.333</v>
      </c>
      <c r="E72" s="20">
        <v>0</v>
      </c>
      <c r="F72" s="20">
        <v>0</v>
      </c>
      <c r="G72" s="20">
        <v>0</v>
      </c>
      <c r="H72" s="20">
        <v>1</v>
      </c>
      <c r="I72" s="18">
        <v>0.463</v>
      </c>
      <c r="J72" s="18">
        <v>1.258</v>
      </c>
      <c r="K72" s="21">
        <v>4</v>
      </c>
      <c r="L72" s="21">
        <v>2</v>
      </c>
      <c r="M72" s="21">
        <v>0</v>
      </c>
      <c r="N72" s="21">
        <v>1</v>
      </c>
      <c r="O72" s="21">
        <v>0</v>
      </c>
      <c r="P72" s="21">
        <v>1.878</v>
      </c>
      <c r="Q72" s="21">
        <v>0</v>
      </c>
      <c r="R72" s="21">
        <v>0</v>
      </c>
      <c r="S72" s="22"/>
      <c r="T72" s="22"/>
      <c r="U72" s="22"/>
    </row>
    <row r="73" ht="16.5" spans="1:21">
      <c r="A73" s="20">
        <v>399301</v>
      </c>
      <c r="B73" s="20" t="s">
        <v>237</v>
      </c>
      <c r="C73" s="20">
        <v>212.803</v>
      </c>
      <c r="D73" s="20">
        <v>214.549</v>
      </c>
      <c r="E73" s="20">
        <v>0</v>
      </c>
      <c r="F73" s="20">
        <v>0</v>
      </c>
      <c r="G73" s="20">
        <v>0</v>
      </c>
      <c r="H73" s="20">
        <v>1</v>
      </c>
      <c r="I73" s="18">
        <v>0.44</v>
      </c>
      <c r="J73" s="18">
        <v>1.251</v>
      </c>
      <c r="K73" s="21">
        <v>2</v>
      </c>
      <c r="L73" s="21">
        <v>2</v>
      </c>
      <c r="M73" s="21">
        <v>0</v>
      </c>
      <c r="N73" s="21">
        <v>0</v>
      </c>
      <c r="O73" s="21">
        <v>0</v>
      </c>
      <c r="P73" s="21">
        <v>8.503</v>
      </c>
      <c r="Q73" s="21">
        <v>0</v>
      </c>
      <c r="R73" s="21">
        <v>1</v>
      </c>
      <c r="S73" s="22"/>
      <c r="T73" s="22"/>
      <c r="U73" s="22"/>
    </row>
    <row r="74" ht="16.5" spans="1:21">
      <c r="A74" s="20">
        <v>399302</v>
      </c>
      <c r="B74" s="20" t="s">
        <v>238</v>
      </c>
      <c r="C74" s="20">
        <v>216.656</v>
      </c>
      <c r="D74" s="20">
        <v>218.515</v>
      </c>
      <c r="E74" s="20">
        <v>0</v>
      </c>
      <c r="F74" s="20">
        <v>0</v>
      </c>
      <c r="G74" s="20">
        <v>0</v>
      </c>
      <c r="H74" s="20">
        <v>1</v>
      </c>
      <c r="I74" s="18">
        <v>0.495</v>
      </c>
      <c r="J74" s="18">
        <v>1.342</v>
      </c>
      <c r="K74" s="21">
        <v>4</v>
      </c>
      <c r="L74" s="21">
        <v>1</v>
      </c>
      <c r="M74" s="21">
        <v>0</v>
      </c>
      <c r="N74" s="21">
        <v>0</v>
      </c>
      <c r="O74" s="21">
        <v>0</v>
      </c>
      <c r="P74" s="21">
        <v>6.028</v>
      </c>
      <c r="Q74" s="21">
        <v>0</v>
      </c>
      <c r="R74" s="21">
        <v>0</v>
      </c>
      <c r="S74" s="22"/>
      <c r="T74" s="22"/>
      <c r="U74" s="22"/>
    </row>
    <row r="75" ht="16.5" spans="1:21">
      <c r="A75" s="20">
        <v>399321</v>
      </c>
      <c r="B75" s="20" t="s">
        <v>239</v>
      </c>
      <c r="C75" s="20">
        <v>6792.08</v>
      </c>
      <c r="D75" s="20">
        <v>7608.164</v>
      </c>
      <c r="E75" s="20">
        <v>0</v>
      </c>
      <c r="F75" s="20">
        <v>0</v>
      </c>
      <c r="G75" s="20">
        <v>0</v>
      </c>
      <c r="H75" s="20">
        <v>1</v>
      </c>
      <c r="I75" s="18">
        <v>0.915</v>
      </c>
      <c r="J75" s="18">
        <v>11.543</v>
      </c>
      <c r="K75" s="21">
        <v>4</v>
      </c>
      <c r="L75" s="21">
        <v>2</v>
      </c>
      <c r="M75" s="21">
        <v>-1</v>
      </c>
      <c r="N75" s="21">
        <v>1</v>
      </c>
      <c r="O75" s="21">
        <v>0</v>
      </c>
      <c r="P75" s="21">
        <v>8.553</v>
      </c>
      <c r="Q75" s="21">
        <v>0</v>
      </c>
      <c r="R75" s="21">
        <v>0</v>
      </c>
      <c r="S75" s="22"/>
      <c r="T75" s="22"/>
      <c r="U75" s="22"/>
    </row>
    <row r="76" ht="16.5" spans="1:21">
      <c r="A76" s="20">
        <v>399353</v>
      </c>
      <c r="B76" s="20" t="s">
        <v>240</v>
      </c>
      <c r="C76" s="20">
        <v>1956.505</v>
      </c>
      <c r="D76" s="20">
        <v>2182.032</v>
      </c>
      <c r="E76" s="20">
        <v>0</v>
      </c>
      <c r="F76" s="20">
        <v>0</v>
      </c>
      <c r="G76" s="20">
        <v>0</v>
      </c>
      <c r="H76" s="20">
        <v>1</v>
      </c>
      <c r="I76" s="18">
        <v>0.549</v>
      </c>
      <c r="J76" s="18">
        <v>10.828</v>
      </c>
      <c r="K76" s="21">
        <v>4</v>
      </c>
      <c r="L76" s="21">
        <v>2</v>
      </c>
      <c r="M76" s="21">
        <v>0</v>
      </c>
      <c r="N76" s="21">
        <v>1</v>
      </c>
      <c r="O76" s="21">
        <v>0</v>
      </c>
      <c r="P76" s="21">
        <v>2.931</v>
      </c>
      <c r="Q76" s="21">
        <v>1</v>
      </c>
      <c r="R76" s="21">
        <v>0</v>
      </c>
      <c r="S76" s="22"/>
      <c r="T76" s="22"/>
      <c r="U76" s="22"/>
    </row>
    <row r="77" ht="16.5" spans="1:21">
      <c r="A77" s="20">
        <v>399355</v>
      </c>
      <c r="B77" s="20" t="s">
        <v>241</v>
      </c>
      <c r="C77" s="20">
        <v>2862.746</v>
      </c>
      <c r="D77" s="20">
        <v>3315.128</v>
      </c>
      <c r="E77" s="20">
        <v>0</v>
      </c>
      <c r="F77" s="20">
        <v>0</v>
      </c>
      <c r="G77" s="20">
        <v>0</v>
      </c>
      <c r="H77" s="20">
        <v>1</v>
      </c>
      <c r="I77" s="18">
        <v>1.775</v>
      </c>
      <c r="J77" s="18">
        <v>15.179</v>
      </c>
      <c r="K77" s="21">
        <v>4</v>
      </c>
      <c r="L77" s="21">
        <v>2</v>
      </c>
      <c r="M77" s="21">
        <v>0</v>
      </c>
      <c r="N77" s="21">
        <v>1</v>
      </c>
      <c r="O77" s="21">
        <v>0</v>
      </c>
      <c r="P77" s="21">
        <v>3.543</v>
      </c>
      <c r="Q77" s="21">
        <v>0</v>
      </c>
      <c r="R77" s="21">
        <v>0</v>
      </c>
      <c r="S77" s="22"/>
      <c r="T77" s="22"/>
      <c r="U77" s="22"/>
    </row>
    <row r="78" ht="16.5" spans="1:21">
      <c r="A78" s="20">
        <v>399357</v>
      </c>
      <c r="B78" s="20" t="s">
        <v>242</v>
      </c>
      <c r="C78" s="20">
        <v>2688.408</v>
      </c>
      <c r="D78" s="20">
        <v>2988.82</v>
      </c>
      <c r="E78" s="20">
        <v>0</v>
      </c>
      <c r="F78" s="20">
        <v>0</v>
      </c>
      <c r="G78" s="20">
        <v>0</v>
      </c>
      <c r="H78" s="20">
        <v>1</v>
      </c>
      <c r="I78" s="18">
        <v>1.498</v>
      </c>
      <c r="J78" s="18">
        <v>11.398</v>
      </c>
      <c r="K78" s="21">
        <v>3</v>
      </c>
      <c r="L78" s="21">
        <v>2</v>
      </c>
      <c r="M78" s="21">
        <v>0</v>
      </c>
      <c r="N78" s="21">
        <v>0</v>
      </c>
      <c r="O78" s="21">
        <v>0</v>
      </c>
      <c r="P78" s="21">
        <v>1.863</v>
      </c>
      <c r="Q78" s="21">
        <v>0</v>
      </c>
      <c r="R78" s="21">
        <v>1</v>
      </c>
      <c r="S78" s="22"/>
      <c r="T78" s="22"/>
      <c r="U78" s="22"/>
    </row>
    <row r="79" ht="16.5" spans="1:21">
      <c r="A79" s="20">
        <v>399371</v>
      </c>
      <c r="B79" s="20" t="s">
        <v>243</v>
      </c>
      <c r="C79" s="20">
        <v>5919.194</v>
      </c>
      <c r="D79" s="20">
        <v>6607.705</v>
      </c>
      <c r="E79" s="20">
        <v>0</v>
      </c>
      <c r="F79" s="20">
        <v>0</v>
      </c>
      <c r="G79" s="20">
        <v>0</v>
      </c>
      <c r="H79" s="20">
        <v>1</v>
      </c>
      <c r="I79" s="18">
        <v>1.879</v>
      </c>
      <c r="J79" s="18">
        <v>12.103</v>
      </c>
      <c r="K79" s="21">
        <v>4</v>
      </c>
      <c r="L79" s="21">
        <v>2</v>
      </c>
      <c r="M79" s="21">
        <v>-1</v>
      </c>
      <c r="N79" s="21">
        <v>1</v>
      </c>
      <c r="O79" s="21">
        <v>0</v>
      </c>
      <c r="P79" s="21">
        <v>1.419</v>
      </c>
      <c r="Q79" s="21">
        <v>0</v>
      </c>
      <c r="R79" s="21">
        <v>0</v>
      </c>
      <c r="S79" s="22"/>
      <c r="T79" s="22"/>
      <c r="U79" s="22"/>
    </row>
    <row r="80" ht="16.5" spans="1:21">
      <c r="A80" s="20">
        <v>399373</v>
      </c>
      <c r="B80" s="20" t="s">
        <v>244</v>
      </c>
      <c r="C80" s="20">
        <v>7325.125</v>
      </c>
      <c r="D80" s="20">
        <v>8217.929</v>
      </c>
      <c r="E80" s="20">
        <v>0</v>
      </c>
      <c r="F80" s="20">
        <v>0</v>
      </c>
      <c r="G80" s="20">
        <v>0</v>
      </c>
      <c r="H80" s="20">
        <v>1</v>
      </c>
      <c r="I80" s="18">
        <v>3.612</v>
      </c>
      <c r="J80" s="18">
        <v>14.083</v>
      </c>
      <c r="K80" s="21">
        <v>4</v>
      </c>
      <c r="L80" s="21">
        <v>2</v>
      </c>
      <c r="M80" s="21">
        <v>0</v>
      </c>
      <c r="N80" s="21">
        <v>1</v>
      </c>
      <c r="O80" s="21">
        <v>0</v>
      </c>
      <c r="P80" s="21">
        <v>16.621</v>
      </c>
      <c r="Q80" s="21">
        <v>0</v>
      </c>
      <c r="R80" s="21">
        <v>0</v>
      </c>
      <c r="S80" s="22"/>
      <c r="T80" s="22"/>
      <c r="U80" s="22"/>
    </row>
    <row r="81" ht="16.5" spans="1:21">
      <c r="A81" s="20">
        <v>399387</v>
      </c>
      <c r="B81" s="20" t="s">
        <v>245</v>
      </c>
      <c r="C81" s="20">
        <v>4698.12</v>
      </c>
      <c r="D81" s="20">
        <v>5367.06</v>
      </c>
      <c r="E81" s="20">
        <v>0</v>
      </c>
      <c r="F81" s="20">
        <v>0</v>
      </c>
      <c r="G81" s="20">
        <v>0</v>
      </c>
      <c r="H81" s="20">
        <v>1</v>
      </c>
      <c r="I81" s="18">
        <v>5.75</v>
      </c>
      <c r="J81" s="18">
        <v>17.497</v>
      </c>
      <c r="K81" s="21">
        <v>4</v>
      </c>
      <c r="L81" s="21">
        <v>0</v>
      </c>
      <c r="M81" s="21">
        <v>0</v>
      </c>
      <c r="N81" s="21">
        <v>0</v>
      </c>
      <c r="O81" s="21">
        <v>0</v>
      </c>
      <c r="P81" s="21">
        <v>0.714</v>
      </c>
      <c r="Q81" s="21">
        <v>0</v>
      </c>
      <c r="R81" s="21">
        <v>1</v>
      </c>
      <c r="S81" s="22"/>
      <c r="T81" s="22"/>
      <c r="U81" s="22"/>
    </row>
    <row r="82" ht="16.5" spans="1:21">
      <c r="A82" s="20">
        <v>399404</v>
      </c>
      <c r="B82" s="20" t="s">
        <v>246</v>
      </c>
      <c r="C82" s="20">
        <v>6051.589</v>
      </c>
      <c r="D82" s="20">
        <v>6646.401</v>
      </c>
      <c r="E82" s="20">
        <v>0</v>
      </c>
      <c r="F82" s="20">
        <v>0</v>
      </c>
      <c r="G82" s="20">
        <v>0</v>
      </c>
      <c r="H82" s="20">
        <v>1</v>
      </c>
      <c r="I82" s="18">
        <v>2.93</v>
      </c>
      <c r="J82" s="18">
        <v>11.617</v>
      </c>
      <c r="K82" s="21">
        <v>4</v>
      </c>
      <c r="L82" s="21">
        <v>2</v>
      </c>
      <c r="M82" s="21">
        <v>0</v>
      </c>
      <c r="N82" s="21">
        <v>1</v>
      </c>
      <c r="O82" s="21">
        <v>0</v>
      </c>
      <c r="P82" s="21">
        <v>11.091</v>
      </c>
      <c r="Q82" s="21">
        <v>0</v>
      </c>
      <c r="R82" s="21">
        <v>0</v>
      </c>
      <c r="S82" s="22"/>
      <c r="T82" s="22"/>
      <c r="U82" s="22"/>
    </row>
    <row r="83" ht="16.5" spans="1:21">
      <c r="A83" s="20">
        <v>399413</v>
      </c>
      <c r="B83" s="20" t="s">
        <v>247</v>
      </c>
      <c r="C83" s="20">
        <v>152.342</v>
      </c>
      <c r="D83" s="20">
        <v>162.925</v>
      </c>
      <c r="E83" s="20">
        <v>0</v>
      </c>
      <c r="F83" s="20">
        <v>0</v>
      </c>
      <c r="G83" s="20">
        <v>0</v>
      </c>
      <c r="H83" s="20">
        <v>1</v>
      </c>
      <c r="I83" s="18">
        <v>0.483</v>
      </c>
      <c r="J83" s="18">
        <v>6.947</v>
      </c>
      <c r="K83" s="21">
        <v>4</v>
      </c>
      <c r="L83" s="21">
        <v>0</v>
      </c>
      <c r="M83" s="21">
        <v>0</v>
      </c>
      <c r="N83" s="21">
        <v>1</v>
      </c>
      <c r="O83" s="21">
        <v>0</v>
      </c>
      <c r="P83" s="21">
        <v>1.672</v>
      </c>
      <c r="Q83" s="21">
        <v>0</v>
      </c>
      <c r="R83" s="21">
        <v>0</v>
      </c>
      <c r="S83" s="22"/>
      <c r="T83" s="22"/>
      <c r="U83" s="22"/>
    </row>
    <row r="84" ht="16.5" spans="1:21">
      <c r="A84" s="20">
        <v>399416</v>
      </c>
      <c r="B84" s="20" t="s">
        <v>248</v>
      </c>
      <c r="C84" s="20">
        <v>3065.768</v>
      </c>
      <c r="D84" s="20">
        <v>3841.172</v>
      </c>
      <c r="E84" s="20">
        <v>0</v>
      </c>
      <c r="F84" s="20">
        <v>0</v>
      </c>
      <c r="G84" s="20">
        <v>0</v>
      </c>
      <c r="H84" s="20">
        <v>1</v>
      </c>
      <c r="I84" s="18">
        <v>0.375</v>
      </c>
      <c r="J84" s="18">
        <v>20.486</v>
      </c>
      <c r="K84" s="21">
        <v>4</v>
      </c>
      <c r="L84" s="21">
        <v>2</v>
      </c>
      <c r="M84" s="21">
        <v>0</v>
      </c>
      <c r="N84" s="21">
        <v>1</v>
      </c>
      <c r="O84" s="21">
        <v>0</v>
      </c>
      <c r="P84" s="21">
        <v>2.13</v>
      </c>
      <c r="Q84" s="21">
        <v>1</v>
      </c>
      <c r="R84" s="21">
        <v>0</v>
      </c>
      <c r="S84" s="22"/>
      <c r="T84" s="22"/>
      <c r="U84" s="22"/>
    </row>
    <row r="85" ht="16.5" spans="1:21">
      <c r="A85" s="20">
        <v>399420</v>
      </c>
      <c r="B85" s="20" t="s">
        <v>249</v>
      </c>
      <c r="C85" s="20">
        <v>1212.758</v>
      </c>
      <c r="D85" s="20">
        <v>1441.206</v>
      </c>
      <c r="E85" s="20">
        <v>0</v>
      </c>
      <c r="F85" s="20">
        <v>0</v>
      </c>
      <c r="G85" s="20">
        <v>0</v>
      </c>
      <c r="H85" s="20">
        <v>1</v>
      </c>
      <c r="I85" s="18">
        <v>1.338</v>
      </c>
      <c r="J85" s="18">
        <v>16.977</v>
      </c>
      <c r="K85" s="21">
        <v>4</v>
      </c>
      <c r="L85" s="21">
        <v>2</v>
      </c>
      <c r="M85" s="21">
        <v>0</v>
      </c>
      <c r="N85" s="21">
        <v>1</v>
      </c>
      <c r="O85" s="21">
        <v>0</v>
      </c>
      <c r="P85" s="21">
        <v>5.457</v>
      </c>
      <c r="Q85" s="21">
        <v>0</v>
      </c>
      <c r="R85" s="21">
        <v>0</v>
      </c>
      <c r="S85" s="22"/>
      <c r="T85" s="22"/>
      <c r="U85" s="22"/>
    </row>
    <row r="86" ht="16.5" spans="1:21">
      <c r="A86" s="20">
        <v>399427</v>
      </c>
      <c r="B86" s="20" t="s">
        <v>250</v>
      </c>
      <c r="C86" s="20">
        <v>2139.628</v>
      </c>
      <c r="D86" s="20">
        <v>2475.492</v>
      </c>
      <c r="E86" s="20">
        <v>0</v>
      </c>
      <c r="F86" s="20">
        <v>0</v>
      </c>
      <c r="G86" s="20">
        <v>0</v>
      </c>
      <c r="H86" s="20">
        <v>1</v>
      </c>
      <c r="I86" s="18">
        <v>1.685</v>
      </c>
      <c r="J86" s="18">
        <v>15.024</v>
      </c>
      <c r="K86" s="21">
        <v>4</v>
      </c>
      <c r="L86" s="21">
        <v>2</v>
      </c>
      <c r="M86" s="21">
        <v>0</v>
      </c>
      <c r="N86" s="21">
        <v>1</v>
      </c>
      <c r="O86" s="21">
        <v>0</v>
      </c>
      <c r="P86" s="21">
        <v>4.786</v>
      </c>
      <c r="Q86" s="21">
        <v>1</v>
      </c>
      <c r="R86" s="21">
        <v>0</v>
      </c>
      <c r="S86" s="22"/>
      <c r="T86" s="22"/>
      <c r="U86" s="22"/>
    </row>
    <row r="87" ht="16.5" spans="1:21">
      <c r="A87" s="20">
        <v>399431</v>
      </c>
      <c r="B87" s="20" t="s">
        <v>251</v>
      </c>
      <c r="C87" s="20">
        <v>7149.429</v>
      </c>
      <c r="D87" s="20">
        <v>8083.611</v>
      </c>
      <c r="E87" s="20">
        <v>0</v>
      </c>
      <c r="F87" s="20">
        <v>0</v>
      </c>
      <c r="G87" s="20">
        <v>0</v>
      </c>
      <c r="H87" s="20">
        <v>1</v>
      </c>
      <c r="I87" s="18">
        <v>7.552</v>
      </c>
      <c r="J87" s="18">
        <v>18.235</v>
      </c>
      <c r="K87" s="21">
        <v>4</v>
      </c>
      <c r="L87" s="21">
        <v>2</v>
      </c>
      <c r="M87" s="21">
        <v>-1</v>
      </c>
      <c r="N87" s="21">
        <v>1</v>
      </c>
      <c r="O87" s="21">
        <v>0</v>
      </c>
      <c r="P87" s="21">
        <v>6.299</v>
      </c>
      <c r="Q87" s="21">
        <v>0</v>
      </c>
      <c r="R87" s="21">
        <v>0</v>
      </c>
      <c r="S87" s="22"/>
      <c r="T87" s="22"/>
      <c r="U87" s="22"/>
    </row>
    <row r="88" ht="16.5" spans="1:21">
      <c r="A88" s="20">
        <v>399481</v>
      </c>
      <c r="B88" s="20" t="s">
        <v>174</v>
      </c>
      <c r="C88" s="20">
        <v>127.806</v>
      </c>
      <c r="D88" s="20">
        <v>127.929</v>
      </c>
      <c r="E88" s="20">
        <v>0</v>
      </c>
      <c r="F88" s="20">
        <v>0</v>
      </c>
      <c r="G88" s="20">
        <v>0</v>
      </c>
      <c r="H88" s="20">
        <v>1</v>
      </c>
      <c r="I88" s="18">
        <v>0.03</v>
      </c>
      <c r="J88" s="18">
        <v>0.127</v>
      </c>
      <c r="K88" s="21">
        <v>4</v>
      </c>
      <c r="L88" s="21">
        <v>2</v>
      </c>
      <c r="M88" s="21">
        <v>0</v>
      </c>
      <c r="N88" s="21">
        <v>1</v>
      </c>
      <c r="O88" s="21">
        <v>0</v>
      </c>
      <c r="P88" s="21">
        <v>6.425</v>
      </c>
      <c r="Q88" s="21">
        <v>0</v>
      </c>
      <c r="R88" s="21">
        <v>0</v>
      </c>
      <c r="S88" s="22"/>
      <c r="T88" s="22"/>
      <c r="U88" s="22"/>
    </row>
    <row r="89" ht="16.5" spans="1:21">
      <c r="A89" s="20">
        <v>399555</v>
      </c>
      <c r="B89" s="20" t="s">
        <v>252</v>
      </c>
      <c r="C89" s="20">
        <v>4686.592</v>
      </c>
      <c r="D89" s="20">
        <v>5262.27</v>
      </c>
      <c r="E89" s="20">
        <v>0</v>
      </c>
      <c r="F89" s="20">
        <v>0</v>
      </c>
      <c r="G89" s="20">
        <v>0</v>
      </c>
      <c r="H89" s="20">
        <v>1</v>
      </c>
      <c r="I89" s="18">
        <v>0.754</v>
      </c>
      <c r="J89" s="18">
        <v>11.611</v>
      </c>
      <c r="K89" s="21">
        <v>4</v>
      </c>
      <c r="L89" s="21">
        <v>2</v>
      </c>
      <c r="M89" s="21">
        <v>-1</v>
      </c>
      <c r="N89" s="21">
        <v>1</v>
      </c>
      <c r="O89" s="21">
        <v>0</v>
      </c>
      <c r="P89" s="21">
        <v>6.663</v>
      </c>
      <c r="Q89" s="21">
        <v>0</v>
      </c>
      <c r="R89" s="21">
        <v>0</v>
      </c>
      <c r="S89" s="22"/>
      <c r="T89" s="22"/>
      <c r="U89" s="22"/>
    </row>
    <row r="90" ht="16.5" spans="1:21">
      <c r="A90" s="20">
        <v>399619</v>
      </c>
      <c r="B90" s="20" t="s">
        <v>253</v>
      </c>
      <c r="C90" s="20">
        <v>5830.198</v>
      </c>
      <c r="D90" s="20">
        <v>6762.143</v>
      </c>
      <c r="E90" s="20">
        <v>0</v>
      </c>
      <c r="F90" s="20">
        <v>0</v>
      </c>
      <c r="G90" s="20">
        <v>0</v>
      </c>
      <c r="H90" s="20">
        <v>1</v>
      </c>
      <c r="I90" s="18">
        <v>2.141</v>
      </c>
      <c r="J90" s="18">
        <v>15.628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-0.001</v>
      </c>
      <c r="Q90" s="21">
        <v>0</v>
      </c>
      <c r="R90" s="21">
        <v>0</v>
      </c>
      <c r="S90" s="22"/>
      <c r="T90" s="22"/>
      <c r="U90" s="22"/>
    </row>
    <row r="91" ht="16.5" spans="1:21">
      <c r="A91" s="20">
        <v>399676</v>
      </c>
      <c r="B91" s="20" t="s">
        <v>254</v>
      </c>
      <c r="C91" s="20">
        <v>2644.229</v>
      </c>
      <c r="D91" s="20">
        <v>3318.33</v>
      </c>
      <c r="E91" s="20">
        <v>0</v>
      </c>
      <c r="F91" s="20">
        <v>0</v>
      </c>
      <c r="G91" s="20">
        <v>0</v>
      </c>
      <c r="H91" s="20">
        <v>1</v>
      </c>
      <c r="I91" s="18">
        <v>0.493</v>
      </c>
      <c r="J91" s="18">
        <v>20.708</v>
      </c>
      <c r="K91" s="21">
        <v>4</v>
      </c>
      <c r="L91" s="21">
        <v>2</v>
      </c>
      <c r="M91" s="21">
        <v>0</v>
      </c>
      <c r="N91" s="21">
        <v>1</v>
      </c>
      <c r="O91" s="21">
        <v>0</v>
      </c>
      <c r="P91" s="21">
        <v>2.003</v>
      </c>
      <c r="Q91" s="21">
        <v>0</v>
      </c>
      <c r="R91" s="21">
        <v>0</v>
      </c>
      <c r="S91" s="22"/>
      <c r="T91" s="22"/>
      <c r="U91" s="22"/>
    </row>
    <row r="92" ht="16.5" spans="1:21">
      <c r="A92" s="20">
        <v>399686</v>
      </c>
      <c r="B92" s="20" t="s">
        <v>255</v>
      </c>
      <c r="C92" s="20">
        <v>1735.838</v>
      </c>
      <c r="D92" s="20">
        <v>2082.654</v>
      </c>
      <c r="E92" s="20">
        <v>0</v>
      </c>
      <c r="F92" s="20">
        <v>0</v>
      </c>
      <c r="G92" s="20">
        <v>0</v>
      </c>
      <c r="H92" s="20">
        <v>1</v>
      </c>
      <c r="I92" s="18">
        <v>1.099</v>
      </c>
      <c r="J92" s="18">
        <v>17.568</v>
      </c>
      <c r="K92" s="21">
        <v>3</v>
      </c>
      <c r="L92" s="21">
        <v>2</v>
      </c>
      <c r="M92" s="21">
        <v>0</v>
      </c>
      <c r="N92" s="21">
        <v>0</v>
      </c>
      <c r="O92" s="21">
        <v>0</v>
      </c>
      <c r="P92" s="21">
        <v>8.679</v>
      </c>
      <c r="Q92" s="21">
        <v>0</v>
      </c>
      <c r="R92" s="21">
        <v>1</v>
      </c>
      <c r="S92" s="22"/>
      <c r="T92" s="22"/>
      <c r="U92" s="22"/>
    </row>
    <row r="93" ht="16.5" spans="1:21">
      <c r="A93" s="20">
        <v>399698</v>
      </c>
      <c r="B93" s="20" t="s">
        <v>256</v>
      </c>
      <c r="C93" s="20">
        <v>33583.066</v>
      </c>
      <c r="D93" s="20">
        <v>44377.633</v>
      </c>
      <c r="E93" s="20">
        <v>0</v>
      </c>
      <c r="F93" s="20">
        <v>0</v>
      </c>
      <c r="G93" s="20">
        <v>0</v>
      </c>
      <c r="H93" s="20">
        <v>1</v>
      </c>
      <c r="I93" s="18">
        <v>1.274</v>
      </c>
      <c r="J93" s="18">
        <v>25.288</v>
      </c>
      <c r="K93" s="21">
        <v>2</v>
      </c>
      <c r="L93" s="21">
        <v>0</v>
      </c>
      <c r="M93" s="21">
        <v>0</v>
      </c>
      <c r="N93" s="21">
        <v>0</v>
      </c>
      <c r="O93" s="21">
        <v>0</v>
      </c>
      <c r="P93" s="21">
        <v>0.283</v>
      </c>
      <c r="Q93" s="21">
        <v>0</v>
      </c>
      <c r="R93" s="21">
        <v>1</v>
      </c>
      <c r="S93" s="22"/>
      <c r="T93" s="22"/>
      <c r="U93" s="22"/>
    </row>
    <row r="94" ht="16.5" spans="1:18">
      <c r="A94" s="20">
        <v>399805</v>
      </c>
      <c r="B94" s="20" t="s">
        <v>257</v>
      </c>
      <c r="C94" s="20">
        <v>2781.244</v>
      </c>
      <c r="D94" s="20">
        <v>3680.467</v>
      </c>
      <c r="E94" s="20">
        <v>0</v>
      </c>
      <c r="F94" s="20">
        <v>0</v>
      </c>
      <c r="G94" s="20">
        <v>0</v>
      </c>
      <c r="H94" s="20">
        <v>1</v>
      </c>
      <c r="I94" s="18">
        <v>3.882</v>
      </c>
      <c r="J94" s="18">
        <v>27.366</v>
      </c>
      <c r="K94" s="21">
        <v>4</v>
      </c>
      <c r="L94" s="21">
        <v>2</v>
      </c>
      <c r="M94" s="21">
        <v>0</v>
      </c>
      <c r="N94" s="21">
        <v>0</v>
      </c>
      <c r="O94" s="21">
        <v>0</v>
      </c>
      <c r="P94" s="21">
        <v>1.53</v>
      </c>
      <c r="Q94" s="21">
        <v>0</v>
      </c>
      <c r="R94" s="21">
        <v>1</v>
      </c>
    </row>
    <row r="95" ht="16.5" spans="1:18">
      <c r="A95" s="20">
        <v>399809</v>
      </c>
      <c r="B95" s="20" t="s">
        <v>258</v>
      </c>
      <c r="C95" s="20">
        <v>1945.66</v>
      </c>
      <c r="D95" s="20">
        <v>2263.489</v>
      </c>
      <c r="E95" s="20">
        <v>0</v>
      </c>
      <c r="F95" s="20">
        <v>0</v>
      </c>
      <c r="G95" s="20">
        <v>0</v>
      </c>
      <c r="H95" s="20">
        <v>1</v>
      </c>
      <c r="I95" s="18">
        <v>6.47</v>
      </c>
      <c r="J95" s="18">
        <v>19.603</v>
      </c>
      <c r="K95" s="21">
        <v>4</v>
      </c>
      <c r="L95" s="21">
        <v>2</v>
      </c>
      <c r="M95" s="21">
        <v>0</v>
      </c>
      <c r="N95" s="21">
        <v>1</v>
      </c>
      <c r="O95" s="21">
        <v>0</v>
      </c>
      <c r="P95" s="21">
        <v>3.762</v>
      </c>
      <c r="Q95" s="21">
        <v>0</v>
      </c>
      <c r="R95" s="21">
        <v>0</v>
      </c>
    </row>
    <row r="96" ht="16.5" spans="1:18">
      <c r="A96" s="20">
        <v>399914</v>
      </c>
      <c r="B96" s="20" t="s">
        <v>259</v>
      </c>
      <c r="C96" s="20">
        <v>5625.663</v>
      </c>
      <c r="D96" s="20">
        <v>6432.915</v>
      </c>
      <c r="E96" s="20">
        <v>0</v>
      </c>
      <c r="F96" s="20">
        <v>0</v>
      </c>
      <c r="G96" s="20">
        <v>0</v>
      </c>
      <c r="H96" s="20">
        <v>1</v>
      </c>
      <c r="I96" s="18">
        <v>5.471</v>
      </c>
      <c r="J96" s="18">
        <v>17.334</v>
      </c>
      <c r="K96" s="21">
        <v>3</v>
      </c>
      <c r="L96" s="21">
        <v>2</v>
      </c>
      <c r="M96" s="21">
        <v>0</v>
      </c>
      <c r="N96" s="21">
        <v>0</v>
      </c>
      <c r="O96" s="21">
        <v>0</v>
      </c>
      <c r="P96" s="21">
        <v>1.682</v>
      </c>
      <c r="Q96" s="21">
        <v>0</v>
      </c>
      <c r="R96" s="21">
        <v>1</v>
      </c>
    </row>
    <row r="97" ht="16.5" spans="1:18">
      <c r="A97" s="20">
        <v>399934</v>
      </c>
      <c r="B97" s="20" t="s">
        <v>226</v>
      </c>
      <c r="C97" s="20">
        <v>5253.494</v>
      </c>
      <c r="D97" s="20">
        <v>5993.163</v>
      </c>
      <c r="E97" s="20">
        <v>0</v>
      </c>
      <c r="F97" s="20">
        <v>0</v>
      </c>
      <c r="G97" s="20">
        <v>0</v>
      </c>
      <c r="H97" s="20">
        <v>1</v>
      </c>
      <c r="I97" s="18">
        <v>5.071</v>
      </c>
      <c r="J97" s="18">
        <v>16.787</v>
      </c>
      <c r="K97" s="21">
        <v>4</v>
      </c>
      <c r="L97" s="21">
        <v>1</v>
      </c>
      <c r="M97" s="21">
        <v>0</v>
      </c>
      <c r="N97" s="21">
        <v>0</v>
      </c>
      <c r="O97" s="21">
        <v>0</v>
      </c>
      <c r="P97" s="21">
        <v>5</v>
      </c>
      <c r="Q97" s="21">
        <v>1</v>
      </c>
      <c r="R97" s="21">
        <v>1</v>
      </c>
    </row>
    <row r="98" ht="16.5" spans="1:18">
      <c r="A98" s="20">
        <v>399966</v>
      </c>
      <c r="B98" s="20" t="s">
        <v>260</v>
      </c>
      <c r="C98" s="20">
        <v>5108.568</v>
      </c>
      <c r="D98" s="20">
        <v>6068.695</v>
      </c>
      <c r="E98" s="20">
        <v>0</v>
      </c>
      <c r="F98" s="20">
        <v>0</v>
      </c>
      <c r="G98" s="20">
        <v>0</v>
      </c>
      <c r="H98" s="20">
        <v>1</v>
      </c>
      <c r="I98" s="18">
        <v>0.901</v>
      </c>
      <c r="J98" s="18">
        <v>16.579</v>
      </c>
      <c r="K98" s="21">
        <v>3</v>
      </c>
      <c r="L98" s="21">
        <v>1</v>
      </c>
      <c r="M98" s="21">
        <v>0</v>
      </c>
      <c r="N98" s="21">
        <v>0</v>
      </c>
      <c r="O98" s="21">
        <v>0</v>
      </c>
      <c r="P98" s="21">
        <v>5.26</v>
      </c>
      <c r="Q98" s="21">
        <v>0</v>
      </c>
      <c r="R98" s="21">
        <v>0</v>
      </c>
    </row>
    <row r="99" ht="16.5" spans="1:18">
      <c r="A99" s="20">
        <v>399986</v>
      </c>
      <c r="B99" s="20" t="s">
        <v>261</v>
      </c>
      <c r="C99" s="20">
        <v>6794.562</v>
      </c>
      <c r="D99" s="20">
        <v>7687.872</v>
      </c>
      <c r="E99" s="20">
        <v>0</v>
      </c>
      <c r="F99" s="20">
        <v>0</v>
      </c>
      <c r="G99" s="20">
        <v>0</v>
      </c>
      <c r="H99" s="20">
        <v>1</v>
      </c>
      <c r="I99" s="18">
        <v>7.544</v>
      </c>
      <c r="J99" s="18">
        <v>18.287</v>
      </c>
      <c r="K99" s="21">
        <v>4</v>
      </c>
      <c r="L99" s="21">
        <v>2</v>
      </c>
      <c r="M99" s="21">
        <v>-1</v>
      </c>
      <c r="N99" s="21">
        <v>1</v>
      </c>
      <c r="O99" s="21">
        <v>0</v>
      </c>
      <c r="P99" s="21">
        <v>6.039</v>
      </c>
      <c r="Q99" s="21">
        <v>0</v>
      </c>
      <c r="R99" s="21">
        <v>0</v>
      </c>
    </row>
    <row r="100" ht="16.5" spans="1:18">
      <c r="A100" s="23">
        <v>807</v>
      </c>
      <c r="B100" s="23" t="s">
        <v>262</v>
      </c>
      <c r="C100" s="23">
        <v>18957.654</v>
      </c>
      <c r="D100" s="23">
        <v>21438.061</v>
      </c>
      <c r="E100" s="23">
        <v>0</v>
      </c>
      <c r="F100" s="23">
        <v>0</v>
      </c>
      <c r="G100" s="23">
        <v>1</v>
      </c>
      <c r="H100" s="18">
        <v>0</v>
      </c>
      <c r="I100" s="18">
        <v>0</v>
      </c>
      <c r="J100" s="18">
        <v>0</v>
      </c>
      <c r="K100" s="21">
        <v>4</v>
      </c>
      <c r="L100" s="21">
        <v>2</v>
      </c>
      <c r="M100" s="21">
        <v>-1</v>
      </c>
      <c r="N100" s="21">
        <v>1</v>
      </c>
      <c r="O100" s="21">
        <v>0</v>
      </c>
      <c r="P100" s="21">
        <v>3.872</v>
      </c>
      <c r="Q100" s="21">
        <v>0</v>
      </c>
      <c r="R100" s="21">
        <v>0</v>
      </c>
    </row>
    <row r="101" ht="16.5" spans="1:18">
      <c r="A101" s="23">
        <v>399987</v>
      </c>
      <c r="B101" s="23" t="s">
        <v>263</v>
      </c>
      <c r="C101" s="23">
        <v>5384.986</v>
      </c>
      <c r="D101" s="23">
        <v>6291.356</v>
      </c>
      <c r="E101" s="23">
        <v>0</v>
      </c>
      <c r="F101" s="23">
        <v>0</v>
      </c>
      <c r="G101" s="23">
        <v>1</v>
      </c>
      <c r="H101" s="18">
        <v>0</v>
      </c>
      <c r="I101" s="18">
        <v>0</v>
      </c>
      <c r="J101" s="18">
        <v>0</v>
      </c>
      <c r="K101" s="21">
        <v>4</v>
      </c>
      <c r="L101" s="21">
        <v>2</v>
      </c>
      <c r="M101" s="21">
        <v>0</v>
      </c>
      <c r="N101" s="21">
        <v>1</v>
      </c>
      <c r="O101" s="21">
        <v>0</v>
      </c>
      <c r="P101" s="21">
        <v>2.713</v>
      </c>
      <c r="Q101" s="21">
        <v>0</v>
      </c>
      <c r="R101" s="21">
        <v>0</v>
      </c>
    </row>
    <row r="102" ht="16.5" spans="1:18">
      <c r="A102" s="23">
        <v>399997</v>
      </c>
      <c r="B102" s="23" t="s">
        <v>264</v>
      </c>
      <c r="C102" s="23">
        <v>9433.172</v>
      </c>
      <c r="D102" s="23">
        <v>11239.935</v>
      </c>
      <c r="E102" s="23">
        <v>0</v>
      </c>
      <c r="F102" s="23">
        <v>0</v>
      </c>
      <c r="G102" s="23">
        <v>1</v>
      </c>
      <c r="H102" s="18">
        <v>0</v>
      </c>
      <c r="I102" s="18">
        <v>0</v>
      </c>
      <c r="J102" s="18">
        <v>0</v>
      </c>
      <c r="K102" s="21">
        <v>2</v>
      </c>
      <c r="L102" s="21">
        <v>2</v>
      </c>
      <c r="M102" s="21">
        <v>0</v>
      </c>
      <c r="N102" s="21">
        <v>0</v>
      </c>
      <c r="O102" s="21">
        <v>0</v>
      </c>
      <c r="P102" s="21">
        <v>1.107</v>
      </c>
      <c r="Q102" s="21">
        <v>0</v>
      </c>
      <c r="R102" s="21">
        <v>1</v>
      </c>
    </row>
    <row r="103" ht="16.5" spans="1:18">
      <c r="A103" s="24"/>
      <c r="B103" s="24"/>
      <c r="C103" s="24"/>
      <c r="D103" s="24"/>
      <c r="E103" s="24"/>
      <c r="F103" s="24"/>
      <c r="G103" s="24"/>
      <c r="H103" s="24"/>
      <c r="I103" s="25"/>
      <c r="J103" s="25"/>
      <c r="K103" s="27"/>
      <c r="L103" s="27"/>
      <c r="M103" s="27"/>
      <c r="N103" s="27"/>
      <c r="O103" s="27"/>
      <c r="P103" s="27"/>
      <c r="Q103" s="27"/>
      <c r="R103" s="27"/>
    </row>
    <row r="104" ht="16.5" spans="1:18">
      <c r="A104" s="24"/>
      <c r="B104" s="24"/>
      <c r="C104" s="24"/>
      <c r="D104" s="24"/>
      <c r="E104" s="24"/>
      <c r="F104" s="24"/>
      <c r="G104" s="24"/>
      <c r="H104" s="24"/>
      <c r="I104" s="25"/>
      <c r="J104" s="25"/>
      <c r="K104" s="27"/>
      <c r="L104" s="27"/>
      <c r="M104" s="27"/>
      <c r="N104" s="27"/>
      <c r="O104" s="27"/>
      <c r="P104" s="27"/>
      <c r="Q104" s="27"/>
      <c r="R104" s="27"/>
    </row>
    <row r="105" ht="16.5" spans="1:18">
      <c r="A105" s="24"/>
      <c r="B105" s="24"/>
      <c r="C105" s="24"/>
      <c r="D105" s="24"/>
      <c r="E105" s="24"/>
      <c r="F105" s="24"/>
      <c r="G105" s="24"/>
      <c r="H105" s="24"/>
      <c r="I105" s="25"/>
      <c r="J105" s="25"/>
      <c r="K105" s="27"/>
      <c r="L105" s="27"/>
      <c r="M105" s="27"/>
      <c r="N105" s="27"/>
      <c r="O105" s="27"/>
      <c r="P105" s="27"/>
      <c r="Q105" s="27"/>
      <c r="R105" s="27"/>
    </row>
    <row r="106" ht="16.5" spans="1:18">
      <c r="A106" s="24"/>
      <c r="B106" s="24"/>
      <c r="C106" s="24"/>
      <c r="D106" s="24"/>
      <c r="E106" s="24"/>
      <c r="F106" s="24"/>
      <c r="G106" s="24"/>
      <c r="H106" s="24"/>
      <c r="I106" s="25"/>
      <c r="J106" s="25"/>
      <c r="K106" s="27"/>
      <c r="L106" s="27"/>
      <c r="M106" s="27"/>
      <c r="N106" s="27"/>
      <c r="O106" s="27"/>
      <c r="P106" s="27"/>
      <c r="Q106" s="27"/>
      <c r="R106" s="27"/>
    </row>
    <row r="107" ht="16.5" spans="1:18">
      <c r="A107" s="24"/>
      <c r="B107" s="24"/>
      <c r="C107" s="24"/>
      <c r="D107" s="24"/>
      <c r="E107" s="24"/>
      <c r="F107" s="24"/>
      <c r="G107" s="24"/>
      <c r="H107" s="25"/>
      <c r="I107" s="25"/>
      <c r="J107" s="25"/>
      <c r="K107" s="27"/>
      <c r="L107" s="27"/>
      <c r="M107" s="27"/>
      <c r="N107" s="27"/>
      <c r="O107" s="27"/>
      <c r="P107" s="27"/>
      <c r="Q107" s="27"/>
      <c r="R107" s="27"/>
    </row>
    <row r="108" ht="16.5" spans="1:18">
      <c r="A108" s="24"/>
      <c r="B108" s="24"/>
      <c r="C108" s="24"/>
      <c r="D108" s="24"/>
      <c r="E108" s="24"/>
      <c r="F108" s="24"/>
      <c r="G108" s="24"/>
      <c r="H108" s="25"/>
      <c r="I108" s="25"/>
      <c r="J108" s="25"/>
      <c r="K108" s="27"/>
      <c r="L108" s="27"/>
      <c r="M108" s="27"/>
      <c r="N108" s="27"/>
      <c r="O108" s="27"/>
      <c r="P108" s="27"/>
      <c r="Q108" s="27"/>
      <c r="R108" s="27"/>
    </row>
    <row r="109" ht="16.5" spans="1:18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8"/>
      <c r="P109" s="28"/>
      <c r="Q109" s="28"/>
      <c r="R109" s="28"/>
    </row>
    <row r="110" ht="16.5" spans="1:18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8"/>
      <c r="P110" s="28"/>
      <c r="Q110" s="28"/>
      <c r="R110" s="28"/>
    </row>
    <row r="111" ht="16.5" spans="1:18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8"/>
      <c r="P111" s="28"/>
      <c r="Q111" s="28"/>
      <c r="R111" s="28"/>
    </row>
    <row r="112" ht="16.5" spans="1:18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8"/>
      <c r="P112" s="28"/>
      <c r="Q112" s="28"/>
      <c r="R112" s="28"/>
    </row>
    <row r="113" ht="16.5" spans="1:18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8"/>
      <c r="P113" s="28"/>
      <c r="Q113" s="28"/>
      <c r="R113" s="28"/>
    </row>
    <row r="114" ht="16.5" spans="1:18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8"/>
      <c r="P114" s="28"/>
      <c r="Q114" s="28"/>
      <c r="R114" s="28"/>
    </row>
    <row r="115" ht="16.5" spans="1:18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8"/>
      <c r="P115" s="28"/>
      <c r="Q115" s="28"/>
      <c r="R115" s="28"/>
    </row>
    <row r="116" ht="16.5" spans="1:18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8"/>
      <c r="P116" s="28"/>
      <c r="Q116" s="28"/>
      <c r="R116" s="28"/>
    </row>
    <row r="117" ht="16.5" spans="1:18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8"/>
      <c r="P117" s="28"/>
      <c r="Q117" s="28"/>
      <c r="R117" s="28"/>
    </row>
    <row r="118" ht="16.5" spans="1:1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8"/>
      <c r="P118" s="28"/>
      <c r="Q118" s="28"/>
      <c r="R118" s="28"/>
    </row>
    <row r="119" ht="16.5" spans="1:18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8"/>
      <c r="P119" s="28"/>
      <c r="Q119" s="28"/>
      <c r="R119" s="28"/>
    </row>
    <row r="120" ht="16.5" spans="1:18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8"/>
      <c r="P120" s="28"/>
      <c r="Q120" s="28"/>
      <c r="R120" s="28"/>
    </row>
    <row r="121" ht="16.5" spans="1:18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8"/>
      <c r="P121" s="28"/>
      <c r="Q121" s="28"/>
      <c r="R121" s="28"/>
    </row>
    <row r="122" ht="16.5" spans="1:18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8"/>
      <c r="P122" s="28"/>
      <c r="Q122" s="28"/>
      <c r="R122" s="28"/>
    </row>
    <row r="123" ht="16.5" spans="1:18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8"/>
      <c r="L123" s="28"/>
      <c r="M123" s="28"/>
      <c r="N123" s="28"/>
      <c r="O123" s="28"/>
      <c r="P123" s="28"/>
      <c r="Q123" s="28"/>
      <c r="R123" s="28"/>
    </row>
    <row r="124" ht="16.5" spans="1:18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8"/>
      <c r="L124" s="28"/>
      <c r="M124" s="28"/>
      <c r="N124" s="28"/>
      <c r="O124" s="28"/>
      <c r="P124" s="28"/>
      <c r="Q124" s="28"/>
      <c r="R124" s="28"/>
    </row>
    <row r="125" ht="16.5" spans="1:18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8"/>
      <c r="L125" s="28"/>
      <c r="M125" s="28"/>
      <c r="N125" s="28"/>
      <c r="O125" s="28"/>
      <c r="P125" s="28"/>
      <c r="Q125" s="28"/>
      <c r="R125" s="28"/>
    </row>
    <row r="126" ht="16.5" spans="1:18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8"/>
      <c r="L126" s="28"/>
      <c r="M126" s="28"/>
      <c r="N126" s="28"/>
      <c r="O126" s="28"/>
      <c r="P126" s="28"/>
      <c r="Q126" s="28"/>
      <c r="R126" s="28"/>
    </row>
    <row r="127" ht="16.5" spans="1:18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8"/>
      <c r="P127" s="28"/>
      <c r="Q127" s="28"/>
      <c r="R127" s="28"/>
    </row>
    <row r="128" ht="16.5" spans="1:1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8"/>
      <c r="P128" s="28"/>
      <c r="Q128" s="28"/>
      <c r="R128" s="28"/>
    </row>
    <row r="129" ht="16.5" spans="1:18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8"/>
      <c r="L129" s="28"/>
      <c r="M129" s="28"/>
      <c r="N129" s="28"/>
      <c r="O129" s="28"/>
      <c r="P129" s="28"/>
      <c r="Q129" s="28"/>
      <c r="R129" s="28"/>
    </row>
    <row r="130" ht="16.5" spans="1:18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8"/>
      <c r="L130" s="28"/>
      <c r="M130" s="28"/>
      <c r="N130" s="28"/>
      <c r="O130" s="28"/>
      <c r="P130" s="28"/>
      <c r="Q130" s="28"/>
      <c r="R130" s="28"/>
    </row>
    <row r="131" ht="16.5" spans="1:18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8"/>
      <c r="P131" s="28"/>
      <c r="Q131" s="28"/>
      <c r="R131" s="28"/>
    </row>
    <row r="132" ht="16.5" spans="1:18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8"/>
      <c r="P132" s="28"/>
      <c r="Q132" s="28"/>
      <c r="R132" s="28"/>
    </row>
    <row r="133" ht="16.5" spans="1:18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8"/>
      <c r="P133" s="28"/>
      <c r="Q133" s="28"/>
      <c r="R133" s="28"/>
    </row>
    <row r="134" ht="16.5" spans="1:18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8"/>
      <c r="P134" s="28"/>
      <c r="Q134" s="28"/>
      <c r="R134" s="28"/>
    </row>
    <row r="135" ht="16.5" spans="1:18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8"/>
      <c r="L135" s="28"/>
      <c r="M135" s="28"/>
      <c r="N135" s="28"/>
      <c r="O135" s="28"/>
      <c r="P135" s="28"/>
      <c r="Q135" s="28"/>
      <c r="R135" s="28"/>
    </row>
    <row r="136" ht="16.5" spans="1:18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8"/>
      <c r="L136" s="28"/>
      <c r="M136" s="28"/>
      <c r="N136" s="28"/>
      <c r="O136" s="28"/>
      <c r="P136" s="28"/>
      <c r="Q136" s="28"/>
      <c r="R136" s="28"/>
    </row>
    <row r="137" ht="16.5" spans="1:18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8"/>
      <c r="P137" s="28"/>
      <c r="Q137" s="28"/>
      <c r="R137" s="28"/>
    </row>
    <row r="138" ht="16.5" spans="1:1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8"/>
      <c r="P138" s="28"/>
      <c r="Q138" s="28"/>
      <c r="R138" s="28"/>
    </row>
    <row r="139" ht="16.5" spans="1:18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8"/>
      <c r="P139" s="28"/>
      <c r="Q139" s="28"/>
      <c r="R139" s="28"/>
    </row>
    <row r="140" ht="16.5" spans="1:18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8"/>
      <c r="P140" s="28"/>
      <c r="Q140" s="28"/>
      <c r="R140" s="28"/>
    </row>
    <row r="141" ht="16.5" spans="1:18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8"/>
      <c r="L141" s="28"/>
      <c r="M141" s="28"/>
      <c r="N141" s="28"/>
      <c r="O141" s="28"/>
      <c r="P141" s="28"/>
      <c r="Q141" s="28"/>
      <c r="R141" s="28"/>
    </row>
    <row r="142" ht="16.5" spans="1:18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8"/>
      <c r="L142" s="28"/>
      <c r="M142" s="28"/>
      <c r="N142" s="28"/>
      <c r="O142" s="28"/>
      <c r="P142" s="28"/>
      <c r="Q142" s="28"/>
      <c r="R142" s="28"/>
    </row>
    <row r="143" ht="16.5" spans="1:18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8"/>
      <c r="P143" s="28"/>
      <c r="Q143" s="28"/>
      <c r="R143" s="28"/>
    </row>
    <row r="144" ht="16.5" spans="1:18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8"/>
      <c r="P144" s="28"/>
      <c r="Q144" s="28"/>
      <c r="R144" s="28"/>
    </row>
    <row r="145" ht="16.5" spans="1:18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8"/>
      <c r="P145" s="28"/>
      <c r="Q145" s="28"/>
      <c r="R145" s="28"/>
    </row>
    <row r="146" ht="16.5" spans="1:18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8"/>
      <c r="P146" s="28"/>
      <c r="Q146" s="28"/>
      <c r="R146" s="28"/>
    </row>
    <row r="147" ht="16.5" spans="1:18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8"/>
      <c r="P147" s="28"/>
      <c r="Q147" s="28"/>
      <c r="R147" s="28"/>
    </row>
    <row r="148" ht="16.5" spans="1:1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8"/>
      <c r="P148" s="28"/>
      <c r="Q148" s="28"/>
      <c r="R148" s="28"/>
    </row>
    <row r="149" ht="16.5" spans="1:18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8"/>
      <c r="P149" s="28"/>
      <c r="Q149" s="28"/>
      <c r="R149" s="28"/>
    </row>
    <row r="150" ht="16.5" spans="1:18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8"/>
      <c r="P150" s="28"/>
      <c r="Q150" s="28"/>
      <c r="R150" s="28"/>
    </row>
    <row r="151" ht="16.5" spans="1:18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8"/>
      <c r="P151" s="28"/>
      <c r="Q151" s="28"/>
      <c r="R151" s="28"/>
    </row>
    <row r="152" ht="16.5" spans="1:18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8"/>
      <c r="P152" s="28"/>
      <c r="Q152" s="28"/>
      <c r="R152" s="28"/>
    </row>
    <row r="153" ht="16.5" spans="1:18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8"/>
      <c r="P153" s="28"/>
      <c r="Q153" s="28"/>
      <c r="R153" s="28"/>
    </row>
    <row r="154" ht="16.5" spans="1:18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8"/>
      <c r="L154" s="28"/>
      <c r="M154" s="28"/>
      <c r="N154" s="28"/>
      <c r="O154" s="28"/>
      <c r="P154" s="28"/>
      <c r="Q154" s="28"/>
      <c r="R154" s="28"/>
    </row>
    <row r="155" ht="16.5" spans="1:18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8"/>
      <c r="P155" s="28"/>
      <c r="Q155" s="28"/>
      <c r="R155" s="28"/>
    </row>
    <row r="156" ht="16.5" spans="1:18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8"/>
      <c r="P156" s="28"/>
      <c r="Q156" s="28"/>
      <c r="R156" s="28"/>
    </row>
    <row r="157" ht="16.5" spans="1:18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8"/>
      <c r="L157" s="28"/>
      <c r="M157" s="28"/>
      <c r="N157" s="28"/>
      <c r="O157" s="28"/>
      <c r="P157" s="28"/>
      <c r="Q157" s="28"/>
      <c r="R157" s="28"/>
    </row>
    <row r="158" ht="16.5" spans="1:1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8"/>
      <c r="L158" s="28"/>
      <c r="M158" s="28"/>
      <c r="N158" s="28"/>
      <c r="O158" s="28"/>
      <c r="P158" s="28"/>
      <c r="Q158" s="28"/>
      <c r="R158" s="28"/>
    </row>
    <row r="159" ht="16.5" spans="1:18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8"/>
      <c r="L159" s="28"/>
      <c r="M159" s="28"/>
      <c r="N159" s="28"/>
      <c r="O159" s="28"/>
      <c r="P159" s="28"/>
      <c r="Q159" s="28"/>
      <c r="R159" s="28"/>
    </row>
    <row r="160" ht="16.5" spans="1:18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8"/>
      <c r="L160" s="28"/>
      <c r="M160" s="28"/>
      <c r="N160" s="28"/>
      <c r="O160" s="28"/>
      <c r="P160" s="28"/>
      <c r="Q160" s="28"/>
      <c r="R160" s="28"/>
    </row>
    <row r="161" ht="16.5" spans="1:18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8"/>
      <c r="P161" s="28"/>
      <c r="Q161" s="28"/>
      <c r="R161" s="28"/>
    </row>
    <row r="162" ht="16.5" spans="1:18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8"/>
      <c r="P162" s="28"/>
      <c r="Q162" s="28"/>
      <c r="R162" s="28"/>
    </row>
    <row r="163" ht="16.5" spans="1:18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8"/>
      <c r="P163" s="28"/>
      <c r="Q163" s="28"/>
      <c r="R163" s="28"/>
    </row>
    <row r="164" ht="16.5" spans="1:18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8"/>
      <c r="P164" s="28"/>
      <c r="Q164" s="28"/>
      <c r="R164" s="28"/>
    </row>
    <row r="165" ht="16.5" spans="1:18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8"/>
      <c r="P165" s="28"/>
      <c r="Q165" s="28"/>
      <c r="R165" s="28"/>
    </row>
    <row r="166" ht="16.5" spans="1:18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8"/>
      <c r="P166" s="28"/>
      <c r="Q166" s="28"/>
      <c r="R166" s="28"/>
    </row>
    <row r="167" ht="16.5" spans="1:18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8"/>
      <c r="P167" s="28"/>
      <c r="Q167" s="28"/>
      <c r="R167" s="28"/>
    </row>
    <row r="168" ht="16.5" spans="1:1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8"/>
      <c r="P168" s="28"/>
      <c r="Q168" s="28"/>
      <c r="R168" s="28"/>
    </row>
    <row r="169" ht="16.5" spans="1:18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8"/>
      <c r="P169" s="28"/>
      <c r="Q169" s="28"/>
      <c r="R169" s="28"/>
    </row>
    <row r="170" ht="16.5" spans="1:18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8"/>
      <c r="P170" s="28"/>
      <c r="Q170" s="28"/>
      <c r="R170" s="28"/>
    </row>
    <row r="171" ht="16.5" spans="1:18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8"/>
      <c r="P171" s="28"/>
      <c r="Q171" s="28"/>
      <c r="R171" s="28"/>
    </row>
    <row r="172" ht="16.5" spans="1:18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8"/>
      <c r="L172" s="28"/>
      <c r="M172" s="28"/>
      <c r="N172" s="28"/>
      <c r="O172" s="28"/>
      <c r="P172" s="28"/>
      <c r="Q172" s="28"/>
      <c r="R172" s="28"/>
    </row>
    <row r="173" ht="16.5" spans="1:18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8"/>
      <c r="P173" s="28"/>
      <c r="Q173" s="28"/>
      <c r="R173" s="28"/>
    </row>
    <row r="174" ht="16.5" spans="1:18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8"/>
      <c r="P174" s="28"/>
      <c r="Q174" s="28"/>
      <c r="R174" s="28"/>
    </row>
    <row r="175" ht="16.5" spans="1:18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8"/>
      <c r="L175" s="28"/>
      <c r="M175" s="28"/>
      <c r="N175" s="28"/>
      <c r="O175" s="28"/>
      <c r="P175" s="28"/>
      <c r="Q175" s="28"/>
      <c r="R175" s="28"/>
    </row>
    <row r="176" ht="16.5" spans="1:18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8"/>
      <c r="L176" s="28"/>
      <c r="M176" s="28"/>
      <c r="N176" s="28"/>
      <c r="O176" s="28"/>
      <c r="P176" s="28"/>
      <c r="Q176" s="28"/>
      <c r="R176" s="28"/>
    </row>
    <row r="177" ht="16.5" spans="1:18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8"/>
      <c r="P177" s="28"/>
      <c r="Q177" s="28"/>
      <c r="R177" s="28"/>
    </row>
    <row r="178" ht="16.5" spans="1:1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8"/>
      <c r="P178" s="28"/>
      <c r="Q178" s="28"/>
      <c r="R178" s="28"/>
    </row>
    <row r="179" ht="16.5" spans="1:18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8"/>
      <c r="P179" s="28"/>
      <c r="Q179" s="28"/>
      <c r="R179" s="28"/>
    </row>
    <row r="180" ht="16.5" spans="1:18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8"/>
      <c r="P180" s="28"/>
      <c r="Q180" s="28"/>
      <c r="R180" s="28"/>
    </row>
    <row r="181" ht="16.5" spans="1:18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8"/>
      <c r="P181" s="28"/>
      <c r="Q181" s="28"/>
      <c r="R181" s="28"/>
    </row>
    <row r="182" ht="16.5" spans="1:18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8"/>
      <c r="P182" s="28"/>
      <c r="Q182" s="28"/>
      <c r="R182" s="28"/>
    </row>
    <row r="183" ht="16.5" spans="1:18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8"/>
      <c r="P183" s="28"/>
      <c r="Q183" s="28"/>
      <c r="R183" s="28"/>
    </row>
    <row r="184" ht="16.5" spans="1:18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8"/>
      <c r="P184" s="28"/>
      <c r="Q184" s="28"/>
      <c r="R184" s="28"/>
    </row>
    <row r="185" ht="16.5" spans="1:18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8"/>
      <c r="P185" s="28"/>
      <c r="Q185" s="28"/>
      <c r="R185" s="28"/>
    </row>
    <row r="186" ht="16.5" spans="1:18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8"/>
      <c r="P186" s="28"/>
      <c r="Q186" s="28"/>
      <c r="R186" s="28"/>
    </row>
    <row r="187" ht="16.5" spans="1:18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8"/>
      <c r="P187" s="28"/>
      <c r="Q187" s="28"/>
      <c r="R187" s="28"/>
    </row>
    <row r="188" ht="16.5" spans="1:1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8"/>
      <c r="P188" s="28"/>
      <c r="Q188" s="28"/>
      <c r="R188" s="28"/>
    </row>
    <row r="189" ht="16.5" spans="1:18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8"/>
      <c r="P189" s="28"/>
      <c r="Q189" s="28"/>
      <c r="R189" s="28"/>
    </row>
    <row r="190" ht="16.5" spans="1:18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8"/>
      <c r="P190" s="28"/>
      <c r="Q190" s="28"/>
      <c r="R190" s="28"/>
    </row>
    <row r="191" ht="16.5" spans="1:18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8"/>
      <c r="P191" s="28"/>
      <c r="Q191" s="28"/>
      <c r="R191" s="28"/>
    </row>
    <row r="192" ht="16.5" spans="1:18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8"/>
      <c r="P192" s="28"/>
      <c r="Q192" s="28"/>
      <c r="R192" s="28"/>
    </row>
    <row r="193" ht="16.5" spans="1:18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8"/>
      <c r="L193" s="28"/>
      <c r="M193" s="28"/>
      <c r="N193" s="28"/>
      <c r="O193" s="28"/>
      <c r="P193" s="28"/>
      <c r="Q193" s="28"/>
      <c r="R193" s="28"/>
    </row>
    <row r="194" ht="16.5" spans="1:18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8"/>
      <c r="L194" s="28"/>
      <c r="M194" s="28"/>
      <c r="N194" s="28"/>
      <c r="O194" s="28"/>
      <c r="P194" s="28"/>
      <c r="Q194" s="28"/>
      <c r="R194" s="28"/>
    </row>
    <row r="195" ht="16.5" spans="1:18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8"/>
      <c r="P195" s="28"/>
      <c r="Q195" s="28"/>
      <c r="R195" s="28"/>
    </row>
    <row r="196" ht="16.5" spans="1:18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8"/>
      <c r="P196" s="28"/>
      <c r="Q196" s="28"/>
      <c r="R196" s="28"/>
    </row>
    <row r="197" ht="16.5" spans="1:18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8"/>
      <c r="P197" s="28"/>
      <c r="Q197" s="28"/>
      <c r="R197" s="28"/>
    </row>
    <row r="198" ht="16.5" spans="1:1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8"/>
      <c r="P198" s="28"/>
      <c r="Q198" s="28"/>
      <c r="R198" s="28"/>
    </row>
    <row r="199" ht="16.5" spans="1:18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8"/>
      <c r="P199" s="28"/>
      <c r="Q199" s="28"/>
      <c r="R199" s="28"/>
    </row>
    <row r="200" ht="16.5" spans="1:18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8"/>
      <c r="L200" s="28"/>
      <c r="M200" s="28"/>
      <c r="N200" s="28"/>
      <c r="O200" s="28"/>
      <c r="P200" s="28"/>
      <c r="Q200" s="28"/>
      <c r="R200" s="28"/>
    </row>
    <row r="201" ht="16.5" spans="1:18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8"/>
      <c r="P201" s="28"/>
      <c r="Q201" s="28"/>
      <c r="R201" s="28"/>
    </row>
    <row r="202" ht="16.5" spans="1:18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8"/>
      <c r="P202" s="28"/>
      <c r="Q202" s="28"/>
      <c r="R202" s="28"/>
    </row>
    <row r="203" ht="16.5" spans="1:18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8"/>
      <c r="P203" s="28"/>
      <c r="Q203" s="28"/>
      <c r="R203" s="28"/>
    </row>
    <row r="204" ht="16.5" spans="1:18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8"/>
      <c r="P204" s="28"/>
      <c r="Q204" s="28"/>
      <c r="R204" s="28"/>
    </row>
    <row r="205" ht="16.5" spans="1:18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8"/>
      <c r="P205" s="28"/>
      <c r="Q205" s="28"/>
      <c r="R205" s="28"/>
    </row>
    <row r="206" ht="16.5" spans="1:18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8"/>
      <c r="P206" s="28"/>
      <c r="Q206" s="28"/>
      <c r="R206" s="28"/>
    </row>
    <row r="207" ht="16.5" spans="1:18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8"/>
      <c r="P207" s="28"/>
      <c r="Q207" s="28"/>
      <c r="R207" s="28"/>
    </row>
    <row r="208" ht="16.5" spans="1:1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8"/>
      <c r="L208" s="28"/>
      <c r="M208" s="28"/>
      <c r="N208" s="28"/>
      <c r="O208" s="28"/>
      <c r="P208" s="28"/>
      <c r="Q208" s="28"/>
      <c r="R208" s="28"/>
    </row>
    <row r="209" ht="16.5" spans="1:18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8"/>
      <c r="P209" s="28"/>
      <c r="Q209" s="28"/>
      <c r="R209" s="28"/>
    </row>
    <row r="210" ht="16.5" spans="1:18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8"/>
      <c r="P210" s="28"/>
      <c r="Q210" s="28"/>
      <c r="R210" s="28"/>
    </row>
    <row r="211" ht="16.5" spans="1:18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8"/>
      <c r="L211" s="28"/>
      <c r="M211" s="28"/>
      <c r="N211" s="28"/>
      <c r="O211" s="28"/>
      <c r="P211" s="28"/>
      <c r="Q211" s="28"/>
      <c r="R211" s="28"/>
    </row>
    <row r="212" ht="16.5" spans="1:18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8"/>
      <c r="P212" s="28"/>
      <c r="Q212" s="28"/>
      <c r="R212" s="28"/>
    </row>
    <row r="213" ht="16.5" spans="1:18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8"/>
      <c r="P213" s="28"/>
      <c r="Q213" s="28"/>
      <c r="R213" s="28"/>
    </row>
    <row r="214" ht="16.5" spans="1:18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8"/>
      <c r="P214" s="28"/>
      <c r="Q214" s="28"/>
      <c r="R214" s="28"/>
    </row>
    <row r="215" ht="16.5" spans="1:18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8"/>
      <c r="P215" s="28"/>
      <c r="Q215" s="28"/>
      <c r="R215" s="28"/>
    </row>
    <row r="216" ht="16.5" spans="1:18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8"/>
      <c r="P216" s="28"/>
      <c r="Q216" s="28"/>
      <c r="R216" s="28"/>
    </row>
    <row r="217" ht="16.5" spans="1:18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8"/>
      <c r="P217" s="28"/>
      <c r="Q217" s="28"/>
      <c r="R217" s="28"/>
    </row>
    <row r="218" ht="16.5" spans="1:1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8"/>
      <c r="L218" s="28"/>
      <c r="M218" s="28"/>
      <c r="N218" s="28"/>
      <c r="O218" s="28"/>
      <c r="P218" s="28"/>
      <c r="Q218" s="28"/>
      <c r="R218" s="28"/>
    </row>
    <row r="219" ht="16.5" spans="1:18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8"/>
      <c r="L219" s="28"/>
      <c r="M219" s="28"/>
      <c r="N219" s="28"/>
      <c r="O219" s="28"/>
      <c r="P219" s="28"/>
      <c r="Q219" s="28"/>
      <c r="R219" s="28"/>
    </row>
    <row r="220" ht="16.5" spans="1:18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8"/>
      <c r="L220" s="28"/>
      <c r="M220" s="28"/>
      <c r="N220" s="28"/>
      <c r="O220" s="28"/>
      <c r="P220" s="28"/>
      <c r="Q220" s="28"/>
      <c r="R220" s="28"/>
    </row>
    <row r="221" ht="16.5" spans="1:18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8"/>
      <c r="P221" s="28"/>
      <c r="Q221" s="28"/>
      <c r="R221" s="28"/>
    </row>
    <row r="222" ht="16.5" spans="1:18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8"/>
      <c r="P222" s="28"/>
      <c r="Q222" s="28"/>
      <c r="R222" s="28"/>
    </row>
    <row r="223" ht="16.5" spans="1:18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8"/>
      <c r="P223" s="28"/>
      <c r="Q223" s="28"/>
      <c r="R223" s="28"/>
    </row>
    <row r="224" ht="16.5" spans="1:18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8"/>
      <c r="P224" s="28"/>
      <c r="Q224" s="28"/>
      <c r="R224" s="28"/>
    </row>
    <row r="225" ht="16.5" spans="1:18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8"/>
      <c r="P225" s="28"/>
      <c r="Q225" s="28"/>
      <c r="R225" s="28"/>
    </row>
    <row r="226" ht="16.5" spans="1:18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8"/>
      <c r="P226" s="28"/>
      <c r="Q226" s="28"/>
      <c r="R226" s="28"/>
    </row>
    <row r="227" ht="16.5" spans="1:18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8"/>
      <c r="P227" s="28"/>
      <c r="Q227" s="28"/>
      <c r="R227" s="28"/>
    </row>
    <row r="228" ht="16.5" spans="1:1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8"/>
      <c r="P228" s="28"/>
      <c r="Q228" s="28"/>
      <c r="R228" s="28"/>
    </row>
    <row r="229" ht="16.5" spans="1:18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8"/>
      <c r="L229" s="28"/>
      <c r="M229" s="28"/>
      <c r="N229" s="28"/>
      <c r="O229" s="28"/>
      <c r="P229" s="28"/>
      <c r="Q229" s="28"/>
      <c r="R229" s="28"/>
    </row>
    <row r="230" ht="16.5" spans="1:18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8"/>
      <c r="L230" s="28"/>
      <c r="M230" s="28"/>
      <c r="N230" s="28"/>
      <c r="O230" s="28"/>
      <c r="P230" s="28"/>
      <c r="Q230" s="28"/>
      <c r="R230" s="28"/>
    </row>
    <row r="231" ht="16.5" spans="1:18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8"/>
      <c r="L231" s="28"/>
      <c r="M231" s="28"/>
      <c r="N231" s="28"/>
      <c r="O231" s="28"/>
      <c r="P231" s="28"/>
      <c r="Q231" s="28"/>
      <c r="R231" s="28"/>
    </row>
    <row r="232" ht="16.5" spans="1:18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8"/>
      <c r="L232" s="28"/>
      <c r="M232" s="28"/>
      <c r="N232" s="28"/>
      <c r="O232" s="28"/>
      <c r="P232" s="28"/>
      <c r="Q232" s="28"/>
      <c r="R232" s="28"/>
    </row>
    <row r="233" ht="16.5" spans="1:18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8"/>
      <c r="L233" s="28"/>
      <c r="M233" s="28"/>
      <c r="N233" s="28"/>
      <c r="O233" s="28"/>
      <c r="P233" s="28"/>
      <c r="Q233" s="28"/>
      <c r="R233" s="28"/>
    </row>
    <row r="234" ht="16.5" spans="1:18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8"/>
      <c r="L234" s="28"/>
      <c r="M234" s="28"/>
      <c r="N234" s="28"/>
      <c r="O234" s="28"/>
      <c r="P234" s="28"/>
      <c r="Q234" s="28"/>
      <c r="R234" s="28"/>
    </row>
    <row r="235" ht="16.5" spans="1:18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8"/>
      <c r="L235" s="28"/>
      <c r="M235" s="28"/>
      <c r="N235" s="28"/>
      <c r="O235" s="28"/>
      <c r="P235" s="28"/>
      <c r="Q235" s="28"/>
      <c r="R235" s="28"/>
    </row>
    <row r="236" ht="16.5" spans="1:18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8"/>
      <c r="L236" s="28"/>
      <c r="M236" s="28"/>
      <c r="N236" s="28"/>
      <c r="O236" s="28"/>
      <c r="P236" s="28"/>
      <c r="Q236" s="28"/>
      <c r="R236" s="28"/>
    </row>
    <row r="237" ht="16.5" spans="1:18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8"/>
      <c r="L237" s="28"/>
      <c r="M237" s="28"/>
      <c r="N237" s="28"/>
      <c r="O237" s="28"/>
      <c r="P237" s="28"/>
      <c r="Q237" s="28"/>
      <c r="R237" s="28"/>
    </row>
    <row r="238" ht="16.5" spans="1:18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8"/>
      <c r="L238" s="28"/>
      <c r="M238" s="28"/>
      <c r="N238" s="28"/>
      <c r="O238" s="28"/>
      <c r="P238" s="28"/>
      <c r="Q238" s="28"/>
      <c r="R238" s="28"/>
    </row>
    <row r="239" ht="16.5" spans="1:18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8"/>
      <c r="L239" s="28"/>
      <c r="M239" s="28"/>
      <c r="N239" s="28"/>
      <c r="O239" s="28"/>
      <c r="P239" s="28"/>
      <c r="Q239" s="28"/>
      <c r="R239" s="28"/>
    </row>
    <row r="240" ht="16.5" spans="1:18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8"/>
      <c r="L240" s="28"/>
      <c r="M240" s="28"/>
      <c r="N240" s="28"/>
      <c r="O240" s="28"/>
      <c r="P240" s="28"/>
      <c r="Q240" s="28"/>
      <c r="R240" s="28"/>
    </row>
    <row r="241" ht="16.5" spans="1:18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8"/>
      <c r="L241" s="28"/>
      <c r="M241" s="28"/>
      <c r="N241" s="28"/>
      <c r="O241" s="28"/>
      <c r="P241" s="28"/>
      <c r="Q241" s="28"/>
      <c r="R241" s="28"/>
    </row>
    <row r="242" ht="16.5" spans="1:18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8"/>
      <c r="L242" s="28"/>
      <c r="M242" s="28"/>
      <c r="N242" s="28"/>
      <c r="O242" s="28"/>
      <c r="P242" s="28"/>
      <c r="Q242" s="28"/>
      <c r="R242" s="28"/>
    </row>
    <row r="243" ht="16.5" spans="1:18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8"/>
      <c r="L243" s="28"/>
      <c r="M243" s="28"/>
      <c r="N243" s="28"/>
      <c r="O243" s="28"/>
      <c r="P243" s="28"/>
      <c r="Q243" s="28"/>
      <c r="R243" s="28"/>
    </row>
    <row r="244" ht="16.5" spans="1:18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8"/>
      <c r="L244" s="28"/>
      <c r="M244" s="28"/>
      <c r="N244" s="28"/>
      <c r="O244" s="28"/>
      <c r="P244" s="28"/>
      <c r="Q244" s="28"/>
      <c r="R244" s="28"/>
    </row>
    <row r="245" ht="16.5" spans="1:18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8"/>
      <c r="L245" s="28"/>
      <c r="M245" s="28"/>
      <c r="N245" s="28"/>
      <c r="O245" s="28"/>
      <c r="P245" s="28"/>
      <c r="Q245" s="28"/>
      <c r="R245" s="28"/>
    </row>
    <row r="246" ht="16.5" spans="1:18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8"/>
      <c r="L246" s="28"/>
      <c r="M246" s="28"/>
      <c r="N246" s="28"/>
      <c r="O246" s="28"/>
      <c r="P246" s="28"/>
      <c r="Q246" s="28"/>
      <c r="R246" s="28"/>
    </row>
    <row r="247" ht="16.5" spans="1:18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8"/>
      <c r="L247" s="28"/>
      <c r="M247" s="28"/>
      <c r="N247" s="28"/>
      <c r="O247" s="28"/>
      <c r="P247" s="28"/>
      <c r="Q247" s="28"/>
      <c r="R247" s="28"/>
    </row>
    <row r="248" ht="16.5" spans="1:18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8"/>
      <c r="L248" s="28"/>
      <c r="M248" s="28"/>
      <c r="N248" s="28"/>
      <c r="O248" s="28"/>
      <c r="P248" s="28"/>
      <c r="Q248" s="28"/>
      <c r="R248" s="28"/>
    </row>
    <row r="249" ht="16.5" spans="1:18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8"/>
      <c r="L249" s="28"/>
      <c r="M249" s="28"/>
      <c r="N249" s="28"/>
      <c r="O249" s="28"/>
      <c r="P249" s="28"/>
      <c r="Q249" s="28"/>
      <c r="R249" s="28"/>
    </row>
    <row r="250" ht="16.5" spans="1:18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8"/>
      <c r="L250" s="28"/>
      <c r="M250" s="28"/>
      <c r="N250" s="28"/>
      <c r="O250" s="28"/>
      <c r="P250" s="28"/>
      <c r="Q250" s="28"/>
      <c r="R250" s="28"/>
    </row>
    <row r="251" ht="16.5" spans="1:18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8"/>
      <c r="L251" s="28"/>
      <c r="M251" s="28"/>
      <c r="N251" s="28"/>
      <c r="O251" s="28"/>
      <c r="P251" s="28"/>
      <c r="Q251" s="28"/>
      <c r="R251" s="28"/>
    </row>
    <row r="252" ht="16.5" spans="1:18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8"/>
      <c r="L252" s="28"/>
      <c r="M252" s="28"/>
      <c r="N252" s="28"/>
      <c r="O252" s="28"/>
      <c r="P252" s="28"/>
      <c r="Q252" s="28"/>
      <c r="R252" s="28"/>
    </row>
    <row r="253" ht="16.5" spans="1:18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8"/>
      <c r="L253" s="28"/>
      <c r="M253" s="28"/>
      <c r="N253" s="28"/>
      <c r="O253" s="28"/>
      <c r="P253" s="28"/>
      <c r="Q253" s="28"/>
      <c r="R253" s="28"/>
    </row>
    <row r="254" ht="16.5" spans="1:18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8"/>
      <c r="L254" s="28"/>
      <c r="M254" s="28"/>
      <c r="N254" s="28"/>
      <c r="O254" s="28"/>
      <c r="P254" s="28"/>
      <c r="Q254" s="28"/>
      <c r="R254" s="28"/>
    </row>
    <row r="255" ht="16.5" spans="1:18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8"/>
      <c r="L255" s="28"/>
      <c r="M255" s="28"/>
      <c r="N255" s="28"/>
      <c r="O255" s="28"/>
      <c r="P255" s="28"/>
      <c r="Q255" s="28"/>
      <c r="R255" s="28"/>
    </row>
    <row r="256" ht="16.5" spans="1:18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8"/>
      <c r="L256" s="28"/>
      <c r="M256" s="28"/>
      <c r="N256" s="28"/>
      <c r="O256" s="28"/>
      <c r="P256" s="28"/>
      <c r="Q256" s="28"/>
      <c r="R256" s="28"/>
    </row>
    <row r="257" ht="16.5" spans="1:18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8"/>
      <c r="L257" s="28"/>
      <c r="M257" s="28"/>
      <c r="N257" s="28"/>
      <c r="O257" s="28"/>
      <c r="P257" s="28"/>
      <c r="Q257" s="28"/>
      <c r="R257" s="28"/>
    </row>
    <row r="258" ht="16.5" spans="1:18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8"/>
      <c r="L258" s="28"/>
      <c r="M258" s="28"/>
      <c r="N258" s="28"/>
      <c r="O258" s="28"/>
      <c r="P258" s="28"/>
      <c r="Q258" s="28"/>
      <c r="R258" s="28"/>
    </row>
    <row r="259" ht="16.5" spans="1:18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8"/>
      <c r="L259" s="28"/>
      <c r="M259" s="28"/>
      <c r="N259" s="28"/>
      <c r="O259" s="28"/>
      <c r="P259" s="28"/>
      <c r="Q259" s="28"/>
      <c r="R259" s="28"/>
    </row>
    <row r="260" ht="16.5" spans="1:18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8"/>
      <c r="L260" s="28"/>
      <c r="M260" s="28"/>
      <c r="N260" s="28"/>
      <c r="O260" s="28"/>
      <c r="P260" s="28"/>
      <c r="Q260" s="28"/>
      <c r="R260" s="28"/>
    </row>
    <row r="261" ht="16.5" spans="1:18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8"/>
      <c r="L261" s="28"/>
      <c r="M261" s="28"/>
      <c r="N261" s="28"/>
      <c r="O261" s="28"/>
      <c r="P261" s="28"/>
      <c r="Q261" s="28"/>
      <c r="R261" s="28"/>
    </row>
    <row r="262" ht="16.5" spans="1:18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8"/>
      <c r="L262" s="28"/>
      <c r="M262" s="28"/>
      <c r="N262" s="28"/>
      <c r="O262" s="28"/>
      <c r="P262" s="28"/>
      <c r="Q262" s="28"/>
      <c r="R262" s="28"/>
    </row>
    <row r="263" ht="16.5" spans="1:18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8"/>
      <c r="L263" s="28"/>
      <c r="M263" s="28"/>
      <c r="N263" s="28"/>
      <c r="O263" s="28"/>
      <c r="P263" s="28"/>
      <c r="Q263" s="28"/>
      <c r="R263" s="28"/>
    </row>
    <row r="264" ht="16.5" spans="1:18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8"/>
      <c r="L264" s="28"/>
      <c r="M264" s="28"/>
      <c r="N264" s="28"/>
      <c r="O264" s="28"/>
      <c r="P264" s="28"/>
      <c r="Q264" s="28"/>
      <c r="R264" s="28"/>
    </row>
    <row r="265" ht="16.5" spans="1:18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8"/>
      <c r="L265" s="28"/>
      <c r="M265" s="28"/>
      <c r="N265" s="28"/>
      <c r="O265" s="28"/>
      <c r="P265" s="28"/>
      <c r="Q265" s="28"/>
      <c r="R265" s="28"/>
    </row>
    <row r="266" ht="16.5" spans="1:18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8"/>
      <c r="L266" s="28"/>
      <c r="M266" s="28"/>
      <c r="N266" s="28"/>
      <c r="O266" s="28"/>
      <c r="P266" s="28"/>
      <c r="Q266" s="28"/>
      <c r="R266" s="28"/>
    </row>
    <row r="267" ht="16.5" spans="1:18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8"/>
      <c r="L267" s="28"/>
      <c r="M267" s="28"/>
      <c r="N267" s="28"/>
      <c r="O267" s="28"/>
      <c r="P267" s="28"/>
      <c r="Q267" s="28"/>
      <c r="R267" s="28"/>
    </row>
    <row r="268" ht="16.5" spans="1:1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8"/>
      <c r="L268" s="28"/>
      <c r="M268" s="28"/>
      <c r="N268" s="28"/>
      <c r="O268" s="28"/>
      <c r="P268" s="28"/>
      <c r="Q268" s="28"/>
      <c r="R268" s="28"/>
    </row>
    <row r="269" ht="16.5" spans="1:18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8"/>
      <c r="L269" s="28"/>
      <c r="M269" s="28"/>
      <c r="N269" s="28"/>
      <c r="O269" s="28"/>
      <c r="P269" s="28"/>
      <c r="Q269" s="28"/>
      <c r="R269" s="28"/>
    </row>
    <row r="270" ht="16.5" spans="1:18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8"/>
      <c r="L270" s="28"/>
      <c r="M270" s="28"/>
      <c r="N270" s="28"/>
      <c r="O270" s="28"/>
      <c r="P270" s="28"/>
      <c r="Q270" s="28"/>
      <c r="R270" s="28"/>
    </row>
    <row r="271" ht="16.5" spans="1:18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8"/>
      <c r="L271" s="28"/>
      <c r="M271" s="28"/>
      <c r="N271" s="28"/>
      <c r="O271" s="28"/>
      <c r="P271" s="28"/>
      <c r="Q271" s="28"/>
      <c r="R271" s="28"/>
    </row>
    <row r="272" ht="16.5" spans="1:18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8"/>
      <c r="L272" s="28"/>
      <c r="M272" s="28"/>
      <c r="N272" s="28"/>
      <c r="O272" s="28"/>
      <c r="P272" s="28"/>
      <c r="Q272" s="28"/>
      <c r="R272" s="28"/>
    </row>
    <row r="273" ht="16.5" spans="1:18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8"/>
      <c r="L273" s="28"/>
      <c r="M273" s="28"/>
      <c r="N273" s="28"/>
      <c r="O273" s="28"/>
      <c r="P273" s="28"/>
      <c r="Q273" s="28"/>
      <c r="R273" s="28"/>
    </row>
    <row r="274" ht="16.5" spans="1:18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8"/>
      <c r="L274" s="28"/>
      <c r="M274" s="28"/>
      <c r="N274" s="28"/>
      <c r="O274" s="28"/>
      <c r="P274" s="28"/>
      <c r="Q274" s="28"/>
      <c r="R274" s="28"/>
    </row>
    <row r="275" ht="16.5" spans="1:18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8"/>
      <c r="L275" s="28"/>
      <c r="M275" s="28"/>
      <c r="N275" s="28"/>
      <c r="O275" s="28"/>
      <c r="P275" s="28"/>
      <c r="Q275" s="28"/>
      <c r="R275" s="28"/>
    </row>
    <row r="276" ht="16.5" spans="1:18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8"/>
      <c r="L276" s="28"/>
      <c r="M276" s="28"/>
      <c r="N276" s="28"/>
      <c r="O276" s="28"/>
      <c r="P276" s="28"/>
      <c r="Q276" s="28"/>
      <c r="R276" s="28"/>
    </row>
    <row r="277" ht="16.5" spans="1:18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8"/>
      <c r="L277" s="28"/>
      <c r="M277" s="28"/>
      <c r="N277" s="28"/>
      <c r="O277" s="28"/>
      <c r="P277" s="28"/>
      <c r="Q277" s="28"/>
      <c r="R277" s="28"/>
    </row>
    <row r="278" ht="16.5" spans="1:1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8"/>
      <c r="L278" s="28"/>
      <c r="M278" s="28"/>
      <c r="N278" s="28"/>
      <c r="O278" s="28"/>
      <c r="P278" s="28"/>
      <c r="Q278" s="28"/>
      <c r="R278" s="28"/>
    </row>
    <row r="279" ht="16.5" spans="1:18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8"/>
      <c r="L279" s="28"/>
      <c r="M279" s="28"/>
      <c r="N279" s="28"/>
      <c r="O279" s="28"/>
      <c r="P279" s="28"/>
      <c r="Q279" s="28"/>
      <c r="R279" s="28"/>
    </row>
    <row r="280" ht="16.5" spans="1:18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8"/>
      <c r="L280" s="28"/>
      <c r="M280" s="28"/>
      <c r="N280" s="28"/>
      <c r="O280" s="28"/>
      <c r="P280" s="28"/>
      <c r="Q280" s="28"/>
      <c r="R280" s="28"/>
    </row>
    <row r="281" ht="16.5" spans="1:18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8"/>
      <c r="L281" s="28"/>
      <c r="M281" s="28"/>
      <c r="N281" s="28"/>
      <c r="O281" s="28"/>
      <c r="P281" s="28"/>
      <c r="Q281" s="28"/>
      <c r="R281" s="28"/>
    </row>
    <row r="282" ht="16.5" spans="1:18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8"/>
      <c r="L282" s="28"/>
      <c r="M282" s="28"/>
      <c r="N282" s="28"/>
      <c r="O282" s="28"/>
      <c r="P282" s="28"/>
      <c r="Q282" s="28"/>
      <c r="R282" s="28"/>
    </row>
    <row r="283" ht="16.5" spans="1:18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8"/>
      <c r="L283" s="28"/>
      <c r="M283" s="28"/>
      <c r="N283" s="28"/>
      <c r="O283" s="28"/>
      <c r="P283" s="28"/>
      <c r="Q283" s="28"/>
      <c r="R283" s="28"/>
    </row>
    <row r="284" ht="16.5" spans="1:18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8"/>
      <c r="L284" s="28"/>
      <c r="M284" s="28"/>
      <c r="N284" s="28"/>
      <c r="O284" s="28"/>
      <c r="P284" s="28"/>
      <c r="Q284" s="28"/>
      <c r="R284" s="28"/>
    </row>
    <row r="285" ht="16.5" spans="1:18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8"/>
      <c r="L285" s="28"/>
      <c r="M285" s="28"/>
      <c r="N285" s="28"/>
      <c r="O285" s="28"/>
      <c r="P285" s="28"/>
      <c r="Q285" s="28"/>
      <c r="R285" s="28"/>
    </row>
    <row r="286" ht="16.5" spans="1:18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8"/>
      <c r="L286" s="28"/>
      <c r="M286" s="28"/>
      <c r="N286" s="28"/>
      <c r="O286" s="28"/>
      <c r="P286" s="28"/>
      <c r="Q286" s="28"/>
      <c r="R286" s="28"/>
    </row>
    <row r="287" ht="16.5" spans="1:18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8"/>
      <c r="L287" s="28"/>
      <c r="M287" s="28"/>
      <c r="N287" s="28"/>
      <c r="O287" s="28"/>
      <c r="P287" s="28"/>
      <c r="Q287" s="28"/>
      <c r="R287" s="28"/>
    </row>
    <row r="288" ht="16.5" spans="1:1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8"/>
      <c r="L288" s="28"/>
      <c r="M288" s="28"/>
      <c r="N288" s="28"/>
      <c r="O288" s="28"/>
      <c r="P288" s="28"/>
      <c r="Q288" s="28"/>
      <c r="R288" s="28"/>
    </row>
    <row r="289" ht="16.5" spans="1:18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8"/>
      <c r="L289" s="28"/>
      <c r="M289" s="28"/>
      <c r="N289" s="28"/>
      <c r="O289" s="28"/>
      <c r="P289" s="28"/>
      <c r="Q289" s="28"/>
      <c r="R289" s="28"/>
    </row>
    <row r="290" ht="16.5" spans="1:18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8"/>
      <c r="L290" s="28"/>
      <c r="M290" s="28"/>
      <c r="N290" s="28"/>
      <c r="O290" s="28"/>
      <c r="P290" s="28"/>
      <c r="Q290" s="28"/>
      <c r="R290" s="28"/>
    </row>
    <row r="291" ht="16.5" spans="1:18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8"/>
      <c r="L291" s="28"/>
      <c r="M291" s="28"/>
      <c r="N291" s="28"/>
      <c r="O291" s="28"/>
      <c r="P291" s="28"/>
      <c r="Q291" s="28"/>
      <c r="R291" s="28"/>
    </row>
    <row r="292" ht="16.5" spans="1:18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8"/>
      <c r="L292" s="28"/>
      <c r="M292" s="28"/>
      <c r="N292" s="28"/>
      <c r="O292" s="28"/>
      <c r="P292" s="28"/>
      <c r="Q292" s="28"/>
      <c r="R292" s="28"/>
    </row>
    <row r="293" ht="16.5" spans="1:18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8"/>
      <c r="L293" s="28"/>
      <c r="M293" s="28"/>
      <c r="N293" s="28"/>
      <c r="O293" s="28"/>
      <c r="P293" s="28"/>
      <c r="Q293" s="28"/>
      <c r="R293" s="28"/>
    </row>
    <row r="294" ht="16.5" spans="1:18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8"/>
      <c r="L294" s="28"/>
      <c r="M294" s="28"/>
      <c r="N294" s="28"/>
      <c r="O294" s="28"/>
      <c r="P294" s="28"/>
      <c r="Q294" s="28"/>
      <c r="R294" s="28"/>
    </row>
    <row r="295" ht="16.5" spans="1:18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8"/>
      <c r="L295" s="28"/>
      <c r="M295" s="28"/>
      <c r="N295" s="28"/>
      <c r="O295" s="28"/>
      <c r="P295" s="28"/>
      <c r="Q295" s="28"/>
      <c r="R295" s="28"/>
    </row>
    <row r="296" ht="16.5" spans="1:18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8"/>
      <c r="L296" s="28"/>
      <c r="M296" s="28"/>
      <c r="N296" s="28"/>
      <c r="O296" s="28"/>
      <c r="P296" s="28"/>
      <c r="Q296" s="28"/>
      <c r="R296" s="28"/>
    </row>
    <row r="297" ht="16.5" spans="1:18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8"/>
      <c r="L297" s="28"/>
      <c r="M297" s="28"/>
      <c r="N297" s="28"/>
      <c r="O297" s="28"/>
      <c r="P297" s="28"/>
      <c r="Q297" s="28"/>
      <c r="R297" s="28"/>
    </row>
    <row r="298" ht="16.5" spans="1:1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8"/>
      <c r="L298" s="28"/>
      <c r="M298" s="28"/>
      <c r="N298" s="28"/>
      <c r="O298" s="28"/>
      <c r="P298" s="28"/>
      <c r="Q298" s="28"/>
      <c r="R298" s="28"/>
    </row>
    <row r="299" ht="16.5" spans="1:18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8"/>
      <c r="L299" s="28"/>
      <c r="M299" s="28"/>
      <c r="N299" s="28"/>
      <c r="O299" s="28"/>
      <c r="P299" s="28"/>
      <c r="Q299" s="28"/>
      <c r="R299" s="28"/>
    </row>
    <row r="300" ht="16.5" spans="1:18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8"/>
      <c r="L300" s="28"/>
      <c r="M300" s="28"/>
      <c r="N300" s="28"/>
      <c r="O300" s="28"/>
      <c r="P300" s="28"/>
      <c r="Q300" s="28"/>
      <c r="R300" s="28"/>
    </row>
    <row r="301" ht="16.5" spans="1:18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8"/>
      <c r="L301" s="28"/>
      <c r="M301" s="28"/>
      <c r="N301" s="28"/>
      <c r="O301" s="28"/>
      <c r="P301" s="28"/>
      <c r="Q301" s="28"/>
      <c r="R301" s="28"/>
    </row>
    <row r="302" ht="16.5" spans="1:18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8"/>
      <c r="L302" s="28"/>
      <c r="M302" s="28"/>
      <c r="N302" s="28"/>
      <c r="O302" s="28"/>
      <c r="P302" s="28"/>
      <c r="Q302" s="28"/>
      <c r="R302" s="28"/>
    </row>
    <row r="303" ht="16.5" spans="1:18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8"/>
      <c r="L303" s="28"/>
      <c r="M303" s="28"/>
      <c r="N303" s="28"/>
      <c r="O303" s="28"/>
      <c r="P303" s="28"/>
      <c r="Q303" s="28"/>
      <c r="R303" s="28"/>
    </row>
    <row r="304" ht="16.5" spans="1:18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8"/>
      <c r="L304" s="28"/>
      <c r="M304" s="28"/>
      <c r="N304" s="28"/>
      <c r="O304" s="28"/>
      <c r="P304" s="28"/>
      <c r="Q304" s="28"/>
      <c r="R304" s="28"/>
    </row>
    <row r="305" ht="16.5" spans="1:18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8"/>
      <c r="L305" s="28"/>
      <c r="M305" s="28"/>
      <c r="N305" s="28"/>
      <c r="O305" s="28"/>
      <c r="P305" s="28"/>
      <c r="Q305" s="28"/>
      <c r="R305" s="28"/>
    </row>
    <row r="306" ht="16.5" spans="1:18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8"/>
      <c r="L306" s="28"/>
      <c r="M306" s="28"/>
      <c r="N306" s="28"/>
      <c r="O306" s="28"/>
      <c r="P306" s="28"/>
      <c r="Q306" s="28"/>
      <c r="R306" s="28"/>
    </row>
    <row r="307" ht="16.5" spans="1:18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8"/>
      <c r="L307" s="28"/>
      <c r="M307" s="28"/>
      <c r="N307" s="28"/>
      <c r="O307" s="28"/>
      <c r="P307" s="28"/>
      <c r="Q307" s="28"/>
      <c r="R307" s="28"/>
    </row>
    <row r="308" ht="16.5" spans="1:1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8"/>
      <c r="L308" s="28"/>
      <c r="M308" s="28"/>
      <c r="N308" s="28"/>
      <c r="O308" s="28"/>
      <c r="P308" s="28"/>
      <c r="Q308" s="28"/>
      <c r="R308" s="28"/>
    </row>
    <row r="309" ht="16.5" spans="1:18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8"/>
      <c r="L309" s="28"/>
      <c r="M309" s="28"/>
      <c r="N309" s="28"/>
      <c r="O309" s="28"/>
      <c r="P309" s="28"/>
      <c r="Q309" s="28"/>
      <c r="R309" s="28"/>
    </row>
    <row r="310" ht="16.5" spans="1:18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8"/>
      <c r="L310" s="28"/>
      <c r="M310" s="28"/>
      <c r="N310" s="28"/>
      <c r="O310" s="28"/>
      <c r="P310" s="28"/>
      <c r="Q310" s="28"/>
      <c r="R310" s="28"/>
    </row>
    <row r="311" ht="16.5" spans="1:18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8"/>
      <c r="L311" s="28"/>
      <c r="M311" s="28"/>
      <c r="N311" s="28"/>
      <c r="O311" s="28"/>
      <c r="P311" s="28"/>
      <c r="Q311" s="28"/>
      <c r="R311" s="28"/>
    </row>
    <row r="312" ht="16.5" spans="1:18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8"/>
      <c r="L312" s="28"/>
      <c r="M312" s="28"/>
      <c r="N312" s="28"/>
      <c r="O312" s="28"/>
      <c r="P312" s="28"/>
      <c r="Q312" s="28"/>
      <c r="R312" s="28"/>
    </row>
    <row r="313" ht="16.5" spans="1:18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8"/>
      <c r="L313" s="28"/>
      <c r="M313" s="28"/>
      <c r="N313" s="28"/>
      <c r="O313" s="28"/>
      <c r="P313" s="28"/>
      <c r="Q313" s="28"/>
      <c r="R313" s="28"/>
    </row>
    <row r="314" ht="16.5" spans="1:18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8"/>
      <c r="L314" s="28"/>
      <c r="M314" s="28"/>
      <c r="N314" s="28"/>
      <c r="O314" s="28"/>
      <c r="P314" s="28"/>
      <c r="Q314" s="28"/>
      <c r="R314" s="28"/>
    </row>
    <row r="315" ht="16.5" spans="1:18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8"/>
      <c r="L315" s="28"/>
      <c r="M315" s="28"/>
      <c r="N315" s="28"/>
      <c r="O315" s="28"/>
      <c r="P315" s="28"/>
      <c r="Q315" s="28"/>
      <c r="R315" s="28"/>
    </row>
    <row r="316" ht="16.5" spans="1:18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8"/>
      <c r="L316" s="28"/>
      <c r="M316" s="28"/>
      <c r="N316" s="28"/>
      <c r="O316" s="28"/>
      <c r="P316" s="28"/>
      <c r="Q316" s="28"/>
      <c r="R316" s="28"/>
    </row>
    <row r="317" ht="16.5" spans="1:18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8"/>
      <c r="L317" s="28"/>
      <c r="M317" s="28"/>
      <c r="N317" s="28"/>
      <c r="O317" s="28"/>
      <c r="P317" s="28"/>
      <c r="Q317" s="28"/>
      <c r="R317" s="28"/>
    </row>
    <row r="318" ht="16.5" spans="1: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8"/>
      <c r="L318" s="28"/>
      <c r="M318" s="28"/>
      <c r="N318" s="28"/>
      <c r="O318" s="28"/>
      <c r="P318" s="28"/>
      <c r="Q318" s="28"/>
      <c r="R318" s="28"/>
    </row>
    <row r="319" ht="16.5" spans="1:18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8"/>
      <c r="L319" s="28"/>
      <c r="M319" s="28"/>
      <c r="N319" s="28"/>
      <c r="O319" s="28"/>
      <c r="P319" s="28"/>
      <c r="Q319" s="28"/>
      <c r="R319" s="28"/>
    </row>
    <row r="320" ht="16.5" spans="1:18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8"/>
      <c r="L320" s="28"/>
      <c r="M320" s="28"/>
      <c r="N320" s="28"/>
      <c r="O320" s="28"/>
      <c r="P320" s="28"/>
      <c r="Q320" s="28"/>
      <c r="R320" s="28"/>
    </row>
    <row r="321" ht="16.5" spans="1:18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8"/>
      <c r="L321" s="28"/>
      <c r="M321" s="28"/>
      <c r="N321" s="28"/>
      <c r="O321" s="28"/>
      <c r="P321" s="28"/>
      <c r="Q321" s="28"/>
      <c r="R321" s="28"/>
    </row>
    <row r="322" ht="16.5" spans="1:18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8"/>
      <c r="L322" s="28"/>
      <c r="M322" s="28"/>
      <c r="N322" s="28"/>
      <c r="O322" s="28"/>
      <c r="P322" s="28"/>
      <c r="Q322" s="28"/>
      <c r="R322" s="28"/>
    </row>
    <row r="323" ht="16.5" spans="1:18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8"/>
      <c r="L323" s="28"/>
      <c r="M323" s="28"/>
      <c r="N323" s="28"/>
      <c r="O323" s="28"/>
      <c r="P323" s="28"/>
      <c r="Q323" s="28"/>
      <c r="R323" s="28"/>
    </row>
    <row r="324" ht="16.5" spans="1:18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8"/>
      <c r="L324" s="28"/>
      <c r="M324" s="28"/>
      <c r="N324" s="28"/>
      <c r="O324" s="28"/>
      <c r="P324" s="28"/>
      <c r="Q324" s="28"/>
      <c r="R324" s="28"/>
    </row>
    <row r="325" ht="16.5" spans="1:18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8"/>
      <c r="L325" s="28"/>
      <c r="M325" s="28"/>
      <c r="N325" s="28"/>
      <c r="O325" s="28"/>
      <c r="P325" s="28"/>
      <c r="Q325" s="28"/>
      <c r="R325" s="28"/>
    </row>
    <row r="326" ht="16.5" spans="1:18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8"/>
      <c r="L326" s="28"/>
      <c r="M326" s="28"/>
      <c r="N326" s="28"/>
      <c r="O326" s="28"/>
      <c r="P326" s="28"/>
      <c r="Q326" s="28"/>
      <c r="R326" s="28"/>
    </row>
    <row r="327" ht="16.5" spans="1:18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8"/>
      <c r="L327" s="28"/>
      <c r="M327" s="28"/>
      <c r="N327" s="28"/>
      <c r="O327" s="28"/>
      <c r="P327" s="28"/>
      <c r="Q327" s="28"/>
      <c r="R327" s="28"/>
    </row>
    <row r="328" ht="16.5" spans="1:1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8"/>
      <c r="L328" s="28"/>
      <c r="M328" s="28"/>
      <c r="N328" s="28"/>
      <c r="O328" s="28"/>
      <c r="P328" s="28"/>
      <c r="Q328" s="28"/>
      <c r="R328" s="28"/>
    </row>
    <row r="329" ht="16.5" spans="1:18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8"/>
      <c r="L329" s="28"/>
      <c r="M329" s="28"/>
      <c r="N329" s="28"/>
      <c r="O329" s="28"/>
      <c r="P329" s="28"/>
      <c r="Q329" s="28"/>
      <c r="R329" s="28"/>
    </row>
    <row r="330" ht="16.5" spans="1:18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8"/>
      <c r="L330" s="28"/>
      <c r="M330" s="28"/>
      <c r="N330" s="28"/>
      <c r="O330" s="28"/>
      <c r="P330" s="28"/>
      <c r="Q330" s="28"/>
      <c r="R330" s="28"/>
    </row>
    <row r="331" ht="16.5" spans="1:18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8"/>
      <c r="L331" s="28"/>
      <c r="M331" s="28"/>
      <c r="N331" s="28"/>
      <c r="O331" s="28"/>
      <c r="P331" s="28"/>
      <c r="Q331" s="28"/>
      <c r="R331" s="28"/>
    </row>
    <row r="332" ht="16.5" spans="1:18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8"/>
      <c r="L332" s="28"/>
      <c r="M332" s="28"/>
      <c r="N332" s="28"/>
      <c r="O332" s="28"/>
      <c r="P332" s="28"/>
      <c r="Q332" s="28"/>
      <c r="R332" s="28"/>
    </row>
    <row r="333" ht="16.5" spans="1:18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8"/>
      <c r="L333" s="28"/>
      <c r="M333" s="28"/>
      <c r="N333" s="28"/>
      <c r="O333" s="28"/>
      <c r="P333" s="28"/>
      <c r="Q333" s="28"/>
      <c r="R333" s="28"/>
    </row>
    <row r="334" ht="16.5" spans="1:18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8"/>
      <c r="L334" s="28"/>
      <c r="M334" s="28"/>
      <c r="N334" s="28"/>
      <c r="O334" s="28"/>
      <c r="P334" s="28"/>
      <c r="Q334" s="28"/>
      <c r="R334" s="28"/>
    </row>
    <row r="335" ht="16.5" spans="1:18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  <c r="P335" s="28"/>
      <c r="Q335" s="28"/>
      <c r="R335" s="28"/>
    </row>
    <row r="336" ht="16.5" spans="1:18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  <c r="P336" s="28"/>
      <c r="Q336" s="28"/>
      <c r="R336" s="28"/>
    </row>
    <row r="337" ht="16.5" spans="1:18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8"/>
      <c r="L337" s="28"/>
      <c r="M337" s="28"/>
      <c r="N337" s="28"/>
      <c r="O337" s="28"/>
      <c r="P337" s="28"/>
      <c r="Q337" s="28"/>
      <c r="R337" s="28"/>
    </row>
    <row r="338" ht="16.5" spans="1:1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8"/>
      <c r="L338" s="28"/>
      <c r="M338" s="28"/>
      <c r="N338" s="28"/>
      <c r="O338" s="28"/>
      <c r="P338" s="28"/>
      <c r="Q338" s="28"/>
      <c r="R338" s="28"/>
    </row>
    <row r="339" ht="16.5" spans="1:18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8"/>
      <c r="L339" s="28"/>
      <c r="M339" s="28"/>
      <c r="N339" s="28"/>
      <c r="O339" s="28"/>
      <c r="P339" s="28"/>
      <c r="Q339" s="28"/>
      <c r="R339" s="28"/>
    </row>
    <row r="340" ht="16.5" spans="1:18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8"/>
      <c r="L340" s="28"/>
      <c r="M340" s="28"/>
      <c r="N340" s="28"/>
      <c r="O340" s="28"/>
      <c r="P340" s="28"/>
      <c r="Q340" s="28"/>
      <c r="R340" s="28"/>
    </row>
    <row r="341" ht="16.5" spans="1:18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8"/>
      <c r="L341" s="28"/>
      <c r="M341" s="28"/>
      <c r="N341" s="28"/>
      <c r="O341" s="28"/>
      <c r="P341" s="28"/>
      <c r="Q341" s="28"/>
      <c r="R341" s="28"/>
    </row>
    <row r="342" ht="16.5" spans="1:18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8"/>
      <c r="L342" s="28"/>
      <c r="M342" s="28"/>
      <c r="N342" s="28"/>
      <c r="O342" s="28"/>
      <c r="P342" s="28"/>
      <c r="Q342" s="28"/>
      <c r="R342" s="28"/>
    </row>
    <row r="343" ht="16.5" spans="1:18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8"/>
      <c r="L343" s="28"/>
      <c r="M343" s="28"/>
      <c r="N343" s="28"/>
      <c r="O343" s="28"/>
      <c r="P343" s="28"/>
      <c r="Q343" s="28"/>
      <c r="R343" s="28"/>
    </row>
    <row r="344" ht="16.5" spans="1:18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8"/>
      <c r="L344" s="28"/>
      <c r="M344" s="28"/>
      <c r="N344" s="28"/>
      <c r="O344" s="28"/>
      <c r="P344" s="28"/>
      <c r="Q344" s="28"/>
      <c r="R344" s="28"/>
    </row>
    <row r="345" ht="16.5" spans="1:18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8"/>
      <c r="L345" s="28"/>
      <c r="M345" s="28"/>
      <c r="N345" s="28"/>
      <c r="O345" s="28"/>
      <c r="P345" s="28"/>
      <c r="Q345" s="28"/>
      <c r="R345" s="28"/>
    </row>
    <row r="346" ht="16.5" spans="1:18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8"/>
      <c r="L346" s="28"/>
      <c r="M346" s="28"/>
      <c r="N346" s="28"/>
      <c r="O346" s="28"/>
      <c r="P346" s="28"/>
      <c r="Q346" s="28"/>
      <c r="R346" s="28"/>
    </row>
    <row r="347" ht="16.5" spans="1:18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8"/>
      <c r="L347" s="28"/>
      <c r="M347" s="28"/>
      <c r="N347" s="28"/>
      <c r="O347" s="28"/>
      <c r="P347" s="28"/>
      <c r="Q347" s="28"/>
      <c r="R347" s="28"/>
    </row>
    <row r="348" ht="16.5" spans="1:1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8"/>
      <c r="L348" s="28"/>
      <c r="M348" s="28"/>
      <c r="N348" s="28"/>
      <c r="O348" s="28"/>
      <c r="P348" s="28"/>
      <c r="Q348" s="28"/>
      <c r="R348" s="28"/>
    </row>
    <row r="349" ht="16.5" spans="1:18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8"/>
      <c r="L349" s="28"/>
      <c r="M349" s="28"/>
      <c r="N349" s="28"/>
      <c r="O349" s="28"/>
      <c r="P349" s="28"/>
      <c r="Q349" s="28"/>
      <c r="R349" s="28"/>
    </row>
    <row r="350" ht="16.5" spans="1:18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8"/>
      <c r="L350" s="28"/>
      <c r="M350" s="28"/>
      <c r="N350" s="28"/>
      <c r="O350" s="28"/>
      <c r="P350" s="28"/>
      <c r="Q350" s="28"/>
      <c r="R350" s="28"/>
    </row>
    <row r="351" ht="16.5" spans="1:18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8"/>
      <c r="L351" s="28"/>
      <c r="M351" s="28"/>
      <c r="N351" s="28"/>
      <c r="O351" s="28"/>
      <c r="P351" s="28"/>
      <c r="Q351" s="28"/>
      <c r="R351" s="28"/>
    </row>
    <row r="352" ht="16.5" spans="1:18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8"/>
      <c r="L352" s="28"/>
      <c r="M352" s="28"/>
      <c r="N352" s="28"/>
      <c r="O352" s="28"/>
      <c r="P352" s="28"/>
      <c r="Q352" s="28"/>
      <c r="R352" s="28"/>
    </row>
    <row r="353" ht="16.5" spans="1:18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8"/>
      <c r="L353" s="28"/>
      <c r="M353" s="28"/>
      <c r="N353" s="28"/>
      <c r="O353" s="28"/>
      <c r="P353" s="28"/>
      <c r="Q353" s="28"/>
      <c r="R353" s="28"/>
    </row>
    <row r="354" ht="16.5" spans="1:18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8"/>
      <c r="L354" s="28"/>
      <c r="M354" s="28"/>
      <c r="N354" s="28"/>
      <c r="O354" s="28"/>
      <c r="P354" s="28"/>
      <c r="Q354" s="28"/>
      <c r="R354" s="28"/>
    </row>
    <row r="355" ht="16.5" spans="1:18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8"/>
      <c r="L355" s="28"/>
      <c r="M355" s="28"/>
      <c r="N355" s="28"/>
      <c r="O355" s="28"/>
      <c r="P355" s="28"/>
      <c r="Q355" s="28"/>
      <c r="R355" s="28"/>
    </row>
    <row r="356" ht="16.5" spans="1:18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8"/>
      <c r="L356" s="28"/>
      <c r="M356" s="28"/>
      <c r="N356" s="28"/>
      <c r="O356" s="28"/>
      <c r="P356" s="28"/>
      <c r="Q356" s="28"/>
      <c r="R356" s="28"/>
    </row>
    <row r="357" ht="16.5" spans="1:18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8"/>
      <c r="L357" s="28"/>
      <c r="M357" s="28"/>
      <c r="N357" s="28"/>
      <c r="O357" s="28"/>
      <c r="P357" s="28"/>
      <c r="Q357" s="28"/>
      <c r="R357" s="28"/>
    </row>
    <row r="358" ht="16.5" spans="1:1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8"/>
      <c r="L358" s="28"/>
      <c r="M358" s="28"/>
      <c r="N358" s="28"/>
      <c r="O358" s="28"/>
      <c r="P358" s="28"/>
      <c r="Q358" s="28"/>
      <c r="R358" s="28"/>
    </row>
    <row r="359" ht="16.5" spans="1:18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8"/>
      <c r="L359" s="28"/>
      <c r="M359" s="28"/>
      <c r="N359" s="28"/>
      <c r="O359" s="28"/>
      <c r="P359" s="28"/>
      <c r="Q359" s="28"/>
      <c r="R359" s="28"/>
    </row>
    <row r="360" ht="16.5" spans="1:18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8"/>
      <c r="L360" s="28"/>
      <c r="M360" s="28"/>
      <c r="N360" s="28"/>
      <c r="O360" s="28"/>
      <c r="P360" s="28"/>
      <c r="Q360" s="28"/>
      <c r="R360" s="28"/>
    </row>
    <row r="361" ht="16.5" spans="1:18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8"/>
      <c r="L361" s="28"/>
      <c r="M361" s="28"/>
      <c r="N361" s="28"/>
      <c r="O361" s="28"/>
      <c r="P361" s="28"/>
      <c r="Q361" s="28"/>
      <c r="R361" s="28"/>
    </row>
    <row r="362" ht="16.5" spans="1:18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8"/>
      <c r="L362" s="28"/>
      <c r="M362" s="28"/>
      <c r="N362" s="28"/>
      <c r="O362" s="28"/>
      <c r="P362" s="28"/>
      <c r="Q362" s="28"/>
      <c r="R362" s="28"/>
    </row>
    <row r="363" ht="16.5" spans="1:18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8"/>
      <c r="L363" s="28"/>
      <c r="M363" s="28"/>
      <c r="N363" s="28"/>
      <c r="O363" s="28"/>
      <c r="P363" s="28"/>
      <c r="Q363" s="28"/>
      <c r="R363" s="28"/>
    </row>
    <row r="364" ht="16.5" spans="1:18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8"/>
      <c r="L364" s="28"/>
      <c r="M364" s="28"/>
      <c r="N364" s="28"/>
      <c r="O364" s="28"/>
      <c r="P364" s="28"/>
      <c r="Q364" s="28"/>
      <c r="R364" s="28"/>
    </row>
    <row r="365" ht="16.5" spans="1:18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8"/>
      <c r="L365" s="28"/>
      <c r="M365" s="28"/>
      <c r="N365" s="28"/>
      <c r="O365" s="28"/>
      <c r="P365" s="28"/>
      <c r="Q365" s="28"/>
      <c r="R365" s="28"/>
    </row>
    <row r="366" ht="16.5" spans="1:19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8"/>
      <c r="L366" s="28"/>
      <c r="M366" s="28"/>
      <c r="N366" s="28"/>
      <c r="O366" s="28"/>
      <c r="P366" s="28"/>
      <c r="Q366" s="28"/>
      <c r="R366" s="28"/>
      <c r="S366" s="22"/>
    </row>
    <row r="367" ht="16.5" spans="1:19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8"/>
      <c r="L367" s="28"/>
      <c r="M367" s="28"/>
      <c r="N367" s="28"/>
      <c r="O367" s="28"/>
      <c r="P367" s="28"/>
      <c r="Q367" s="28"/>
      <c r="R367" s="28"/>
      <c r="S367" s="22"/>
    </row>
    <row r="368" ht="16.5" spans="1:19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8"/>
      <c r="L368" s="28"/>
      <c r="M368" s="28"/>
      <c r="N368" s="28"/>
      <c r="O368" s="28"/>
      <c r="P368" s="28"/>
      <c r="Q368" s="28"/>
      <c r="R368" s="28"/>
      <c r="S368" s="22"/>
    </row>
    <row r="369" ht="16.5" spans="1:1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8"/>
      <c r="L369" s="28"/>
      <c r="M369" s="28"/>
      <c r="N369" s="28"/>
      <c r="O369" s="28"/>
      <c r="P369" s="28"/>
      <c r="Q369" s="28"/>
      <c r="R369" s="28"/>
      <c r="S369" s="22"/>
    </row>
    <row r="370" ht="16.5" spans="1:19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8"/>
      <c r="L370" s="28"/>
      <c r="M370" s="28"/>
      <c r="N370" s="28"/>
      <c r="O370" s="28"/>
      <c r="P370" s="28"/>
      <c r="Q370" s="28"/>
      <c r="R370" s="28"/>
      <c r="S370" s="22"/>
    </row>
    <row r="371" ht="16.5" spans="1:19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8"/>
      <c r="L371" s="28"/>
      <c r="M371" s="28"/>
      <c r="N371" s="28"/>
      <c r="O371" s="28"/>
      <c r="P371" s="28"/>
      <c r="Q371" s="28"/>
      <c r="R371" s="28"/>
      <c r="S371" s="22"/>
    </row>
    <row r="372" ht="16.5" spans="1:19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8"/>
      <c r="L372" s="28"/>
      <c r="M372" s="28"/>
      <c r="N372" s="28"/>
      <c r="O372" s="28"/>
      <c r="P372" s="28"/>
      <c r="Q372" s="28"/>
      <c r="R372" s="28"/>
      <c r="S372" s="22"/>
    </row>
    <row r="373" ht="16.5" spans="1:19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8"/>
      <c r="L373" s="28"/>
      <c r="M373" s="28"/>
      <c r="N373" s="28"/>
      <c r="O373" s="28"/>
      <c r="P373" s="28"/>
      <c r="Q373" s="28"/>
      <c r="R373" s="28"/>
      <c r="S373" s="22"/>
    </row>
    <row r="374" ht="16.5" spans="1:19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8"/>
      <c r="L374" s="28"/>
      <c r="M374" s="28"/>
      <c r="N374" s="28"/>
      <c r="O374" s="28"/>
      <c r="P374" s="28"/>
      <c r="Q374" s="28"/>
      <c r="R374" s="28"/>
      <c r="S374" s="22"/>
    </row>
    <row r="375" ht="16.5" spans="1:19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8"/>
      <c r="L375" s="28"/>
      <c r="M375" s="28"/>
      <c r="N375" s="28"/>
      <c r="O375" s="28"/>
      <c r="P375" s="28"/>
      <c r="Q375" s="28"/>
      <c r="R375" s="28"/>
      <c r="S375" s="22"/>
    </row>
    <row r="376" ht="16.5" spans="1:19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8"/>
      <c r="L376" s="28"/>
      <c r="M376" s="28"/>
      <c r="N376" s="28"/>
      <c r="O376" s="28"/>
      <c r="P376" s="28"/>
      <c r="Q376" s="28"/>
      <c r="R376" s="28"/>
      <c r="S376" s="22"/>
    </row>
    <row r="377" ht="16.5" spans="1:19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8"/>
      <c r="L377" s="28"/>
      <c r="M377" s="28"/>
      <c r="N377" s="28"/>
      <c r="O377" s="28"/>
      <c r="P377" s="28"/>
      <c r="Q377" s="28"/>
      <c r="R377" s="28"/>
      <c r="S377" s="22"/>
    </row>
    <row r="378" ht="16.5" spans="1:19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8"/>
      <c r="L378" s="28"/>
      <c r="M378" s="28"/>
      <c r="N378" s="28"/>
      <c r="O378" s="28"/>
      <c r="P378" s="28"/>
      <c r="Q378" s="28"/>
      <c r="R378" s="28"/>
      <c r="S378" s="22"/>
    </row>
    <row r="379" ht="16.5" spans="1:1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2"/>
    </row>
    <row r="380" ht="16.5" spans="1:19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2"/>
    </row>
    <row r="381" ht="16.5" spans="1:19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2"/>
    </row>
    <row r="382" ht="16.5" spans="1:19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2"/>
    </row>
    <row r="383" ht="16.5" spans="1:19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2"/>
    </row>
    <row r="384" ht="16.5" spans="1:19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2"/>
    </row>
    <row r="385" ht="16.5" spans="1:19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2"/>
    </row>
    <row r="386" ht="16.5" spans="1:19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2"/>
    </row>
    <row r="387" ht="16.5" spans="1:19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2"/>
    </row>
    <row r="388" ht="16.5" spans="1:19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2"/>
    </row>
    <row r="389" ht="16.5" spans="1:1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2"/>
    </row>
    <row r="390" ht="16.5" spans="1:19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2"/>
    </row>
    <row r="391" ht="16.5" spans="1:19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2"/>
    </row>
    <row r="392" ht="16.5" spans="1:19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2"/>
    </row>
    <row r="393" ht="16.5" spans="1:18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</row>
    <row r="394" ht="16.5" spans="1:18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</row>
    <row r="395" ht="16.5" spans="1:18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</row>
    <row r="396" ht="16.5" spans="1:18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</row>
    <row r="397" ht="16.5" spans="1:18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</row>
    <row r="398" ht="16.5" spans="1:1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</row>
    <row r="399" ht="16.5" spans="1:18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</row>
    <row r="400" ht="16.5" spans="1:18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</row>
    <row r="401" ht="16.5" spans="1:18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</row>
    <row r="402" ht="16.5" spans="1:18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</row>
    <row r="403" ht="16.5" spans="1:18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</row>
    <row r="404" ht="16.5" spans="1:18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</row>
    <row r="405" ht="16.5" spans="1:18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</row>
    <row r="406" ht="16.5" spans="1:18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</row>
    <row r="407" ht="16.5" spans="1:18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</row>
    <row r="408" ht="16.5" spans="1:1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</row>
    <row r="409" ht="16.5" spans="1:18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</row>
    <row r="410" ht="16.5" spans="1:18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</row>
    <row r="411" ht="16.5" spans="1:18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</row>
    <row r="412" ht="16.5" spans="1:18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</row>
    <row r="413" ht="16.5" spans="1:18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</row>
    <row r="414" ht="16.5" spans="1:18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</row>
    <row r="415" ht="16.5" spans="1:18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</row>
    <row r="416" ht="16.5" spans="1:18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</row>
    <row r="417" ht="16.5" spans="1:18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</row>
    <row r="418" ht="16.5" spans="1:1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</row>
    <row r="419" ht="16.5" spans="1:18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</row>
    <row r="420" ht="16.5" spans="1:18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</row>
    <row r="421" ht="16.5" spans="1:18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</row>
    <row r="422" ht="16.5" spans="1:18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</row>
    <row r="423" ht="16.5" spans="1:18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</row>
    <row r="424" ht="16.5" spans="1:18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</row>
    <row r="425" ht="16.5" spans="1:18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</row>
    <row r="426" ht="16.5" spans="1:18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</row>
    <row r="427" ht="16.5" spans="1:18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</row>
    <row r="428" ht="16.5" spans="1:1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</row>
    <row r="429" ht="16.5" spans="1:18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</row>
    <row r="430" ht="16.5" spans="1:18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</row>
    <row r="431" ht="16.5" spans="1:18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</row>
    <row r="432" ht="16.5" spans="1:18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</row>
    <row r="433" ht="16.5" spans="1:18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</row>
    <row r="434" ht="16.5" spans="1:18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</row>
    <row r="435" ht="16.5" spans="1:18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</row>
    <row r="436" ht="16.5" spans="1:18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</row>
    <row r="437" ht="16.5" spans="1:18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</row>
    <row r="438" ht="16.5" spans="1:1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</row>
    <row r="439" ht="16.5" spans="1:18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</row>
    <row r="440" ht="16.5" spans="1:18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</row>
    <row r="441" ht="16.5" spans="1:18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</row>
    <row r="442" ht="16.5" spans="1:18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</row>
    <row r="443" ht="16.5" spans="1:18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</row>
    <row r="444" ht="16.5" spans="1:18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</row>
    <row r="445" ht="16.5" spans="1:18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</row>
    <row r="446" ht="16.5" spans="1:18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</row>
    <row r="447" ht="16.5" spans="1:18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</row>
    <row r="448" ht="16.5" spans="1:1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</row>
    <row r="449" ht="16.5" spans="1:18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</row>
    <row r="450" ht="16.5" spans="1:18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</row>
    <row r="451" ht="16.5" spans="1:18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</row>
    <row r="452" ht="16.5" spans="1:18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</row>
    <row r="453" ht="16.5" spans="1:18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</row>
    <row r="454" ht="16.5" spans="1:18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</row>
    <row r="455" ht="16.5" spans="1:18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</row>
    <row r="456" ht="16.5" spans="1:18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</row>
    <row r="457" ht="16.5" spans="1:18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</row>
    <row r="458" ht="16.5" spans="1:1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</row>
    <row r="459" ht="16.5" spans="1:18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</row>
    <row r="460" ht="16.5" spans="1:18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</row>
    <row r="461" ht="16.5" spans="1:18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</row>
    <row r="462" ht="16.5" spans="1:18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</row>
    <row r="463" ht="16.5" spans="1:18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</row>
    <row r="464" ht="16.5" spans="1:18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</row>
    <row r="465" ht="16.5" spans="1:18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</row>
    <row r="466" ht="16.5" spans="1:18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</row>
    <row r="467" ht="16.5" spans="1:18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</row>
    <row r="468" ht="16.5" spans="1:1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</row>
    <row r="469" ht="16.5" spans="1:18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</row>
    <row r="470" ht="16.5" spans="1:18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</row>
    <row r="471" ht="16.5" spans="1:18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</row>
    <row r="472" ht="16.5" spans="1:18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</row>
    <row r="473" ht="16.5" spans="1:18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</row>
    <row r="474" ht="16.5" spans="1:18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147</v>
      </c>
      <c r="B1" s="2"/>
      <c r="C1" s="2"/>
      <c r="D1" s="2"/>
      <c r="E1" s="2"/>
      <c r="F1" s="2"/>
      <c r="G1" s="2"/>
      <c r="H1" s="2"/>
      <c r="I1" s="2"/>
      <c r="J1" s="2"/>
      <c r="K1" s="10" t="s">
        <v>265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149</v>
      </c>
      <c r="B2" s="4" t="s">
        <v>150</v>
      </c>
      <c r="C2" s="4" t="s">
        <v>151</v>
      </c>
      <c r="D2" s="4" t="s">
        <v>152</v>
      </c>
      <c r="E2" s="4" t="s">
        <v>153</v>
      </c>
      <c r="F2" s="4" t="s">
        <v>154</v>
      </c>
      <c r="G2" s="4" t="s">
        <v>155</v>
      </c>
      <c r="H2" s="4" t="s">
        <v>156</v>
      </c>
      <c r="I2" s="4" t="s">
        <v>157</v>
      </c>
      <c r="J2" s="4" t="s">
        <v>158</v>
      </c>
      <c r="K2" s="12" t="s">
        <v>159</v>
      </c>
      <c r="L2" s="12" t="s">
        <v>160</v>
      </c>
      <c r="M2" s="12" t="s">
        <v>161</v>
      </c>
      <c r="N2" s="12" t="s">
        <v>162</v>
      </c>
      <c r="O2" s="12" t="s">
        <v>163</v>
      </c>
      <c r="P2" s="12" t="s">
        <v>164</v>
      </c>
      <c r="Q2" s="12" t="s">
        <v>165</v>
      </c>
      <c r="R2" s="12" t="s">
        <v>166</v>
      </c>
    </row>
    <row r="3" ht="20.25" spans="1:18">
      <c r="A3" s="5" t="s">
        <v>266</v>
      </c>
      <c r="B3" s="5" t="s">
        <v>267</v>
      </c>
      <c r="C3" s="5">
        <v>2982</v>
      </c>
      <c r="D3" s="5">
        <v>3381.303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0.234</v>
      </c>
      <c r="K3" s="13">
        <v>1</v>
      </c>
      <c r="L3" s="13">
        <v>2</v>
      </c>
      <c r="M3" s="13">
        <v>0</v>
      </c>
      <c r="N3" s="13">
        <v>0</v>
      </c>
      <c r="O3" s="13">
        <v>0</v>
      </c>
      <c r="P3" s="13">
        <v>0.606</v>
      </c>
      <c r="Q3" s="13">
        <v>0</v>
      </c>
      <c r="R3" s="13">
        <v>0</v>
      </c>
    </row>
    <row r="4" ht="20.25" spans="1:18">
      <c r="A4" s="5" t="s">
        <v>268</v>
      </c>
      <c r="B4" s="5" t="s">
        <v>269</v>
      </c>
      <c r="C4" s="5">
        <v>824.173</v>
      </c>
      <c r="D4" s="5">
        <v>1202.718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1.06</v>
      </c>
      <c r="K4" s="13">
        <v>1</v>
      </c>
      <c r="L4" s="13">
        <v>2</v>
      </c>
      <c r="M4" s="13">
        <v>-1</v>
      </c>
      <c r="N4" s="13">
        <v>1</v>
      </c>
      <c r="O4" s="13">
        <v>0</v>
      </c>
      <c r="P4" s="13">
        <v>1.59</v>
      </c>
      <c r="Q4" s="13">
        <v>0</v>
      </c>
      <c r="R4" s="13">
        <v>0</v>
      </c>
    </row>
    <row r="5" ht="20.25" spans="1:18">
      <c r="A5" s="5" t="s">
        <v>270</v>
      </c>
      <c r="B5" s="5" t="s">
        <v>271</v>
      </c>
      <c r="C5" s="5">
        <v>2309.409</v>
      </c>
      <c r="D5" s="5">
        <v>3026.131</v>
      </c>
      <c r="E5" s="5">
        <v>0</v>
      </c>
      <c r="F5" s="5">
        <v>1</v>
      </c>
      <c r="G5" s="6">
        <v>0</v>
      </c>
      <c r="H5" s="6">
        <v>0</v>
      </c>
      <c r="I5" s="6">
        <v>0</v>
      </c>
      <c r="J5" s="6">
        <v>0.926</v>
      </c>
      <c r="K5" s="13">
        <v>1</v>
      </c>
      <c r="L5" s="13">
        <v>2</v>
      </c>
      <c r="M5" s="13">
        <v>0</v>
      </c>
      <c r="N5" s="13">
        <v>1</v>
      </c>
      <c r="O5" s="13">
        <v>0</v>
      </c>
      <c r="P5" s="13">
        <v>6.786</v>
      </c>
      <c r="Q5" s="13">
        <v>0</v>
      </c>
      <c r="R5" s="13">
        <v>0</v>
      </c>
    </row>
    <row r="6" ht="20.25" spans="1:18">
      <c r="A6" s="5" t="s">
        <v>272</v>
      </c>
      <c r="B6" s="5" t="s">
        <v>273</v>
      </c>
      <c r="C6" s="5">
        <v>1755.3</v>
      </c>
      <c r="D6" s="5">
        <v>3541.834</v>
      </c>
      <c r="E6" s="5">
        <v>0</v>
      </c>
      <c r="F6" s="5">
        <v>1</v>
      </c>
      <c r="G6" s="7">
        <v>0</v>
      </c>
      <c r="H6" s="7">
        <v>0</v>
      </c>
      <c r="I6" s="7">
        <v>0</v>
      </c>
      <c r="J6" s="7">
        <v>0.261</v>
      </c>
      <c r="K6" s="13">
        <v>0</v>
      </c>
      <c r="L6" s="13">
        <v>0</v>
      </c>
      <c r="M6" s="13">
        <v>1</v>
      </c>
      <c r="N6" s="13">
        <v>-1</v>
      </c>
      <c r="O6" s="13">
        <v>0</v>
      </c>
      <c r="P6" s="13">
        <v>4.374</v>
      </c>
      <c r="Q6" s="13">
        <v>0</v>
      </c>
      <c r="R6" s="13">
        <v>0</v>
      </c>
    </row>
    <row r="7" ht="20.25" spans="1:18">
      <c r="A7" s="8" t="s">
        <v>274</v>
      </c>
      <c r="B7" s="8" t="s">
        <v>275</v>
      </c>
      <c r="C7" s="8">
        <v>7559.986</v>
      </c>
      <c r="D7" s="8">
        <v>8705.386</v>
      </c>
      <c r="E7" s="8">
        <v>0</v>
      </c>
      <c r="F7" s="8">
        <v>0</v>
      </c>
      <c r="G7" s="8">
        <v>0</v>
      </c>
      <c r="H7" s="8">
        <v>1</v>
      </c>
      <c r="I7" s="6">
        <v>1.467</v>
      </c>
      <c r="J7" s="6">
        <v>14.431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15.739</v>
      </c>
      <c r="Q7" s="13">
        <v>0</v>
      </c>
      <c r="R7" s="13">
        <v>1</v>
      </c>
    </row>
    <row r="8" ht="20.25" spans="1:18">
      <c r="A8" s="8" t="s">
        <v>276</v>
      </c>
      <c r="B8" s="8" t="s">
        <v>277</v>
      </c>
      <c r="C8" s="8">
        <v>1184.657</v>
      </c>
      <c r="D8" s="8">
        <v>1316.07</v>
      </c>
      <c r="E8" s="8">
        <v>0</v>
      </c>
      <c r="F8" s="8">
        <v>0</v>
      </c>
      <c r="G8" s="8">
        <v>0</v>
      </c>
      <c r="H8" s="8">
        <v>1</v>
      </c>
      <c r="I8" s="6">
        <v>0.749</v>
      </c>
      <c r="J8" s="6">
        <v>10.659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-1.273</v>
      </c>
      <c r="Q8" s="13">
        <v>0</v>
      </c>
      <c r="R8" s="13">
        <v>0</v>
      </c>
    </row>
    <row r="9" ht="20.25" spans="1:18">
      <c r="A9" s="8" t="s">
        <v>278</v>
      </c>
      <c r="B9" s="8" t="s">
        <v>279</v>
      </c>
      <c r="C9" s="8">
        <v>18319.715</v>
      </c>
      <c r="D9" s="8">
        <v>19962.043</v>
      </c>
      <c r="E9" s="8">
        <v>0</v>
      </c>
      <c r="F9" s="8">
        <v>0</v>
      </c>
      <c r="G9" s="8">
        <v>0</v>
      </c>
      <c r="H9" s="8">
        <v>1</v>
      </c>
      <c r="I9" s="6">
        <v>0.834</v>
      </c>
      <c r="J9" s="6">
        <v>8.993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17.504</v>
      </c>
      <c r="Q9" s="13">
        <v>0</v>
      </c>
      <c r="R9" s="13">
        <v>0</v>
      </c>
    </row>
    <row r="10" ht="20.25" spans="1:18">
      <c r="A10" s="9" t="s">
        <v>280</v>
      </c>
      <c r="B10" s="9" t="s">
        <v>281</v>
      </c>
      <c r="C10" s="9">
        <v>244.5</v>
      </c>
      <c r="D10" s="9">
        <v>462.997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3">
        <v>1</v>
      </c>
      <c r="L10" s="13">
        <v>2</v>
      </c>
      <c r="M10" s="13">
        <v>0</v>
      </c>
      <c r="N10" s="13">
        <v>1</v>
      </c>
      <c r="O10" s="13">
        <v>0</v>
      </c>
      <c r="P10" s="13">
        <v>-0.166</v>
      </c>
      <c r="Q10" s="13">
        <v>0</v>
      </c>
      <c r="R10" s="13">
        <v>0</v>
      </c>
    </row>
    <row r="11" ht="20.25" spans="1:18">
      <c r="A11" s="9" t="s">
        <v>282</v>
      </c>
      <c r="B11" s="9" t="s">
        <v>283</v>
      </c>
      <c r="C11" s="9">
        <v>1029.534</v>
      </c>
      <c r="D11" s="9">
        <v>1355.353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3">
        <v>1</v>
      </c>
      <c r="L11" s="13">
        <v>0</v>
      </c>
      <c r="M11" s="13">
        <v>-1</v>
      </c>
      <c r="N11" s="13">
        <v>1</v>
      </c>
      <c r="O11" s="13">
        <v>0</v>
      </c>
      <c r="P11" s="13">
        <v>-0.036</v>
      </c>
      <c r="Q11" s="13">
        <v>0</v>
      </c>
      <c r="R11" s="13">
        <v>0</v>
      </c>
    </row>
    <row r="12" ht="20.25" spans="1:18">
      <c r="A12" s="9" t="s">
        <v>284</v>
      </c>
      <c r="B12" s="9" t="s">
        <v>285</v>
      </c>
      <c r="C12" s="9">
        <v>2627.982</v>
      </c>
      <c r="D12" s="9">
        <v>3237.309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3">
        <v>2</v>
      </c>
      <c r="L12" s="13">
        <v>0</v>
      </c>
      <c r="M12" s="13">
        <v>1</v>
      </c>
      <c r="N12" s="13">
        <v>-1</v>
      </c>
      <c r="O12" s="13">
        <v>0</v>
      </c>
      <c r="P12" s="13">
        <v>7.748</v>
      </c>
      <c r="Q12" s="13">
        <v>0</v>
      </c>
      <c r="R12" s="13">
        <v>0</v>
      </c>
    </row>
    <row r="13" ht="20.25" spans="1:18">
      <c r="A13" s="9" t="s">
        <v>286</v>
      </c>
      <c r="B13" s="9" t="s">
        <v>287</v>
      </c>
      <c r="C13" s="9">
        <v>2544.073</v>
      </c>
      <c r="D13" s="9">
        <v>3003.527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3">
        <v>4</v>
      </c>
      <c r="L13" s="13">
        <v>0</v>
      </c>
      <c r="M13" s="13">
        <v>0</v>
      </c>
      <c r="N13" s="13">
        <v>1</v>
      </c>
      <c r="O13" s="13">
        <v>0</v>
      </c>
      <c r="P13" s="13">
        <v>3.728</v>
      </c>
      <c r="Q13" s="13">
        <v>0</v>
      </c>
      <c r="R13" s="13">
        <v>0</v>
      </c>
    </row>
    <row r="14" ht="20.25" spans="1:18">
      <c r="A14" s="9" t="s">
        <v>288</v>
      </c>
      <c r="B14" s="9" t="s">
        <v>289</v>
      </c>
      <c r="C14" s="9">
        <v>5335.381</v>
      </c>
      <c r="D14" s="9">
        <v>6235.315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3">
        <v>0</v>
      </c>
      <c r="L14" s="13">
        <v>1</v>
      </c>
      <c r="M14" s="13">
        <v>0</v>
      </c>
      <c r="N14" s="13">
        <v>-1</v>
      </c>
      <c r="O14" s="13">
        <v>0</v>
      </c>
      <c r="P14" s="13">
        <v>-1.54</v>
      </c>
      <c r="Q14" s="13">
        <v>0</v>
      </c>
      <c r="R14" s="13">
        <v>0</v>
      </c>
    </row>
    <row r="15" ht="20.25" spans="1:18">
      <c r="A15" s="9" t="s">
        <v>290</v>
      </c>
      <c r="B15" s="9" t="s">
        <v>291</v>
      </c>
      <c r="C15" s="9">
        <v>1239.947</v>
      </c>
      <c r="D15" s="9">
        <v>1564.571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2</v>
      </c>
      <c r="L15" s="13">
        <v>0</v>
      </c>
      <c r="M15" s="13">
        <v>0</v>
      </c>
      <c r="N15" s="13">
        <v>1</v>
      </c>
      <c r="O15" s="13">
        <v>0</v>
      </c>
      <c r="P15" s="13">
        <v>2.895</v>
      </c>
      <c r="Q15" s="13">
        <v>0</v>
      </c>
      <c r="R15" s="13">
        <v>0</v>
      </c>
    </row>
    <row r="16" ht="20.25" spans="1:18">
      <c r="A16" s="9" t="s">
        <v>292</v>
      </c>
      <c r="B16" s="9" t="s">
        <v>293</v>
      </c>
      <c r="C16" s="9">
        <v>967.581</v>
      </c>
      <c r="D16" s="9">
        <v>1188.864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3.163</v>
      </c>
      <c r="Q16" s="13">
        <v>0</v>
      </c>
      <c r="R16" s="13">
        <v>1</v>
      </c>
    </row>
    <row r="17" ht="20.25" spans="1:18">
      <c r="A17" s="9" t="s">
        <v>294</v>
      </c>
      <c r="B17" s="9" t="s">
        <v>295</v>
      </c>
      <c r="C17" s="9">
        <v>62423.156</v>
      </c>
      <c r="D17" s="9">
        <v>77384.617</v>
      </c>
      <c r="E17" s="9">
        <v>0</v>
      </c>
      <c r="F17" s="9">
        <v>0</v>
      </c>
      <c r="G17" s="9">
        <v>1</v>
      </c>
      <c r="H17" s="7">
        <v>0</v>
      </c>
      <c r="I17" s="7">
        <v>0</v>
      </c>
      <c r="J17" s="7">
        <v>0</v>
      </c>
      <c r="K17" s="13">
        <v>1</v>
      </c>
      <c r="L17" s="13">
        <v>1</v>
      </c>
      <c r="M17" s="13">
        <v>0</v>
      </c>
      <c r="N17" s="13">
        <v>0</v>
      </c>
      <c r="O17" s="13">
        <v>0</v>
      </c>
      <c r="P17" s="13">
        <v>168.442</v>
      </c>
      <c r="Q17" s="13">
        <v>0</v>
      </c>
      <c r="R17" s="13">
        <v>0</v>
      </c>
    </row>
    <row r="18" ht="20.25" spans="1:18">
      <c r="A18" s="9" t="s">
        <v>296</v>
      </c>
      <c r="B18" s="9" t="s">
        <v>297</v>
      </c>
      <c r="C18" s="9">
        <v>34086.887</v>
      </c>
      <c r="D18" s="9">
        <v>42542.664</v>
      </c>
      <c r="E18" s="9">
        <v>0</v>
      </c>
      <c r="F18" s="9">
        <v>0</v>
      </c>
      <c r="G18" s="9">
        <v>1</v>
      </c>
      <c r="H18" s="7">
        <v>0</v>
      </c>
      <c r="I18" s="7">
        <v>0</v>
      </c>
      <c r="J18" s="7">
        <v>0</v>
      </c>
      <c r="K18" s="13">
        <v>0</v>
      </c>
      <c r="L18" s="13">
        <v>2</v>
      </c>
      <c r="M18" s="13">
        <v>0</v>
      </c>
      <c r="N18" s="13">
        <v>-1</v>
      </c>
      <c r="O18" s="13">
        <v>0</v>
      </c>
      <c r="P18" s="13">
        <v>140.017</v>
      </c>
      <c r="Q18" s="13">
        <v>0</v>
      </c>
      <c r="R18" s="13">
        <v>0</v>
      </c>
    </row>
    <row r="19" ht="20.25" spans="1:18">
      <c r="A19" s="9" t="s">
        <v>298</v>
      </c>
      <c r="B19" s="9" t="s">
        <v>299</v>
      </c>
      <c r="C19" s="9">
        <v>7902.026</v>
      </c>
      <c r="D19" s="9">
        <v>10517.68</v>
      </c>
      <c r="E19" s="9">
        <v>0</v>
      </c>
      <c r="F19" s="9">
        <v>0</v>
      </c>
      <c r="G19" s="9">
        <v>1</v>
      </c>
      <c r="H19" s="7">
        <v>0</v>
      </c>
      <c r="I19" s="7">
        <v>0</v>
      </c>
      <c r="J19" s="7">
        <v>0</v>
      </c>
      <c r="K19" s="13">
        <v>1</v>
      </c>
      <c r="L19" s="13">
        <v>0</v>
      </c>
      <c r="M19" s="13">
        <v>-1</v>
      </c>
      <c r="N19" s="13">
        <v>1</v>
      </c>
      <c r="O19" s="13">
        <v>0</v>
      </c>
      <c r="P19" s="13">
        <v>14.484</v>
      </c>
      <c r="Q19" s="13">
        <v>0</v>
      </c>
      <c r="R19" s="13">
        <v>0</v>
      </c>
    </row>
    <row r="20" ht="20.25" spans="1:18">
      <c r="A20" s="6" t="s">
        <v>300</v>
      </c>
      <c r="B20" s="6" t="s">
        <v>301</v>
      </c>
      <c r="C20" s="6">
        <v>18830.215</v>
      </c>
      <c r="D20" s="6">
        <v>20865.721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8.79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13.345</v>
      </c>
      <c r="Q20" s="13">
        <v>0</v>
      </c>
      <c r="R20" s="13">
        <v>1</v>
      </c>
    </row>
    <row r="21" ht="20.25" spans="1:18">
      <c r="A21" s="6" t="s">
        <v>302</v>
      </c>
      <c r="B21" s="6" t="s">
        <v>303</v>
      </c>
      <c r="C21" s="6">
        <v>2680.006</v>
      </c>
      <c r="D21" s="6">
        <v>3508.136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10.278</v>
      </c>
      <c r="K21" s="13">
        <v>2</v>
      </c>
      <c r="L21" s="13">
        <v>2</v>
      </c>
      <c r="M21" s="13">
        <v>-1</v>
      </c>
      <c r="N21" s="13">
        <v>1</v>
      </c>
      <c r="O21" s="13">
        <v>0</v>
      </c>
      <c r="P21" s="13">
        <v>9.296</v>
      </c>
      <c r="Q21" s="13">
        <v>0</v>
      </c>
      <c r="R21" s="13">
        <v>0</v>
      </c>
    </row>
    <row r="22" ht="20.25" spans="1:18">
      <c r="A22" s="6" t="s">
        <v>304</v>
      </c>
      <c r="B22" s="6" t="s">
        <v>305</v>
      </c>
      <c r="C22" s="6">
        <v>674.919</v>
      </c>
      <c r="D22" s="6">
        <v>827.134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12.645</v>
      </c>
      <c r="K22" s="13">
        <v>2</v>
      </c>
      <c r="L22" s="13">
        <v>0</v>
      </c>
      <c r="M22" s="13">
        <v>0</v>
      </c>
      <c r="N22" s="13">
        <v>0</v>
      </c>
      <c r="O22" s="13">
        <v>0</v>
      </c>
      <c r="P22" s="13">
        <v>0.728</v>
      </c>
      <c r="Q22" s="13">
        <v>0</v>
      </c>
      <c r="R22" s="13">
        <v>0</v>
      </c>
    </row>
    <row r="23" ht="20.25" spans="1:18">
      <c r="A23" s="6" t="s">
        <v>306</v>
      </c>
      <c r="B23" s="6" t="s">
        <v>307</v>
      </c>
      <c r="C23" s="6">
        <v>10643.269</v>
      </c>
      <c r="D23" s="6">
        <v>14093.285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5.013</v>
      </c>
      <c r="K23" s="13">
        <v>1</v>
      </c>
      <c r="L23" s="13">
        <v>2</v>
      </c>
      <c r="M23" s="13">
        <v>0</v>
      </c>
      <c r="N23" s="13">
        <v>0</v>
      </c>
      <c r="O23" s="13">
        <v>0</v>
      </c>
      <c r="P23" s="13">
        <v>2.721</v>
      </c>
      <c r="Q23" s="13">
        <v>0</v>
      </c>
      <c r="R23" s="13">
        <v>1</v>
      </c>
    </row>
    <row r="24" ht="20.25" spans="1:18">
      <c r="A24" s="6" t="s">
        <v>308</v>
      </c>
      <c r="B24" s="6" t="s">
        <v>309</v>
      </c>
      <c r="C24" s="6">
        <v>3118.007</v>
      </c>
      <c r="D24" s="6">
        <v>3733.835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12.342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-5.965</v>
      </c>
      <c r="Q24" s="13">
        <v>0</v>
      </c>
      <c r="R24" s="13">
        <v>0</v>
      </c>
    </row>
    <row r="25" ht="20.25" spans="1:18">
      <c r="A25" s="6" t="s">
        <v>310</v>
      </c>
      <c r="B25" s="6" t="s">
        <v>311</v>
      </c>
      <c r="C25" s="6">
        <v>70849.531</v>
      </c>
      <c r="D25" s="6">
        <v>82360.055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11.272</v>
      </c>
      <c r="K25" s="13">
        <v>4</v>
      </c>
      <c r="L25" s="13">
        <v>2</v>
      </c>
      <c r="M25" s="13">
        <v>-1</v>
      </c>
      <c r="N25" s="13">
        <v>1</v>
      </c>
      <c r="O25" s="13">
        <v>0</v>
      </c>
      <c r="P25" s="13">
        <v>97.872</v>
      </c>
      <c r="Q25" s="13">
        <v>0</v>
      </c>
      <c r="R25" s="13">
        <v>0</v>
      </c>
    </row>
    <row r="26" ht="20.25" spans="1:18">
      <c r="A26" s="6" t="s">
        <v>312</v>
      </c>
      <c r="B26" s="6" t="s">
        <v>313</v>
      </c>
      <c r="C26" s="6">
        <v>2669.862</v>
      </c>
      <c r="D26" s="6">
        <v>3342.77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11.506</v>
      </c>
      <c r="K26" s="13">
        <v>3</v>
      </c>
      <c r="L26" s="13">
        <v>0</v>
      </c>
      <c r="M26" s="13">
        <v>0</v>
      </c>
      <c r="N26" s="13">
        <v>-1</v>
      </c>
      <c r="O26" s="13">
        <v>0</v>
      </c>
      <c r="P26" s="13">
        <v>-9.075</v>
      </c>
      <c r="Q26" s="13">
        <v>0</v>
      </c>
      <c r="R26" s="13">
        <v>0</v>
      </c>
    </row>
    <row r="27" ht="20.25" spans="1:18">
      <c r="A27" s="6" t="s">
        <v>314</v>
      </c>
      <c r="B27" s="6" t="s">
        <v>315</v>
      </c>
      <c r="C27" s="6">
        <v>3098.855</v>
      </c>
      <c r="D27" s="6">
        <v>3477.18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0.71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1.26</v>
      </c>
      <c r="Q27" s="13">
        <v>0</v>
      </c>
      <c r="R27" s="13">
        <v>0</v>
      </c>
    </row>
    <row r="28" ht="20.25" spans="1:18">
      <c r="A28" s="6" t="s">
        <v>316</v>
      </c>
      <c r="B28" s="6" t="s">
        <v>317</v>
      </c>
      <c r="C28" s="6">
        <v>115742.258</v>
      </c>
      <c r="D28" s="6">
        <v>134964.953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4.131</v>
      </c>
      <c r="K28" s="13">
        <v>2</v>
      </c>
      <c r="L28" s="13">
        <v>2</v>
      </c>
      <c r="M28" s="13">
        <v>0</v>
      </c>
      <c r="N28" s="13">
        <v>1</v>
      </c>
      <c r="O28" s="13">
        <v>0</v>
      </c>
      <c r="P28" s="13">
        <v>288.511</v>
      </c>
      <c r="Q28" s="13">
        <v>0</v>
      </c>
      <c r="R28" s="13">
        <v>1</v>
      </c>
    </row>
    <row r="29" ht="20.25" spans="1:18">
      <c r="A29" s="6" t="s">
        <v>318</v>
      </c>
      <c r="B29" s="6" t="s">
        <v>319</v>
      </c>
      <c r="C29" s="6">
        <v>16152.759</v>
      </c>
      <c r="D29" s="6">
        <v>17730.891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6.415</v>
      </c>
      <c r="K29" s="13">
        <v>4</v>
      </c>
      <c r="L29" s="13">
        <v>2</v>
      </c>
      <c r="M29" s="13">
        <v>-1</v>
      </c>
      <c r="N29" s="13">
        <v>1</v>
      </c>
      <c r="O29" s="13">
        <v>0</v>
      </c>
      <c r="P29" s="13">
        <v>10.826</v>
      </c>
      <c r="Q29" s="13">
        <v>0</v>
      </c>
      <c r="R29" s="13">
        <v>0</v>
      </c>
    </row>
    <row r="30" ht="20.25" spans="1:18">
      <c r="A30" s="6" t="s">
        <v>320</v>
      </c>
      <c r="B30" s="6" t="s">
        <v>321</v>
      </c>
      <c r="C30" s="6">
        <v>13765.273</v>
      </c>
      <c r="D30" s="6">
        <v>17842.701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1.817</v>
      </c>
      <c r="K30" s="13">
        <v>1</v>
      </c>
      <c r="L30" s="13">
        <v>2</v>
      </c>
      <c r="M30" s="13">
        <v>0</v>
      </c>
      <c r="N30" s="13">
        <v>1</v>
      </c>
      <c r="O30" s="13">
        <v>0</v>
      </c>
      <c r="P30" s="13">
        <v>14.112</v>
      </c>
      <c r="Q30" s="13">
        <v>0</v>
      </c>
      <c r="R30" s="13">
        <v>1</v>
      </c>
    </row>
    <row r="31" ht="20.25" spans="1:18">
      <c r="A31" s="6" t="s">
        <v>322</v>
      </c>
      <c r="B31" s="6" t="s">
        <v>323</v>
      </c>
      <c r="C31" s="6">
        <v>236142.422</v>
      </c>
      <c r="D31" s="6">
        <v>299198.969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12.936</v>
      </c>
      <c r="K31" s="13">
        <v>4</v>
      </c>
      <c r="L31" s="13">
        <v>2</v>
      </c>
      <c r="M31" s="13">
        <v>0</v>
      </c>
      <c r="N31" s="13">
        <v>1</v>
      </c>
      <c r="O31" s="13">
        <v>0</v>
      </c>
      <c r="P31" s="13">
        <v>734.632</v>
      </c>
      <c r="Q31" s="13">
        <v>0</v>
      </c>
      <c r="R31" s="13">
        <v>1</v>
      </c>
    </row>
    <row r="32" ht="20.25" spans="1:18">
      <c r="A32" s="6" t="s">
        <v>324</v>
      </c>
      <c r="B32" s="6" t="s">
        <v>325</v>
      </c>
      <c r="C32" s="6">
        <v>5047.564</v>
      </c>
      <c r="D32" s="6">
        <v>6008.267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0.599</v>
      </c>
      <c r="K32" s="13">
        <v>0</v>
      </c>
      <c r="L32" s="13">
        <v>0</v>
      </c>
      <c r="M32" s="13">
        <v>1</v>
      </c>
      <c r="N32" s="13">
        <v>-1</v>
      </c>
      <c r="O32" s="13">
        <v>0</v>
      </c>
      <c r="P32" s="13">
        <v>3.595</v>
      </c>
      <c r="Q32" s="13">
        <v>0</v>
      </c>
      <c r="R32" s="13">
        <v>0</v>
      </c>
    </row>
    <row r="33" ht="20.25" spans="1:18">
      <c r="A33" s="6" t="s">
        <v>326</v>
      </c>
      <c r="B33" s="6" t="s">
        <v>327</v>
      </c>
      <c r="C33" s="6">
        <v>12529.604</v>
      </c>
      <c r="D33" s="6">
        <v>13770.929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0.48</v>
      </c>
      <c r="K33" s="13">
        <v>1</v>
      </c>
      <c r="L33" s="13">
        <v>2</v>
      </c>
      <c r="M33" s="13">
        <v>0</v>
      </c>
      <c r="N33" s="13">
        <v>1</v>
      </c>
      <c r="O33" s="13">
        <v>0</v>
      </c>
      <c r="P33" s="13">
        <v>7.07</v>
      </c>
      <c r="Q33" s="13">
        <v>0</v>
      </c>
      <c r="R33" s="13">
        <v>0</v>
      </c>
    </row>
    <row r="34" ht="20.25" spans="1:18">
      <c r="A34" s="6" t="s">
        <v>328</v>
      </c>
      <c r="B34" s="6" t="s">
        <v>329</v>
      </c>
      <c r="C34" s="6">
        <v>3277.655</v>
      </c>
      <c r="D34" s="6">
        <v>3775.364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0.071</v>
      </c>
      <c r="K34" s="13">
        <v>1</v>
      </c>
      <c r="L34" s="13">
        <v>0</v>
      </c>
      <c r="M34" s="13">
        <v>0</v>
      </c>
      <c r="N34" s="13">
        <v>0</v>
      </c>
      <c r="O34" s="13">
        <v>0</v>
      </c>
      <c r="P34" s="13">
        <v>-6.259</v>
      </c>
      <c r="Q34" s="13">
        <v>0</v>
      </c>
      <c r="R34" s="13">
        <v>0</v>
      </c>
    </row>
    <row r="35" ht="20.25" spans="1:18">
      <c r="A35" s="6" t="s">
        <v>330</v>
      </c>
      <c r="B35" s="6" t="s">
        <v>331</v>
      </c>
      <c r="C35" s="6">
        <v>20986.213</v>
      </c>
      <c r="D35" s="6">
        <v>23494.629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6.583</v>
      </c>
      <c r="K35" s="13">
        <v>4</v>
      </c>
      <c r="L35" s="13">
        <v>2</v>
      </c>
      <c r="M35" s="13">
        <v>0</v>
      </c>
      <c r="N35" s="13">
        <v>0</v>
      </c>
      <c r="O35" s="13">
        <v>0</v>
      </c>
      <c r="P35" s="13">
        <v>32.291</v>
      </c>
      <c r="Q35" s="13">
        <v>0</v>
      </c>
      <c r="R35" s="13">
        <v>0</v>
      </c>
    </row>
    <row r="36" ht="20.25" spans="1:18">
      <c r="A36" s="6" t="s">
        <v>332</v>
      </c>
      <c r="B36" s="6" t="s">
        <v>333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13">
        <v>0</v>
      </c>
      <c r="L36" s="13">
        <v>0</v>
      </c>
      <c r="M36" s="13">
        <v>-1</v>
      </c>
      <c r="N36" s="13">
        <v>0</v>
      </c>
      <c r="O36" s="13">
        <v>0</v>
      </c>
      <c r="P36" s="13">
        <v>8.059</v>
      </c>
      <c r="Q36" s="13">
        <v>0</v>
      </c>
      <c r="R36" s="13">
        <v>0</v>
      </c>
    </row>
    <row r="37" ht="20.25" spans="1:18">
      <c r="A37" s="6" t="s">
        <v>334</v>
      </c>
      <c r="B37" s="6" t="s">
        <v>335</v>
      </c>
      <c r="C37" s="6">
        <v>3860.003</v>
      </c>
      <c r="D37" s="6">
        <v>4302.633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6.988</v>
      </c>
      <c r="K37" s="13">
        <v>2</v>
      </c>
      <c r="L37" s="13">
        <v>2</v>
      </c>
      <c r="M37" s="13">
        <v>0</v>
      </c>
      <c r="N37" s="13">
        <v>-1</v>
      </c>
      <c r="O37" s="13">
        <v>0</v>
      </c>
      <c r="P37" s="13">
        <v>-7.376</v>
      </c>
      <c r="Q37" s="13">
        <v>0</v>
      </c>
      <c r="R37" s="13">
        <v>0</v>
      </c>
    </row>
    <row r="38" ht="20.25" spans="1:18">
      <c r="A38" s="7" t="s">
        <v>336</v>
      </c>
      <c r="B38" s="7" t="s">
        <v>337</v>
      </c>
      <c r="C38" s="7">
        <v>3500.591</v>
      </c>
      <c r="D38" s="7">
        <v>3800.071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2.923</v>
      </c>
      <c r="K38" s="13">
        <v>1</v>
      </c>
      <c r="L38" s="13">
        <v>2</v>
      </c>
      <c r="M38" s="13">
        <v>0</v>
      </c>
      <c r="N38" s="13">
        <v>-1</v>
      </c>
      <c r="O38" s="13">
        <v>0</v>
      </c>
      <c r="P38" s="13">
        <v>-7.545</v>
      </c>
      <c r="Q38" s="13">
        <v>0</v>
      </c>
      <c r="R38" s="13">
        <v>0</v>
      </c>
    </row>
    <row r="39" ht="20.25" spans="1:18">
      <c r="A39" s="6" t="s">
        <v>338</v>
      </c>
      <c r="B39" s="6" t="s">
        <v>339</v>
      </c>
      <c r="C39" s="6">
        <v>2313.858</v>
      </c>
      <c r="D39" s="6">
        <v>2420.446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2.615</v>
      </c>
      <c r="K39" s="13">
        <v>1</v>
      </c>
      <c r="L39" s="13">
        <v>2</v>
      </c>
      <c r="M39" s="13">
        <v>1</v>
      </c>
      <c r="N39" s="13">
        <v>-1</v>
      </c>
      <c r="O39" s="13">
        <v>0</v>
      </c>
      <c r="P39" s="13">
        <v>-1.18</v>
      </c>
      <c r="Q39" s="13">
        <v>0</v>
      </c>
      <c r="R39" s="13">
        <v>0</v>
      </c>
    </row>
    <row r="40" ht="20.25" spans="1:18">
      <c r="A40" s="6" t="s">
        <v>340</v>
      </c>
      <c r="B40" s="6" t="s">
        <v>341</v>
      </c>
      <c r="C40" s="6">
        <v>2682.049</v>
      </c>
      <c r="D40" s="6">
        <v>2830.784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1.792</v>
      </c>
      <c r="K40" s="13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-1.513</v>
      </c>
      <c r="Q40" s="13">
        <v>-1</v>
      </c>
      <c r="R40" s="13">
        <v>0</v>
      </c>
    </row>
    <row r="41" ht="20.25" spans="1:18">
      <c r="A41" s="6" t="s">
        <v>342</v>
      </c>
      <c r="B41" s="6" t="s">
        <v>343</v>
      </c>
      <c r="C41" s="6">
        <v>6436.116</v>
      </c>
      <c r="D41" s="6">
        <v>7953.162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12.267</v>
      </c>
      <c r="K41" s="13">
        <v>3</v>
      </c>
      <c r="L41" s="13">
        <v>2</v>
      </c>
      <c r="M41" s="13">
        <v>0</v>
      </c>
      <c r="N41" s="13">
        <v>0</v>
      </c>
      <c r="O41" s="13">
        <v>0</v>
      </c>
      <c r="P41" s="13">
        <v>-6.753</v>
      </c>
      <c r="Q41" s="13">
        <v>0</v>
      </c>
      <c r="R41" s="13">
        <v>0</v>
      </c>
    </row>
    <row r="42" ht="20.25" spans="1:18">
      <c r="A42" s="6" t="s">
        <v>344</v>
      </c>
      <c r="B42" s="6" t="s">
        <v>345</v>
      </c>
      <c r="C42" s="6">
        <v>3961.567</v>
      </c>
      <c r="D42" s="6">
        <v>4666.912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7.72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 s="13">
        <v>-7.518</v>
      </c>
      <c r="Q42" s="13">
        <v>0</v>
      </c>
      <c r="R42" s="13">
        <v>0</v>
      </c>
    </row>
    <row r="43" ht="20.25" spans="1:18">
      <c r="A43" s="6" t="s">
        <v>346</v>
      </c>
      <c r="B43" s="6" t="s">
        <v>347</v>
      </c>
      <c r="C43" s="6">
        <v>670.818</v>
      </c>
      <c r="D43" s="6">
        <v>773.672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6.048</v>
      </c>
      <c r="K43" s="13">
        <v>1</v>
      </c>
      <c r="L43" s="13">
        <v>1</v>
      </c>
      <c r="M43" s="13">
        <v>-1</v>
      </c>
      <c r="N43" s="13">
        <v>1</v>
      </c>
      <c r="O43" s="13">
        <v>0</v>
      </c>
      <c r="P43" s="13">
        <v>1.132</v>
      </c>
      <c r="Q43" s="13">
        <v>0</v>
      </c>
      <c r="R43" s="13">
        <v>0</v>
      </c>
    </row>
    <row r="44" ht="20.25" spans="1:18">
      <c r="A44" s="6" t="s">
        <v>348</v>
      </c>
      <c r="B44" s="6" t="s">
        <v>349</v>
      </c>
      <c r="C44" s="6">
        <v>1383.704</v>
      </c>
      <c r="D44" s="6">
        <v>1718.883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1.935</v>
      </c>
      <c r="K44" s="13">
        <v>1</v>
      </c>
      <c r="L44" s="13">
        <v>0</v>
      </c>
      <c r="M44" s="13">
        <v>-1</v>
      </c>
      <c r="N44" s="13">
        <v>1</v>
      </c>
      <c r="O44" s="13">
        <v>0</v>
      </c>
      <c r="P44" s="13">
        <v>2.755</v>
      </c>
      <c r="Q44" s="13">
        <v>0</v>
      </c>
      <c r="R44" s="13">
        <v>0</v>
      </c>
    </row>
    <row r="45" ht="20.25" spans="1:18">
      <c r="A45" s="6" t="s">
        <v>350</v>
      </c>
      <c r="B45" s="6" t="s">
        <v>351</v>
      </c>
      <c r="C45" s="6">
        <v>3542.754</v>
      </c>
      <c r="D45" s="6">
        <v>4000.251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0.204</v>
      </c>
      <c r="K45" s="13">
        <v>2</v>
      </c>
      <c r="L45" s="13">
        <v>0</v>
      </c>
      <c r="M45" s="13">
        <v>0</v>
      </c>
      <c r="N45" s="13">
        <v>1</v>
      </c>
      <c r="O45" s="13">
        <v>0</v>
      </c>
      <c r="P45" s="13">
        <v>-1.988</v>
      </c>
      <c r="Q45" s="13">
        <v>0</v>
      </c>
      <c r="R45" s="13">
        <v>0</v>
      </c>
    </row>
    <row r="46" ht="20.25" spans="1:18">
      <c r="A46" s="6" t="s">
        <v>352</v>
      </c>
      <c r="B46" s="6" t="s">
        <v>353</v>
      </c>
      <c r="C46" s="6">
        <v>6969.402</v>
      </c>
      <c r="D46" s="6">
        <v>7774.72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4.958</v>
      </c>
      <c r="K46" s="13">
        <v>2</v>
      </c>
      <c r="L46" s="13">
        <v>1</v>
      </c>
      <c r="M46" s="13">
        <v>0</v>
      </c>
      <c r="N46" s="13">
        <v>0</v>
      </c>
      <c r="O46" s="13">
        <v>0</v>
      </c>
      <c r="P46" s="13">
        <v>-4.968</v>
      </c>
      <c r="Q46" s="13">
        <v>0</v>
      </c>
      <c r="R46" s="13">
        <v>0</v>
      </c>
    </row>
    <row r="47" ht="20.25" spans="1:18">
      <c r="A47" s="6" t="s">
        <v>354</v>
      </c>
      <c r="B47" s="6" t="s">
        <v>355</v>
      </c>
      <c r="C47" s="6">
        <v>772.755</v>
      </c>
      <c r="D47" s="6">
        <v>877.145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5.531</v>
      </c>
      <c r="K47" s="13">
        <v>2</v>
      </c>
      <c r="L47" s="13">
        <v>0</v>
      </c>
      <c r="M47" s="13">
        <v>-1</v>
      </c>
      <c r="N47" s="13">
        <v>1</v>
      </c>
      <c r="O47" s="13">
        <v>0</v>
      </c>
      <c r="P47" s="13">
        <v>0.52</v>
      </c>
      <c r="Q47" s="13">
        <v>0</v>
      </c>
      <c r="R47" s="13">
        <v>0</v>
      </c>
    </row>
    <row r="48" ht="20.25" spans="1:18">
      <c r="A48" s="6" t="s">
        <v>356</v>
      </c>
      <c r="B48" s="6" t="s">
        <v>357</v>
      </c>
      <c r="C48" s="6">
        <v>13476.377</v>
      </c>
      <c r="D48" s="6">
        <v>14641.628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4.014</v>
      </c>
      <c r="K48" s="13">
        <v>3</v>
      </c>
      <c r="L48" s="13">
        <v>0</v>
      </c>
      <c r="M48" s="13">
        <v>-1</v>
      </c>
      <c r="N48" s="13">
        <v>1</v>
      </c>
      <c r="O48" s="13">
        <v>0</v>
      </c>
      <c r="P48" s="13">
        <v>-1.345</v>
      </c>
      <c r="Q48" s="13">
        <v>0</v>
      </c>
      <c r="R48" s="13">
        <v>0</v>
      </c>
    </row>
    <row r="49" ht="20.25" spans="1:18">
      <c r="A49" s="6" t="s">
        <v>358</v>
      </c>
      <c r="B49" s="6" t="s">
        <v>359</v>
      </c>
      <c r="C49" s="6">
        <v>2885.404</v>
      </c>
      <c r="D49" s="6">
        <v>3190.95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1.857</v>
      </c>
      <c r="K49" s="13">
        <v>0</v>
      </c>
      <c r="L49" s="13">
        <v>2</v>
      </c>
      <c r="M49" s="13">
        <v>0</v>
      </c>
      <c r="N49" s="13">
        <v>-1</v>
      </c>
      <c r="O49" s="13">
        <v>0</v>
      </c>
      <c r="P49" s="13">
        <v>-7.45</v>
      </c>
      <c r="Q49" s="13">
        <v>0</v>
      </c>
      <c r="R49" s="13">
        <v>0</v>
      </c>
    </row>
    <row r="50" ht="20.25" spans="1:18">
      <c r="A50" s="6" t="s">
        <v>360</v>
      </c>
      <c r="B50" s="6" t="s">
        <v>361</v>
      </c>
      <c r="C50" s="6">
        <v>7801.789</v>
      </c>
      <c r="D50" s="6">
        <v>8755.467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6.878</v>
      </c>
      <c r="K50" s="13">
        <v>4</v>
      </c>
      <c r="L50" s="13">
        <v>1</v>
      </c>
      <c r="M50" s="13">
        <v>0</v>
      </c>
      <c r="N50" s="13">
        <v>0</v>
      </c>
      <c r="O50" s="13">
        <v>0</v>
      </c>
      <c r="P50" s="13">
        <v>-4.207</v>
      </c>
      <c r="Q50" s="13">
        <v>0</v>
      </c>
      <c r="R50" s="13">
        <v>0</v>
      </c>
    </row>
    <row r="51" ht="20.25" spans="1:18">
      <c r="A51" s="6" t="s">
        <v>362</v>
      </c>
      <c r="B51" s="6" t="s">
        <v>363</v>
      </c>
      <c r="C51" s="6">
        <v>4031.698</v>
      </c>
      <c r="D51" s="6">
        <v>4536.276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5.248</v>
      </c>
      <c r="K51" s="13">
        <v>1</v>
      </c>
      <c r="L51" s="13">
        <v>2</v>
      </c>
      <c r="M51" s="13">
        <v>0</v>
      </c>
      <c r="N51" s="13">
        <v>0</v>
      </c>
      <c r="O51" s="13">
        <v>0</v>
      </c>
      <c r="P51" s="13">
        <v>-10.363</v>
      </c>
      <c r="Q51" s="13">
        <v>0</v>
      </c>
      <c r="R51" s="13">
        <v>0</v>
      </c>
    </row>
    <row r="52" ht="20.25" spans="1:18">
      <c r="A52" s="6" t="s">
        <v>364</v>
      </c>
      <c r="B52" s="6" t="s">
        <v>365</v>
      </c>
      <c r="C52" s="6">
        <v>6920.52</v>
      </c>
      <c r="D52" s="6">
        <v>7333.298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3.006</v>
      </c>
      <c r="K52" s="13">
        <v>2</v>
      </c>
      <c r="L52" s="13">
        <v>0</v>
      </c>
      <c r="M52" s="13">
        <v>0</v>
      </c>
      <c r="N52" s="13">
        <v>0</v>
      </c>
      <c r="O52" s="13">
        <v>0</v>
      </c>
      <c r="P52" s="13">
        <v>-3.907</v>
      </c>
      <c r="Q52" s="13">
        <v>0</v>
      </c>
      <c r="R52" s="13">
        <v>1</v>
      </c>
    </row>
    <row r="53" ht="20.25" spans="1:18">
      <c r="A53" s="6" t="s">
        <v>366</v>
      </c>
      <c r="B53" s="6" t="s">
        <v>367</v>
      </c>
      <c r="C53" s="6">
        <v>3481.743</v>
      </c>
      <c r="D53" s="6">
        <v>3625.29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3.043</v>
      </c>
      <c r="K53" s="13">
        <v>3</v>
      </c>
      <c r="L53" s="13">
        <v>2</v>
      </c>
      <c r="M53" s="13">
        <v>0</v>
      </c>
      <c r="N53" s="13">
        <v>0</v>
      </c>
      <c r="O53" s="13">
        <v>0</v>
      </c>
      <c r="P53" s="13">
        <v>0.797</v>
      </c>
      <c r="Q53" s="13">
        <v>0</v>
      </c>
      <c r="R53" s="13">
        <v>0</v>
      </c>
    </row>
    <row r="54" ht="20.25" spans="1:18">
      <c r="A54" s="6" t="s">
        <v>368</v>
      </c>
      <c r="B54" s="6" t="s">
        <v>369</v>
      </c>
      <c r="C54" s="6">
        <v>4782.759</v>
      </c>
      <c r="D54" s="6">
        <v>5387.971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3.006</v>
      </c>
      <c r="K54" s="13">
        <v>3</v>
      </c>
      <c r="L54" s="13">
        <v>0</v>
      </c>
      <c r="M54" s="13">
        <v>-1</v>
      </c>
      <c r="N54" s="13">
        <v>1</v>
      </c>
      <c r="O54" s="13">
        <v>0</v>
      </c>
      <c r="P54" s="13">
        <v>2.554</v>
      </c>
      <c r="Q54" s="13">
        <v>0</v>
      </c>
      <c r="R54" s="13">
        <v>0</v>
      </c>
    </row>
    <row r="55" ht="20.25" spans="1:18">
      <c r="A55" s="6" t="s">
        <v>370</v>
      </c>
      <c r="B55" s="6" t="s">
        <v>371</v>
      </c>
      <c r="C55" s="6">
        <v>7513.147</v>
      </c>
      <c r="D55" s="6">
        <v>8130.276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6.25</v>
      </c>
      <c r="K55" s="13">
        <v>3</v>
      </c>
      <c r="L55" s="13">
        <v>1</v>
      </c>
      <c r="M55" s="13">
        <v>0</v>
      </c>
      <c r="N55" s="13">
        <v>0</v>
      </c>
      <c r="O55" s="13">
        <v>0</v>
      </c>
      <c r="P55" s="13">
        <v>-6.262</v>
      </c>
      <c r="Q55" s="13">
        <v>0</v>
      </c>
      <c r="R55" s="13">
        <v>0</v>
      </c>
    </row>
    <row r="56" ht="20.25" spans="1:18">
      <c r="A56" s="6" t="s">
        <v>372</v>
      </c>
      <c r="B56" s="6" t="s">
        <v>373</v>
      </c>
      <c r="C56" s="6">
        <v>6922.217</v>
      </c>
      <c r="D56" s="6">
        <v>8078.079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10.404</v>
      </c>
      <c r="K56" s="13">
        <v>2</v>
      </c>
      <c r="L56" s="13">
        <v>0</v>
      </c>
      <c r="M56" s="13">
        <v>0</v>
      </c>
      <c r="N56" s="13">
        <v>0</v>
      </c>
      <c r="O56" s="13">
        <v>0</v>
      </c>
      <c r="P56" s="13">
        <v>4.794</v>
      </c>
      <c r="Q56" s="13">
        <v>0</v>
      </c>
      <c r="R56" s="13">
        <v>0</v>
      </c>
    </row>
    <row r="57" ht="20.25" spans="1:18">
      <c r="A57" s="6" t="s">
        <v>374</v>
      </c>
      <c r="B57" s="6" t="s">
        <v>375</v>
      </c>
      <c r="C57" s="6">
        <v>12475.537</v>
      </c>
      <c r="D57" s="6">
        <v>13985.085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9.269</v>
      </c>
      <c r="K57" s="13">
        <v>4</v>
      </c>
      <c r="L57" s="13">
        <v>2</v>
      </c>
      <c r="M57" s="13">
        <v>-1</v>
      </c>
      <c r="N57" s="13">
        <v>1</v>
      </c>
      <c r="O57" s="13">
        <v>0</v>
      </c>
      <c r="P57" s="13">
        <v>5.414</v>
      </c>
      <c r="Q57" s="13">
        <v>0</v>
      </c>
      <c r="R57" s="13">
        <v>0</v>
      </c>
    </row>
    <row r="58" ht="20.25" spans="1:18">
      <c r="A58" s="6" t="s">
        <v>376</v>
      </c>
      <c r="B58" s="6" t="s">
        <v>377</v>
      </c>
      <c r="C58" s="6">
        <v>8826.355</v>
      </c>
      <c r="D58" s="6">
        <v>9738.619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8.345</v>
      </c>
      <c r="K58" s="13">
        <v>3</v>
      </c>
      <c r="L58" s="13">
        <v>1</v>
      </c>
      <c r="M58" s="13">
        <v>-1</v>
      </c>
      <c r="N58" s="13">
        <v>1</v>
      </c>
      <c r="O58" s="13">
        <v>0</v>
      </c>
      <c r="P58" s="13">
        <v>-6.278</v>
      </c>
      <c r="Q58" s="13">
        <v>0</v>
      </c>
      <c r="R58" s="13">
        <v>0</v>
      </c>
    </row>
    <row r="59" ht="20.25" spans="1:18">
      <c r="A59" s="6" t="s">
        <v>378</v>
      </c>
      <c r="B59" s="6" t="s">
        <v>379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380</v>
      </c>
      <c r="B60" s="6" t="s">
        <v>381</v>
      </c>
      <c r="C60" s="6">
        <v>2152.038</v>
      </c>
      <c r="D60" s="6">
        <v>2514.568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10.999</v>
      </c>
      <c r="K60" s="13">
        <v>4</v>
      </c>
      <c r="L60" s="13">
        <v>0</v>
      </c>
      <c r="M60" s="13">
        <v>0</v>
      </c>
      <c r="N60" s="13">
        <v>0</v>
      </c>
      <c r="O60" s="13">
        <v>0</v>
      </c>
      <c r="P60" s="13">
        <v>-4.703</v>
      </c>
      <c r="Q60" s="13">
        <v>0</v>
      </c>
      <c r="R60" s="13">
        <v>1</v>
      </c>
    </row>
    <row r="61" ht="20.25" spans="1:18">
      <c r="A61" s="6" t="s">
        <v>382</v>
      </c>
      <c r="B61" s="6" t="s">
        <v>383</v>
      </c>
      <c r="C61" s="6">
        <v>8740.998</v>
      </c>
      <c r="D61" s="6">
        <v>9630.388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7.63</v>
      </c>
      <c r="K61" s="13">
        <v>4</v>
      </c>
      <c r="L61" s="13">
        <v>0</v>
      </c>
      <c r="M61" s="13">
        <v>0</v>
      </c>
      <c r="N61" s="13">
        <v>0</v>
      </c>
      <c r="O61" s="13">
        <v>-1</v>
      </c>
      <c r="P61" s="13">
        <v>-15.036</v>
      </c>
      <c r="Q61" s="13">
        <v>0</v>
      </c>
      <c r="R61" s="13">
        <v>0</v>
      </c>
    </row>
    <row r="62" ht="20.25" spans="1:18">
      <c r="A62" s="6" t="s">
        <v>384</v>
      </c>
      <c r="B62" s="6" t="s">
        <v>385</v>
      </c>
      <c r="C62" s="6">
        <v>5601.821</v>
      </c>
      <c r="D62" s="6">
        <v>6900.782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14.528</v>
      </c>
      <c r="K62" s="13">
        <v>3</v>
      </c>
      <c r="L62" s="13">
        <v>0</v>
      </c>
      <c r="M62" s="13">
        <v>0</v>
      </c>
      <c r="N62" s="13">
        <v>0</v>
      </c>
      <c r="O62" s="13">
        <v>0</v>
      </c>
      <c r="P62" s="13">
        <v>-13.059</v>
      </c>
      <c r="Q62" s="13">
        <v>0</v>
      </c>
      <c r="R62" s="13">
        <v>-1</v>
      </c>
    </row>
    <row r="63" ht="20.25" spans="1:18">
      <c r="A63" s="6" t="s">
        <v>386</v>
      </c>
      <c r="B63" s="6" t="s">
        <v>387</v>
      </c>
      <c r="C63" s="6">
        <v>7951.914</v>
      </c>
      <c r="D63" s="6">
        <v>8405.704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2.478</v>
      </c>
      <c r="K63" s="13">
        <v>1</v>
      </c>
      <c r="L63" s="13">
        <v>0</v>
      </c>
      <c r="M63" s="13">
        <v>1</v>
      </c>
      <c r="N63" s="13">
        <v>0</v>
      </c>
      <c r="O63" s="13">
        <v>0</v>
      </c>
      <c r="P63" s="13">
        <v>-3.184</v>
      </c>
      <c r="Q63" s="13">
        <v>0</v>
      </c>
      <c r="R63" s="13">
        <v>0</v>
      </c>
    </row>
    <row r="64" ht="20.25" spans="1:18">
      <c r="A64" s="6" t="s">
        <v>388</v>
      </c>
      <c r="B64" s="6" t="s">
        <v>389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390</v>
      </c>
      <c r="B65" s="6" t="s">
        <v>391</v>
      </c>
      <c r="C65" s="6">
        <v>5183.488</v>
      </c>
      <c r="D65" s="6">
        <v>6286.919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12.736</v>
      </c>
      <c r="K65" s="13">
        <v>3</v>
      </c>
      <c r="L65" s="13">
        <v>2</v>
      </c>
      <c r="M65" s="13">
        <v>0</v>
      </c>
      <c r="N65" s="13">
        <v>0</v>
      </c>
      <c r="O65" s="13">
        <v>0</v>
      </c>
      <c r="P65" s="13">
        <v>-7.404</v>
      </c>
      <c r="Q65" s="13">
        <v>0</v>
      </c>
      <c r="R65" s="13">
        <v>0</v>
      </c>
    </row>
    <row r="66" ht="20.25" spans="1:18">
      <c r="A66" s="6" t="s">
        <v>392</v>
      </c>
      <c r="B66" s="6" t="s">
        <v>393</v>
      </c>
      <c r="C66" s="6">
        <v>5703.306</v>
      </c>
      <c r="D66" s="6">
        <v>7390.262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15.431</v>
      </c>
      <c r="K66" s="13">
        <v>3</v>
      </c>
      <c r="L66" s="13">
        <v>1</v>
      </c>
      <c r="M66" s="13">
        <v>0</v>
      </c>
      <c r="N66" s="13">
        <v>0</v>
      </c>
      <c r="O66" s="13">
        <v>-1</v>
      </c>
      <c r="P66" s="13">
        <v>-9.38</v>
      </c>
      <c r="Q66" s="13">
        <v>0</v>
      </c>
      <c r="R66" s="13">
        <v>0</v>
      </c>
    </row>
    <row r="67" ht="20.25" spans="1:18">
      <c r="A67" s="6" t="s">
        <v>394</v>
      </c>
      <c r="B67" s="6" t="s">
        <v>395</v>
      </c>
      <c r="C67" s="6">
        <v>2481.016</v>
      </c>
      <c r="D67" s="6">
        <v>2838.964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2.82</v>
      </c>
      <c r="K67" s="13">
        <v>0</v>
      </c>
      <c r="L67" s="13">
        <v>2</v>
      </c>
      <c r="M67" s="13">
        <v>0</v>
      </c>
      <c r="N67" s="13">
        <v>0</v>
      </c>
      <c r="O67" s="13">
        <v>0</v>
      </c>
      <c r="P67" s="13">
        <v>-8.442</v>
      </c>
      <c r="Q67" s="13">
        <v>0</v>
      </c>
      <c r="R67" s="13">
        <v>0</v>
      </c>
    </row>
    <row r="68" ht="20.25" spans="1:18">
      <c r="A68" s="6" t="s">
        <v>396</v>
      </c>
      <c r="B68" s="6" t="s">
        <v>397</v>
      </c>
      <c r="C68" s="6">
        <v>5317.664</v>
      </c>
      <c r="D68" s="6">
        <v>6164.312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1.232</v>
      </c>
      <c r="K68" s="13">
        <v>1</v>
      </c>
      <c r="L68" s="13">
        <v>2</v>
      </c>
      <c r="M68" s="13">
        <v>-1</v>
      </c>
      <c r="N68" s="13">
        <v>1</v>
      </c>
      <c r="O68" s="13">
        <v>0</v>
      </c>
      <c r="P68" s="13">
        <v>5.372</v>
      </c>
      <c r="Q68" s="13">
        <v>0</v>
      </c>
      <c r="R68" s="13">
        <v>0</v>
      </c>
    </row>
    <row r="69" ht="20.25" spans="1:18">
      <c r="A69" s="6" t="s">
        <v>398</v>
      </c>
      <c r="B69" s="6" t="s">
        <v>399</v>
      </c>
      <c r="C69" s="6">
        <v>5567.326</v>
      </c>
      <c r="D69" s="6">
        <v>6809.028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1.915</v>
      </c>
      <c r="K69" s="13">
        <v>1</v>
      </c>
      <c r="L69" s="13">
        <v>2</v>
      </c>
      <c r="M69" s="13">
        <v>0</v>
      </c>
      <c r="N69" s="13">
        <v>0</v>
      </c>
      <c r="O69" s="13">
        <v>0</v>
      </c>
      <c r="P69" s="13">
        <v>3.823</v>
      </c>
      <c r="Q69" s="13">
        <v>0</v>
      </c>
      <c r="R69" s="13">
        <v>1</v>
      </c>
    </row>
    <row r="70" ht="20.25" spans="1:18">
      <c r="A70" s="6" t="s">
        <v>400</v>
      </c>
      <c r="B70" s="6" t="s">
        <v>401</v>
      </c>
      <c r="C70" s="6">
        <v>5679.052</v>
      </c>
      <c r="D70" s="6">
        <v>6051.266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1.933</v>
      </c>
      <c r="K70" s="13">
        <v>4</v>
      </c>
      <c r="L70" s="13">
        <v>2</v>
      </c>
      <c r="M70" s="13">
        <v>-1</v>
      </c>
      <c r="N70" s="13">
        <v>1</v>
      </c>
      <c r="O70" s="13">
        <v>0</v>
      </c>
      <c r="P70" s="13">
        <v>5.164</v>
      </c>
      <c r="Q70" s="13">
        <v>0</v>
      </c>
      <c r="R70" s="13">
        <v>0</v>
      </c>
    </row>
    <row r="71" ht="20.25" spans="1:18">
      <c r="A71" s="6" t="s">
        <v>402</v>
      </c>
      <c r="B71" s="6" t="s">
        <v>403</v>
      </c>
      <c r="C71" s="6">
        <v>4059.466</v>
      </c>
      <c r="D71" s="6">
        <v>5144.258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15.074</v>
      </c>
      <c r="K71" s="13">
        <v>2</v>
      </c>
      <c r="L71" s="13">
        <v>0</v>
      </c>
      <c r="M71" s="13">
        <v>0</v>
      </c>
      <c r="N71" s="13">
        <v>0</v>
      </c>
      <c r="O71" s="13">
        <v>0</v>
      </c>
      <c r="P71" s="13">
        <v>-4.841</v>
      </c>
      <c r="Q71" s="13">
        <v>0</v>
      </c>
      <c r="R71" s="13">
        <v>0</v>
      </c>
    </row>
    <row r="72" ht="20.25" spans="1:18">
      <c r="A72" s="6" t="s">
        <v>404</v>
      </c>
      <c r="B72" s="6" t="s">
        <v>405</v>
      </c>
      <c r="C72" s="6">
        <v>1686.982</v>
      </c>
      <c r="D72" s="6">
        <v>1918.842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2.147</v>
      </c>
      <c r="K72" s="13">
        <v>1</v>
      </c>
      <c r="L72" s="13">
        <v>2</v>
      </c>
      <c r="M72" s="13">
        <v>0</v>
      </c>
      <c r="N72" s="13">
        <v>1</v>
      </c>
      <c r="O72" s="13">
        <v>0</v>
      </c>
      <c r="P72" s="13">
        <v>3.616</v>
      </c>
      <c r="Q72" s="13">
        <v>0</v>
      </c>
      <c r="R72" s="13">
        <v>1</v>
      </c>
    </row>
    <row r="73" ht="20.25" spans="1:18">
      <c r="A73" s="6" t="s">
        <v>406</v>
      </c>
      <c r="B73" s="6" t="s">
        <v>407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408</v>
      </c>
      <c r="B74" s="6" t="s">
        <v>409</v>
      </c>
      <c r="C74" s="6">
        <v>4819.125</v>
      </c>
      <c r="D74" s="6">
        <v>5795.461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15.882</v>
      </c>
      <c r="K74" s="13">
        <v>4</v>
      </c>
      <c r="L74" s="13">
        <v>2</v>
      </c>
      <c r="M74" s="13">
        <v>0</v>
      </c>
      <c r="N74" s="13">
        <v>1</v>
      </c>
      <c r="O74" s="13">
        <v>0</v>
      </c>
      <c r="P74" s="13">
        <v>9.766</v>
      </c>
      <c r="Q74" s="13">
        <v>0</v>
      </c>
      <c r="R74" s="13">
        <v>0</v>
      </c>
    </row>
    <row r="75" ht="20.25" spans="1:18">
      <c r="A75" s="6" t="s">
        <v>410</v>
      </c>
      <c r="B75" s="6" t="s">
        <v>411</v>
      </c>
      <c r="C75" s="6">
        <v>3385.713</v>
      </c>
      <c r="D75" s="6">
        <v>3915.327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13.28</v>
      </c>
      <c r="K75" s="13">
        <v>4</v>
      </c>
      <c r="L75" s="13">
        <v>2</v>
      </c>
      <c r="M75" s="13">
        <v>-1</v>
      </c>
      <c r="N75" s="13">
        <v>1</v>
      </c>
      <c r="O75" s="13">
        <v>0</v>
      </c>
      <c r="P75" s="13">
        <v>5.008</v>
      </c>
      <c r="Q75" s="13">
        <v>0</v>
      </c>
      <c r="R75" s="13">
        <v>0</v>
      </c>
    </row>
    <row r="76" ht="20.25" spans="1:18">
      <c r="A76" s="6" t="s">
        <v>412</v>
      </c>
      <c r="B76" s="6" t="s">
        <v>413</v>
      </c>
      <c r="C76" s="6">
        <v>2359.108</v>
      </c>
      <c r="D76" s="6">
        <v>2714.82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12.98</v>
      </c>
      <c r="K76" s="13">
        <v>4</v>
      </c>
      <c r="L76" s="13">
        <v>2</v>
      </c>
      <c r="M76" s="13">
        <v>-1</v>
      </c>
      <c r="N76" s="13">
        <v>1</v>
      </c>
      <c r="O76" s="13">
        <v>0</v>
      </c>
      <c r="P76" s="13">
        <v>3.599</v>
      </c>
      <c r="Q76" s="13">
        <v>0</v>
      </c>
      <c r="R76" s="13">
        <v>0</v>
      </c>
    </row>
    <row r="77" ht="20.25" spans="1:18">
      <c r="A77" s="6" t="s">
        <v>414</v>
      </c>
      <c r="B77" s="6" t="s">
        <v>415</v>
      </c>
      <c r="C77" s="6">
        <v>4853.996</v>
      </c>
      <c r="D77" s="6">
        <v>6114.118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20.398</v>
      </c>
      <c r="K77" s="13">
        <v>4</v>
      </c>
      <c r="L77" s="13">
        <v>2</v>
      </c>
      <c r="M77" s="13">
        <v>-1</v>
      </c>
      <c r="N77" s="13">
        <v>1</v>
      </c>
      <c r="O77" s="13">
        <v>0</v>
      </c>
      <c r="P77" s="13">
        <v>11.09</v>
      </c>
      <c r="Q77" s="13">
        <v>0</v>
      </c>
      <c r="R77" s="13">
        <v>0</v>
      </c>
    </row>
    <row r="78" ht="20.25" spans="1:18">
      <c r="A78" s="6" t="s">
        <v>416</v>
      </c>
      <c r="B78" s="6" t="s">
        <v>417</v>
      </c>
      <c r="C78" s="6">
        <v>107.409</v>
      </c>
      <c r="D78" s="6">
        <v>109.64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1.414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-0.019</v>
      </c>
      <c r="Q78" s="13">
        <v>0</v>
      </c>
      <c r="R78" s="13">
        <v>0</v>
      </c>
    </row>
    <row r="79" ht="20.25" spans="1:18">
      <c r="A79" s="6" t="s">
        <v>418</v>
      </c>
      <c r="B79" s="6" t="s">
        <v>419</v>
      </c>
      <c r="C79" s="6">
        <v>105.469</v>
      </c>
      <c r="D79" s="6">
        <v>106.998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0.66</v>
      </c>
      <c r="K79" s="13">
        <v>0</v>
      </c>
      <c r="L79" s="13">
        <v>2</v>
      </c>
      <c r="M79" s="13">
        <v>0</v>
      </c>
      <c r="N79" s="13">
        <v>-1</v>
      </c>
      <c r="O79" s="13">
        <v>0</v>
      </c>
      <c r="P79" s="13">
        <v>-0.011</v>
      </c>
      <c r="Q79" s="13">
        <v>0</v>
      </c>
      <c r="R79" s="13">
        <v>0</v>
      </c>
    </row>
    <row r="80" ht="20.25" spans="1:18">
      <c r="A80" s="6" t="s">
        <v>420</v>
      </c>
      <c r="B80" s="6" t="s">
        <v>421</v>
      </c>
      <c r="C80" s="6">
        <v>114.501</v>
      </c>
      <c r="D80" s="6">
        <v>121.874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5.152</v>
      </c>
      <c r="K80" s="13">
        <v>0</v>
      </c>
      <c r="L80" s="13">
        <v>2</v>
      </c>
      <c r="M80" s="13">
        <v>0</v>
      </c>
      <c r="N80" s="13">
        <v>-1</v>
      </c>
      <c r="O80" s="13">
        <v>0</v>
      </c>
      <c r="P80" s="13">
        <v>-0.057</v>
      </c>
      <c r="Q80" s="13">
        <v>0</v>
      </c>
      <c r="R80" s="13">
        <v>0</v>
      </c>
    </row>
    <row r="81" ht="20.25" spans="1:18">
      <c r="A81" s="7" t="s">
        <v>422</v>
      </c>
      <c r="B81" s="7" t="s">
        <v>423</v>
      </c>
      <c r="C81" s="7">
        <v>102.33</v>
      </c>
      <c r="D81" s="7">
        <v>103.05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0.176</v>
      </c>
      <c r="K81" s="13">
        <v>1</v>
      </c>
      <c r="L81" s="13">
        <v>2</v>
      </c>
      <c r="M81" s="13">
        <v>0</v>
      </c>
      <c r="N81" s="13">
        <v>0</v>
      </c>
      <c r="O81" s="13">
        <v>0</v>
      </c>
      <c r="P81" s="13">
        <v>-0.002</v>
      </c>
      <c r="Q81" s="13">
        <v>0</v>
      </c>
      <c r="R81" s="13">
        <v>0</v>
      </c>
    </row>
    <row r="82" ht="20.25" spans="1:18">
      <c r="A82" s="7" t="s">
        <v>424</v>
      </c>
      <c r="B82" s="7" t="s">
        <v>425</v>
      </c>
      <c r="C82" s="7">
        <v>62323.363</v>
      </c>
      <c r="D82" s="7">
        <v>72944.281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12.479</v>
      </c>
      <c r="K82" s="13">
        <v>4</v>
      </c>
      <c r="L82" s="13">
        <v>0</v>
      </c>
      <c r="M82" s="13">
        <v>-1</v>
      </c>
      <c r="N82" s="13">
        <v>1</v>
      </c>
      <c r="O82" s="13">
        <v>0</v>
      </c>
      <c r="P82" s="13">
        <v>100.038</v>
      </c>
      <c r="Q82" s="13">
        <v>0</v>
      </c>
      <c r="R82" s="13">
        <v>0</v>
      </c>
    </row>
    <row r="83" ht="20.25" spans="1:18">
      <c r="A83" s="7" t="s">
        <v>426</v>
      </c>
      <c r="B83" s="7" t="s">
        <v>427</v>
      </c>
      <c r="C83" s="7">
        <v>3051.248</v>
      </c>
      <c r="D83" s="7">
        <v>3824.729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15.571</v>
      </c>
      <c r="K83" s="13">
        <v>4</v>
      </c>
      <c r="L83" s="13">
        <v>0</v>
      </c>
      <c r="M83" s="13">
        <v>0</v>
      </c>
      <c r="N83" s="13">
        <v>0</v>
      </c>
      <c r="O83" s="13">
        <v>0</v>
      </c>
      <c r="P83" s="13">
        <v>-9.641</v>
      </c>
      <c r="Q83" s="13">
        <v>0</v>
      </c>
      <c r="R83" s="13">
        <v>0</v>
      </c>
    </row>
    <row r="84" ht="20.25" spans="1:18">
      <c r="A84" s="7" t="s">
        <v>428</v>
      </c>
      <c r="B84" s="7" t="s">
        <v>429</v>
      </c>
      <c r="C84" s="7">
        <v>11535.593</v>
      </c>
      <c r="D84" s="7">
        <v>14947.315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5.018</v>
      </c>
      <c r="K84" s="13">
        <v>1</v>
      </c>
      <c r="L84" s="13">
        <v>2</v>
      </c>
      <c r="M84" s="13">
        <v>0</v>
      </c>
      <c r="N84" s="13">
        <v>0</v>
      </c>
      <c r="O84" s="13">
        <v>1</v>
      </c>
      <c r="P84" s="13">
        <v>24.315</v>
      </c>
      <c r="Q84" s="13">
        <v>0</v>
      </c>
      <c r="R84" s="13">
        <v>1</v>
      </c>
    </row>
    <row r="85" ht="20.25" spans="1:18">
      <c r="A85" s="15" t="s">
        <v>430</v>
      </c>
      <c r="B85" s="15" t="s">
        <v>431</v>
      </c>
      <c r="C85" s="15">
        <v>438.047</v>
      </c>
      <c r="D85" s="15">
        <v>564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13.12</v>
      </c>
      <c r="K85" s="13">
        <v>4</v>
      </c>
      <c r="L85" s="13">
        <v>0</v>
      </c>
      <c r="M85" s="13">
        <v>0</v>
      </c>
      <c r="N85" s="13">
        <v>0</v>
      </c>
      <c r="O85" s="13">
        <v>0</v>
      </c>
      <c r="P85" s="13">
        <v>-2.596</v>
      </c>
      <c r="Q85" s="13">
        <v>0</v>
      </c>
      <c r="R85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2025-06-26T16:38:26Z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E05C8B78A0F54BCCAAB1CE65AFC119E9_13</vt:lpwstr>
  </property>
  <property fmtid="{D5CDD505-2E9C-101B-9397-08002B2CF9AE}" pid="3" name="KSOProductBuildVer">
    <vt:lpwstr>2052-12.1.0.15712</vt:lpwstr>
  </property>
</Properties>
</file>