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<sst xmlns="http://schemas.openxmlformats.org/spreadsheetml/2006/main" count="499" uniqueCount="450">
  <si>
    <t>京沪深强转弱</t>
  </si>
  <si>
    <t>京沪深弱转强</t>
  </si>
  <si>
    <t>代码</t>
  </si>
  <si>
    <t>简称</t>
  </si>
  <si>
    <t>总市值</t>
  </si>
  <si>
    <t>近期新高</t>
  </si>
  <si>
    <t>101128.01亿</t>
  </si>
  <si>
    <t>中证800</t>
  </si>
  <si>
    <t>588330.94亿</t>
  </si>
  <si>
    <t>保险新进</t>
  </si>
  <si>
    <t>25880.80亿</t>
  </si>
  <si>
    <t>沪深300</t>
  </si>
  <si>
    <t>460038.81亿</t>
  </si>
  <si>
    <t>贵州板块</t>
  </si>
  <si>
    <t>20838.35亿</t>
  </si>
  <si>
    <t>煤炭</t>
  </si>
  <si>
    <t>14357.61亿</t>
  </si>
  <si>
    <t>深证成指</t>
  </si>
  <si>
    <t>336538.50亿</t>
  </si>
  <si>
    <t>房地产</t>
  </si>
  <si>
    <t>10019.82亿</t>
  </si>
  <si>
    <t>上证180</t>
  </si>
  <si>
    <t>334956.00亿</t>
  </si>
  <si>
    <t>新进指标股</t>
  </si>
  <si>
    <t>9250.74亿</t>
  </si>
  <si>
    <t>非周期股</t>
  </si>
  <si>
    <t>301656.03亿</t>
  </si>
  <si>
    <t>山西板块</t>
  </si>
  <si>
    <t>7812.85亿</t>
  </si>
  <si>
    <t>中证A100</t>
  </si>
  <si>
    <t>235145.30亿</t>
  </si>
  <si>
    <t>发可转债</t>
  </si>
  <si>
    <t>6202.30亿</t>
  </si>
  <si>
    <t>深成指R</t>
  </si>
  <si>
    <t>204204.20亿</t>
  </si>
  <si>
    <t>船舶</t>
  </si>
  <si>
    <t>3968.53亿</t>
  </si>
  <si>
    <t>行业龙头</t>
  </si>
  <si>
    <t>195654.13亿</t>
  </si>
  <si>
    <t>国开持股</t>
  </si>
  <si>
    <t>2502.30亿</t>
  </si>
  <si>
    <t>通达信88</t>
  </si>
  <si>
    <t>161086.33亿</t>
  </si>
  <si>
    <t>科创板次新</t>
  </si>
  <si>
    <t>2287.04亿</t>
  </si>
  <si>
    <t>创业板指</t>
  </si>
  <si>
    <t>130210.81亿</t>
  </si>
  <si>
    <t>酒店餐饮</t>
  </si>
  <si>
    <t>606.60亿</t>
  </si>
  <si>
    <t>证金汇金持股</t>
  </si>
  <si>
    <t>129795.30亿</t>
  </si>
  <si>
    <t>配股预案</t>
  </si>
  <si>
    <t>--</t>
  </si>
  <si>
    <t>一带一路</t>
  </si>
  <si>
    <t>129111.32亿</t>
  </si>
  <si>
    <t>活跃可转债</t>
  </si>
  <si>
    <t>深证100</t>
  </si>
  <si>
    <t>117242.19亿</t>
  </si>
  <si>
    <t>深证治理</t>
  </si>
  <si>
    <t>绩优股</t>
  </si>
  <si>
    <t>116107.85亿</t>
  </si>
  <si>
    <t>消费100</t>
  </si>
  <si>
    <t>114182.07亿</t>
  </si>
  <si>
    <t>红利指数</t>
  </si>
  <si>
    <t>103491.41亿</t>
  </si>
  <si>
    <t>陆股通重仓</t>
  </si>
  <si>
    <t>94999.81亿</t>
  </si>
  <si>
    <t>上证380</t>
  </si>
  <si>
    <t>77570.41亿</t>
  </si>
  <si>
    <t>全指材料</t>
  </si>
  <si>
    <t>52809.98亿</t>
  </si>
  <si>
    <t>全指可选</t>
  </si>
  <si>
    <t>47119.03亿</t>
  </si>
  <si>
    <t>电气设备</t>
  </si>
  <si>
    <t>46725.29亿</t>
  </si>
  <si>
    <t>MSCI中盘</t>
  </si>
  <si>
    <t>46610.70亿</t>
  </si>
  <si>
    <t>海外业务</t>
  </si>
  <si>
    <t>45047.84亿</t>
  </si>
  <si>
    <t>QFII重仓</t>
  </si>
  <si>
    <t>44830.59亿</t>
  </si>
  <si>
    <t>商誉减值</t>
  </si>
  <si>
    <t>44212.21亿</t>
  </si>
  <si>
    <t>整体上市</t>
  </si>
  <si>
    <t>42882.40亿</t>
  </si>
  <si>
    <t>参股金融</t>
  </si>
  <si>
    <t>39834.66亿</t>
  </si>
  <si>
    <t>全指医药</t>
  </si>
  <si>
    <t>39539.41亿</t>
  </si>
  <si>
    <t>高市净率</t>
  </si>
  <si>
    <t>36141.25亿</t>
  </si>
  <si>
    <t>白酒概念</t>
  </si>
  <si>
    <t>32482.11亿</t>
  </si>
  <si>
    <t>社保新进</t>
  </si>
  <si>
    <t>28138.40亿</t>
  </si>
  <si>
    <t>雄安新区</t>
  </si>
  <si>
    <t>27382.66亿</t>
  </si>
  <si>
    <t>石油</t>
  </si>
  <si>
    <t>25883.17亿</t>
  </si>
  <si>
    <t>定增预案</t>
  </si>
  <si>
    <t>21589.49亿</t>
  </si>
  <si>
    <t>高铁</t>
  </si>
  <si>
    <t>19897.06亿</t>
  </si>
  <si>
    <t>医疗保健</t>
  </si>
  <si>
    <t>18382.28亿</t>
  </si>
  <si>
    <t>家用电器</t>
  </si>
  <si>
    <t>17742.86亿</t>
  </si>
  <si>
    <t>建筑</t>
  </si>
  <si>
    <t>16153.72亿</t>
  </si>
  <si>
    <t>运输服务</t>
  </si>
  <si>
    <t>13706.26亿</t>
  </si>
  <si>
    <t>户数减少</t>
  </si>
  <si>
    <t>13367.97亿</t>
  </si>
  <si>
    <t>交通设施</t>
  </si>
  <si>
    <t>10229.09亿</t>
  </si>
  <si>
    <t>钢铁</t>
  </si>
  <si>
    <t>8247.31亿</t>
  </si>
  <si>
    <t>辽宁板块</t>
  </si>
  <si>
    <t>8160.52亿</t>
  </si>
  <si>
    <t>猪肉</t>
  </si>
  <si>
    <t>7791.27亿</t>
  </si>
  <si>
    <t>TOPCon电池</t>
  </si>
  <si>
    <t>7699.35亿</t>
  </si>
  <si>
    <t>云南板块</t>
  </si>
  <si>
    <t>7685.64亿</t>
  </si>
  <si>
    <t>基金增仓</t>
  </si>
  <si>
    <t>7476.62亿</t>
  </si>
  <si>
    <t>新疆板块</t>
  </si>
  <si>
    <t>7460.77亿</t>
  </si>
  <si>
    <t>建材</t>
  </si>
  <si>
    <t>6849.25亿</t>
  </si>
  <si>
    <t>密集调研</t>
  </si>
  <si>
    <t>6625.42亿</t>
  </si>
  <si>
    <t>HJT电池</t>
  </si>
  <si>
    <t>6266.20亿</t>
  </si>
  <si>
    <t>BC电池</t>
  </si>
  <si>
    <t>6239.32亿</t>
  </si>
  <si>
    <t>近期复牌</t>
  </si>
  <si>
    <t>5869.56亿</t>
  </si>
  <si>
    <t>股权激励</t>
  </si>
  <si>
    <t>5540.50亿</t>
  </si>
  <si>
    <t>运输设备</t>
  </si>
  <si>
    <t>4773.05亿</t>
  </si>
  <si>
    <t>化纤</t>
  </si>
  <si>
    <t>4268.08亿</t>
  </si>
  <si>
    <t>供气供热</t>
  </si>
  <si>
    <t>3175.93亿</t>
  </si>
  <si>
    <t>风险提示</t>
  </si>
  <si>
    <t>3130.55亿</t>
  </si>
  <si>
    <t>业绩预增</t>
  </si>
  <si>
    <t>2432.65亿</t>
  </si>
  <si>
    <t>机构吸筹</t>
  </si>
  <si>
    <t>1466.16亿</t>
  </si>
  <si>
    <t>水务</t>
  </si>
  <si>
    <t>1373.71亿</t>
  </si>
  <si>
    <t>成份Ｂ指</t>
  </si>
  <si>
    <t>406.33亿</t>
  </si>
  <si>
    <t>业绩预升</t>
  </si>
  <si>
    <t>76.49亿</t>
  </si>
  <si>
    <t>国企改革</t>
  </si>
  <si>
    <t>中证100</t>
  </si>
  <si>
    <t>深证50</t>
  </si>
  <si>
    <t>创业板50</t>
  </si>
  <si>
    <t>中创100</t>
  </si>
  <si>
    <t>科技100</t>
  </si>
  <si>
    <t>投资时钟</t>
  </si>
  <si>
    <t>小盘价值</t>
  </si>
  <si>
    <t>小盘成长</t>
  </si>
  <si>
    <t>国证成长</t>
  </si>
  <si>
    <t>国证粮食</t>
  </si>
  <si>
    <t>民企100</t>
  </si>
  <si>
    <t>深证价值</t>
  </si>
  <si>
    <t>深证成长</t>
  </si>
  <si>
    <t>国证治理</t>
  </si>
  <si>
    <t>国证服务</t>
  </si>
  <si>
    <t>资源优势</t>
  </si>
  <si>
    <t>创价值</t>
  </si>
  <si>
    <t>创科技</t>
  </si>
  <si>
    <t>创医药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</si>
  <si>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</si>
  <si>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</si>
  <si>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</si>
  <si>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</si>
  <si>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</si>
  <si>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</si>
  <si>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</si>
  <si>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</si>
  <si>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</si>
  <si>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</si>
  <si>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</si>
  <si>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</si>
  <si>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</si>
  <si>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</si>
  <si>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</si>
  <si>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</si>
  <si>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</si>
  <si>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</si>
  <si>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</si>
  <si>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</si>
  <si>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</si>
  <si>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超大盘</t>
  </si>
  <si>
    <t>上证中盘</t>
  </si>
  <si>
    <t>50基本</t>
  </si>
  <si>
    <t>上证地企</t>
  </si>
  <si>
    <t>上证国企</t>
  </si>
  <si>
    <t>上证F500</t>
  </si>
  <si>
    <t>180稳定</t>
  </si>
  <si>
    <t>上证转债</t>
  </si>
  <si>
    <t>央企红利</t>
  </si>
  <si>
    <t>百发100</t>
  </si>
  <si>
    <t>上证收益</t>
  </si>
  <si>
    <t>央企100</t>
  </si>
  <si>
    <t>基本200</t>
  </si>
  <si>
    <t>国证红利</t>
  </si>
  <si>
    <t>环渤海</t>
  </si>
  <si>
    <t>I300</t>
  </si>
  <si>
    <t>国证交运</t>
  </si>
  <si>
    <t>优势成长</t>
  </si>
  <si>
    <t>细分食品</t>
  </si>
  <si>
    <t>300消费</t>
  </si>
  <si>
    <t>300地产</t>
  </si>
  <si>
    <t>国证食品</t>
  </si>
  <si>
    <t>地产等权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</si>
  <si>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</si>
  <si>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</si>
  <si>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</si>
  <si>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</si>
  <si>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</si>
  <si>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</si>
  <si>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</si>
  <si>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</si>
  <si>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上证金融</t>
  </si>
  <si>
    <t>上证央企</t>
  </si>
  <si>
    <t>180基本</t>
  </si>
  <si>
    <t>上证海外</t>
  </si>
  <si>
    <t>全指价值</t>
  </si>
  <si>
    <t>全R价值</t>
  </si>
  <si>
    <t>沪企债30</t>
  </si>
  <si>
    <t>上证周期</t>
  </si>
  <si>
    <t>金融等权</t>
  </si>
  <si>
    <t>上证F200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</si>
  <si>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</si>
  <si>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</si>
  <si>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</si>
  <si>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</si>
  <si>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</si>
  <si>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</si>
  <si>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</si>
  <si>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上央红利</t>
  </si>
  <si>
    <t>科创生物</t>
  </si>
  <si>
    <t>300红利</t>
  </si>
  <si>
    <t>港中小企</t>
  </si>
  <si>
    <t>HK银行</t>
  </si>
  <si>
    <t>300金融</t>
  </si>
  <si>
    <t>300价值</t>
  </si>
  <si>
    <t>公司债指</t>
  </si>
  <si>
    <t>基本面50</t>
  </si>
  <si>
    <t>中证金融</t>
  </si>
  <si>
    <t>内地运输</t>
  </si>
  <si>
    <t>银河99</t>
  </si>
  <si>
    <t>800金融</t>
  </si>
  <si>
    <t>全指金融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</si>
  <si>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</si>
  <si>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</si>
  <si>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</si>
  <si>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</si>
  <si>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</si>
  <si>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</si>
  <si>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</si>
  <si>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国证价值</t>
  </si>
  <si>
    <t>大盘价值</t>
  </si>
  <si>
    <t>1000金融</t>
  </si>
  <si>
    <t>大盘低波</t>
  </si>
  <si>
    <t>专利领先</t>
  </si>
  <si>
    <t>国证银行</t>
  </si>
  <si>
    <t>深医药EW</t>
  </si>
  <si>
    <t>保险主题</t>
  </si>
  <si>
    <t>300 金融</t>
  </si>
  <si>
    <t>中证银行</t>
  </si>
  <si>
    <t>消费等权</t>
  </si>
  <si>
    <t>食品饮料</t>
  </si>
  <si>
    <t>中证酒</t>
  </si>
  <si>
    <t>中证白酒</t>
  </si>
  <si>
    <t>【数据引擎：奇衡DK阿赖耶识系统】情绪值</t>
  </si>
  <si>
    <t>FB00</t>
  </si>
  <si>
    <t>纤维板连续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</si>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</sst>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1" sqref="$A1:$XFD1048576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"880865"</f>
        <v>880865</v>
      </c>
      <c r="B3" s="34" t="s">
        <v>5</v>
      </c>
      <c r="C3" s="34" t="s">
        <v>6</v>
      </c>
      <c r="D3" s="34" t="str">
        <f>"000906"</f>
        <v>000906</v>
      </c>
      <c r="E3" s="34" t="s">
        <v>7</v>
      </c>
      <c r="F3" s="34" t="s">
        <v>8</v>
      </c>
    </row>
    <row r="4" ht="16.5" spans="1:6">
      <c r="A4" s="34" t="str">
        <f>"880782"</f>
        <v>880782</v>
      </c>
      <c r="B4" s="34" t="s">
        <v>9</v>
      </c>
      <c r="C4" s="34" t="s">
        <v>10</v>
      </c>
      <c r="D4" s="34" t="str">
        <f>"000300"</f>
        <v>000300</v>
      </c>
      <c r="E4" s="34" t="s">
        <v>11</v>
      </c>
      <c r="F4" s="34" t="s">
        <v>12</v>
      </c>
    </row>
    <row r="5" ht="16.5" spans="1:6">
      <c r="A5" s="34" t="str">
        <f>"880229"</f>
        <v>880229</v>
      </c>
      <c r="B5" s="34" t="s">
        <v>13</v>
      </c>
      <c r="C5" s="34" t="s">
        <v>14</v>
      </c>
      <c r="D5" s="34" t="str">
        <f>"399300"</f>
        <v>399300</v>
      </c>
      <c r="E5" s="34" t="s">
        <v>11</v>
      </c>
      <c r="F5" s="34" t="s">
        <v>12</v>
      </c>
    </row>
    <row r="6" ht="16.5" spans="1:6">
      <c r="A6" s="34" t="str">
        <f>"880301"</f>
        <v>880301</v>
      </c>
      <c r="B6" s="34" t="s">
        <v>15</v>
      </c>
      <c r="C6" s="34" t="s">
        <v>16</v>
      </c>
      <c r="D6" s="34" t="str">
        <f>"399001"</f>
        <v>399001</v>
      </c>
      <c r="E6" s="34" t="s">
        <v>17</v>
      </c>
      <c r="F6" s="34" t="s">
        <v>18</v>
      </c>
    </row>
    <row r="7" ht="16.5" spans="1:6">
      <c r="A7" s="34" t="str">
        <f>"880482"</f>
        <v>880482</v>
      </c>
      <c r="B7" s="34" t="s">
        <v>19</v>
      </c>
      <c r="C7" s="34" t="s">
        <v>20</v>
      </c>
      <c r="D7" s="34" t="str">
        <f>"000010"</f>
        <v>000010</v>
      </c>
      <c r="E7" s="34" t="s">
        <v>21</v>
      </c>
      <c r="F7" s="34" t="s">
        <v>22</v>
      </c>
    </row>
    <row r="8" ht="16.5" spans="1:6">
      <c r="A8" s="34" t="str">
        <f>"880603"</f>
        <v>880603</v>
      </c>
      <c r="B8" s="34" t="s">
        <v>23</v>
      </c>
      <c r="C8" s="34" t="s">
        <v>24</v>
      </c>
      <c r="D8" s="34" t="str">
        <f>"880680"</f>
        <v>880680</v>
      </c>
      <c r="E8" s="34" t="s">
        <v>25</v>
      </c>
      <c r="F8" s="34" t="s">
        <v>26</v>
      </c>
    </row>
    <row r="9" ht="16.5" spans="1:6">
      <c r="A9" s="34" t="str">
        <f>"880217"</f>
        <v>880217</v>
      </c>
      <c r="B9" s="34" t="s">
        <v>27</v>
      </c>
      <c r="C9" s="34" t="s">
        <v>28</v>
      </c>
      <c r="D9" s="34" t="str">
        <f>"000903"</f>
        <v>000903</v>
      </c>
      <c r="E9" s="34" t="s">
        <v>29</v>
      </c>
      <c r="F9" s="34" t="s">
        <v>30</v>
      </c>
    </row>
    <row r="10" ht="16.5" spans="1:6">
      <c r="A10" s="34" t="str">
        <f>"880723"</f>
        <v>880723</v>
      </c>
      <c r="B10" s="34" t="s">
        <v>31</v>
      </c>
      <c r="C10" s="34" t="s">
        <v>32</v>
      </c>
      <c r="D10" s="34" t="str">
        <f>"399002"</f>
        <v>399002</v>
      </c>
      <c r="E10" s="34" t="s">
        <v>33</v>
      </c>
      <c r="F10" s="34" t="s">
        <v>34</v>
      </c>
    </row>
    <row r="11" ht="16.5" spans="1:6">
      <c r="A11" s="34" t="str">
        <f>"880431"</f>
        <v>880431</v>
      </c>
      <c r="B11" s="34" t="s">
        <v>35</v>
      </c>
      <c r="C11" s="34" t="s">
        <v>36</v>
      </c>
      <c r="D11" s="34" t="str">
        <f>"880847"</f>
        <v>880847</v>
      </c>
      <c r="E11" s="34" t="s">
        <v>37</v>
      </c>
      <c r="F11" s="34" t="s">
        <v>38</v>
      </c>
    </row>
    <row r="12" ht="16.5" spans="1:6">
      <c r="A12" s="34" t="str">
        <f>"880858"</f>
        <v>880858</v>
      </c>
      <c r="B12" s="34" t="s">
        <v>39</v>
      </c>
      <c r="C12" s="34" t="s">
        <v>40</v>
      </c>
      <c r="D12" s="34" t="str">
        <f>"880515"</f>
        <v>880515</v>
      </c>
      <c r="E12" s="34" t="s">
        <v>41</v>
      </c>
      <c r="F12" s="34" t="s">
        <v>42</v>
      </c>
    </row>
    <row r="13" ht="16.5" spans="1:6">
      <c r="A13" s="34" t="str">
        <f>"880554"</f>
        <v>880554</v>
      </c>
      <c r="B13" s="34" t="s">
        <v>43</v>
      </c>
      <c r="C13" s="34" t="s">
        <v>44</v>
      </c>
      <c r="D13" s="34" t="str">
        <f>"399006"</f>
        <v>399006</v>
      </c>
      <c r="E13" s="34" t="s">
        <v>45</v>
      </c>
      <c r="F13" s="34" t="s">
        <v>46</v>
      </c>
    </row>
    <row r="14" ht="16.5" spans="1:6">
      <c r="A14" s="34" t="str">
        <f>"880423"</f>
        <v>880423</v>
      </c>
      <c r="B14" s="34" t="s">
        <v>47</v>
      </c>
      <c r="C14" s="34" t="s">
        <v>48</v>
      </c>
      <c r="D14" s="34" t="str">
        <f>"880857"</f>
        <v>880857</v>
      </c>
      <c r="E14" s="34" t="s">
        <v>49</v>
      </c>
      <c r="F14" s="34" t="s">
        <v>50</v>
      </c>
    </row>
    <row r="15" ht="16.5" spans="1:6">
      <c r="A15" s="34" t="str">
        <f>"880890"</f>
        <v>880890</v>
      </c>
      <c r="B15" s="34" t="s">
        <v>51</v>
      </c>
      <c r="C15" s="34" t="s">
        <v>52</v>
      </c>
      <c r="D15" s="34" t="str">
        <f>"880594"</f>
        <v>880594</v>
      </c>
      <c r="E15" s="34" t="s">
        <v>53</v>
      </c>
      <c r="F15" s="34" t="s">
        <v>54</v>
      </c>
    </row>
    <row r="16" ht="16.5" spans="1:6">
      <c r="A16" s="34" t="str">
        <f>"880677"</f>
        <v>880677</v>
      </c>
      <c r="B16" s="34" t="s">
        <v>55</v>
      </c>
      <c r="C16" s="34" t="s">
        <v>52</v>
      </c>
      <c r="D16" s="34" t="str">
        <f>"399330"</f>
        <v>399330</v>
      </c>
      <c r="E16" s="34" t="s">
        <v>56</v>
      </c>
      <c r="F16" s="34" t="s">
        <v>57</v>
      </c>
    </row>
    <row r="17" ht="16.5" spans="1:6">
      <c r="A17" s="34" t="str">
        <f>"399328"</f>
        <v>399328</v>
      </c>
      <c r="B17" s="34" t="s">
        <v>58</v>
      </c>
      <c r="C17" s="34" t="s">
        <v>52</v>
      </c>
      <c r="D17" s="34" t="str">
        <f>"880835"</f>
        <v>880835</v>
      </c>
      <c r="E17" s="34" t="s">
        <v>59</v>
      </c>
      <c r="F17" s="34" t="s">
        <v>60</v>
      </c>
    </row>
    <row r="18" ht="16.5" spans="1:6">
      <c r="A18" s="24"/>
      <c r="B18" s="24"/>
      <c r="C18" s="24"/>
      <c r="D18" s="34" t="str">
        <f>"399364"</f>
        <v>399364</v>
      </c>
      <c r="E18" s="34" t="s">
        <v>61</v>
      </c>
      <c r="F18" s="34" t="s">
        <v>62</v>
      </c>
    </row>
    <row r="19" ht="16.5" spans="1:6">
      <c r="A19" s="24"/>
      <c r="B19" s="24"/>
      <c r="C19" s="24"/>
      <c r="D19" s="34" t="str">
        <f>"000015"</f>
        <v>000015</v>
      </c>
      <c r="E19" s="34" t="s">
        <v>63</v>
      </c>
      <c r="F19" s="34" t="s">
        <v>64</v>
      </c>
    </row>
    <row r="20" ht="16.5" spans="1:6">
      <c r="A20" s="24"/>
      <c r="B20" s="24"/>
      <c r="C20" s="24"/>
      <c r="D20" s="34" t="str">
        <f>"880678"</f>
        <v>880678</v>
      </c>
      <c r="E20" s="34" t="s">
        <v>65</v>
      </c>
      <c r="F20" s="34" t="s">
        <v>66</v>
      </c>
    </row>
    <row r="21" ht="16.5" spans="1:6">
      <c r="A21" s="24"/>
      <c r="B21" s="24"/>
      <c r="C21" s="24"/>
      <c r="D21" s="34" t="str">
        <f>"000009"</f>
        <v>000009</v>
      </c>
      <c r="E21" s="34" t="s">
        <v>67</v>
      </c>
      <c r="F21" s="34" t="s">
        <v>68</v>
      </c>
    </row>
    <row r="22" ht="16.5" spans="1:6">
      <c r="A22" s="24"/>
      <c r="B22" s="24"/>
      <c r="C22" s="24"/>
      <c r="D22" s="34" t="str">
        <f>"000987"</f>
        <v>000987</v>
      </c>
      <c r="E22" s="34" t="s">
        <v>69</v>
      </c>
      <c r="F22" s="34" t="s">
        <v>70</v>
      </c>
    </row>
    <row r="23" ht="16.5" spans="1:6">
      <c r="A23" s="24"/>
      <c r="B23" s="24"/>
      <c r="C23" s="24"/>
      <c r="D23" s="34" t="str">
        <f>"000989"</f>
        <v>000989</v>
      </c>
      <c r="E23" s="34" t="s">
        <v>71</v>
      </c>
      <c r="F23" s="34" t="s">
        <v>72</v>
      </c>
    </row>
    <row r="24" ht="16.5" spans="1:6">
      <c r="A24" s="35"/>
      <c r="B24" s="35"/>
      <c r="C24" s="35"/>
      <c r="D24" s="34" t="str">
        <f>"880446"</f>
        <v>880446</v>
      </c>
      <c r="E24" s="34" t="s">
        <v>73</v>
      </c>
      <c r="F24" s="34" t="s">
        <v>74</v>
      </c>
    </row>
    <row r="25" ht="16.5" spans="1:6">
      <c r="A25" s="35"/>
      <c r="B25" s="35"/>
      <c r="C25" s="35"/>
      <c r="D25" s="34" t="str">
        <f>"880771"</f>
        <v>880771</v>
      </c>
      <c r="E25" s="34" t="s">
        <v>75</v>
      </c>
      <c r="F25" s="34" t="s">
        <v>76</v>
      </c>
    </row>
    <row r="26" ht="16.5" spans="1:6">
      <c r="A26" s="35"/>
      <c r="B26" s="35"/>
      <c r="C26" s="35"/>
      <c r="D26" s="34" t="str">
        <f>"880786"</f>
        <v>880786</v>
      </c>
      <c r="E26" s="34" t="s">
        <v>77</v>
      </c>
      <c r="F26" s="34" t="s">
        <v>78</v>
      </c>
    </row>
    <row r="27" ht="16.5" spans="1:6">
      <c r="A27" s="35"/>
      <c r="B27" s="35"/>
      <c r="C27" s="35"/>
      <c r="D27" s="34" t="str">
        <f>"880802"</f>
        <v>880802</v>
      </c>
      <c r="E27" s="34" t="s">
        <v>79</v>
      </c>
      <c r="F27" s="34" t="s">
        <v>80</v>
      </c>
    </row>
    <row r="28" ht="16.5" spans="1:6">
      <c r="A28" s="24"/>
      <c r="B28" s="24"/>
      <c r="C28" s="24"/>
      <c r="D28" s="34" t="str">
        <f>"880817"</f>
        <v>880817</v>
      </c>
      <c r="E28" s="34" t="s">
        <v>81</v>
      </c>
      <c r="F28" s="34" t="s">
        <v>82</v>
      </c>
    </row>
    <row r="29" ht="16.5" spans="1:6">
      <c r="A29" s="24"/>
      <c r="B29" s="24"/>
      <c r="C29" s="24"/>
      <c r="D29" s="34" t="str">
        <f>"880532"</f>
        <v>880532</v>
      </c>
      <c r="E29" s="34" t="s">
        <v>83</v>
      </c>
      <c r="F29" s="34" t="s">
        <v>84</v>
      </c>
    </row>
    <row r="30" ht="16.5" spans="1:6">
      <c r="A30" s="24"/>
      <c r="B30" s="24"/>
      <c r="C30" s="24"/>
      <c r="D30" s="34" t="str">
        <f>"880538"</f>
        <v>880538</v>
      </c>
      <c r="E30" s="34" t="s">
        <v>85</v>
      </c>
      <c r="F30" s="34" t="s">
        <v>86</v>
      </c>
    </row>
    <row r="31" ht="16.5" spans="1:6">
      <c r="A31" s="24"/>
      <c r="B31" s="24"/>
      <c r="C31" s="24"/>
      <c r="D31" s="34" t="str">
        <f>"000991"</f>
        <v>000991</v>
      </c>
      <c r="E31" s="34" t="s">
        <v>87</v>
      </c>
      <c r="F31" s="34" t="s">
        <v>88</v>
      </c>
    </row>
    <row r="32" ht="16.5" spans="1:6">
      <c r="A32" s="24"/>
      <c r="B32" s="24"/>
      <c r="C32" s="24"/>
      <c r="D32" s="34" t="str">
        <f>"880827"</f>
        <v>880827</v>
      </c>
      <c r="E32" s="34" t="s">
        <v>89</v>
      </c>
      <c r="F32" s="34" t="s">
        <v>90</v>
      </c>
    </row>
    <row r="33" ht="16.5" spans="1:6">
      <c r="A33" s="24"/>
      <c r="B33" s="24"/>
      <c r="C33" s="24"/>
      <c r="D33" s="34" t="str">
        <f>"880564"</f>
        <v>880564</v>
      </c>
      <c r="E33" s="34" t="s">
        <v>91</v>
      </c>
      <c r="F33" s="34" t="s">
        <v>92</v>
      </c>
    </row>
    <row r="34" ht="16.5" spans="1:6">
      <c r="A34" s="24"/>
      <c r="B34" s="24"/>
      <c r="C34" s="24"/>
      <c r="D34" s="34" t="str">
        <f>"880783"</f>
        <v>880783</v>
      </c>
      <c r="E34" s="34" t="s">
        <v>93</v>
      </c>
      <c r="F34" s="34" t="s">
        <v>94</v>
      </c>
    </row>
    <row r="35" ht="16.5" spans="1:6">
      <c r="A35" s="24"/>
      <c r="B35" s="24"/>
      <c r="C35" s="24"/>
      <c r="D35" s="34" t="str">
        <f>"880911"</f>
        <v>880911</v>
      </c>
      <c r="E35" s="34" t="s">
        <v>95</v>
      </c>
      <c r="F35" s="34" t="s">
        <v>96</v>
      </c>
    </row>
    <row r="36" ht="16.5" spans="1:6">
      <c r="A36" s="24"/>
      <c r="B36" s="24"/>
      <c r="C36" s="24"/>
      <c r="D36" s="34" t="str">
        <f>"880310"</f>
        <v>880310</v>
      </c>
      <c r="E36" s="34" t="s">
        <v>97</v>
      </c>
      <c r="F36" s="34" t="s">
        <v>98</v>
      </c>
    </row>
    <row r="37" ht="16.5" spans="1:6">
      <c r="A37" s="24"/>
      <c r="B37" s="24"/>
      <c r="C37" s="24"/>
      <c r="D37" s="34" t="str">
        <f>"880850"</f>
        <v>880850</v>
      </c>
      <c r="E37" s="34" t="s">
        <v>99</v>
      </c>
      <c r="F37" s="34" t="s">
        <v>100</v>
      </c>
    </row>
    <row r="38" ht="16.5" spans="1:6">
      <c r="A38" s="24"/>
      <c r="B38" s="24"/>
      <c r="C38" s="24"/>
      <c r="D38" s="34" t="str">
        <f>"880525"</f>
        <v>880525</v>
      </c>
      <c r="E38" s="34" t="s">
        <v>101</v>
      </c>
      <c r="F38" s="34" t="s">
        <v>102</v>
      </c>
    </row>
    <row r="39" ht="16.5" spans="1:6">
      <c r="A39" s="24"/>
      <c r="B39" s="24"/>
      <c r="C39" s="24"/>
      <c r="D39" s="34" t="str">
        <f>"880398"</f>
        <v>880398</v>
      </c>
      <c r="E39" s="34" t="s">
        <v>103</v>
      </c>
      <c r="F39" s="34" t="s">
        <v>104</v>
      </c>
    </row>
    <row r="40" ht="16.5" spans="1:6">
      <c r="A40" s="24"/>
      <c r="B40" s="24"/>
      <c r="C40" s="24"/>
      <c r="D40" s="34" t="str">
        <f>"880387"</f>
        <v>880387</v>
      </c>
      <c r="E40" s="34" t="s">
        <v>105</v>
      </c>
      <c r="F40" s="34" t="s">
        <v>106</v>
      </c>
    </row>
    <row r="41" ht="16.5" spans="1:6">
      <c r="A41" s="24"/>
      <c r="B41" s="24"/>
      <c r="C41" s="24"/>
      <c r="D41" s="34" t="str">
        <f>"880476"</f>
        <v>880476</v>
      </c>
      <c r="E41" s="34" t="s">
        <v>107</v>
      </c>
      <c r="F41" s="34" t="s">
        <v>108</v>
      </c>
    </row>
    <row r="42" ht="16.5" spans="1:6">
      <c r="A42" s="24"/>
      <c r="B42" s="24"/>
      <c r="C42" s="24"/>
      <c r="D42" s="34" t="str">
        <f>"880459"</f>
        <v>880459</v>
      </c>
      <c r="E42" s="34" t="s">
        <v>109</v>
      </c>
      <c r="F42" s="34" t="s">
        <v>110</v>
      </c>
    </row>
    <row r="43" ht="16.5" spans="1:6">
      <c r="A43" s="24"/>
      <c r="B43" s="24"/>
      <c r="C43" s="24"/>
      <c r="D43" s="34" t="str">
        <f>"880877"</f>
        <v>880877</v>
      </c>
      <c r="E43" s="34" t="s">
        <v>111</v>
      </c>
      <c r="F43" s="34" t="s">
        <v>112</v>
      </c>
    </row>
    <row r="44" ht="16.5" spans="1:6">
      <c r="A44" s="24"/>
      <c r="B44" s="24"/>
      <c r="C44" s="24"/>
      <c r="D44" s="34" t="str">
        <f>"880465"</f>
        <v>880465</v>
      </c>
      <c r="E44" s="34" t="s">
        <v>113</v>
      </c>
      <c r="F44" s="34" t="s">
        <v>114</v>
      </c>
    </row>
    <row r="45" ht="16.5" spans="1:6">
      <c r="A45" s="24"/>
      <c r="B45" s="24"/>
      <c r="C45" s="24"/>
      <c r="D45" s="34" t="str">
        <f>"880318"</f>
        <v>880318</v>
      </c>
      <c r="E45" s="34" t="s">
        <v>115</v>
      </c>
      <c r="F45" s="34" t="s">
        <v>116</v>
      </c>
    </row>
    <row r="46" ht="16.5" spans="1:6">
      <c r="A46" s="24"/>
      <c r="B46" s="24"/>
      <c r="C46" s="24"/>
      <c r="D46" s="34" t="str">
        <f>"880205"</f>
        <v>880205</v>
      </c>
      <c r="E46" s="34" t="s">
        <v>117</v>
      </c>
      <c r="F46" s="34" t="s">
        <v>118</v>
      </c>
    </row>
    <row r="47" ht="16.5" spans="1:6">
      <c r="A47" s="24"/>
      <c r="B47" s="24"/>
      <c r="C47" s="24"/>
      <c r="D47" s="34" t="str">
        <f>"880936"</f>
        <v>880936</v>
      </c>
      <c r="E47" s="34" t="s">
        <v>119</v>
      </c>
      <c r="F47" s="34" t="s">
        <v>120</v>
      </c>
    </row>
    <row r="48" ht="16.5" spans="1:6">
      <c r="A48" s="24"/>
      <c r="B48" s="24"/>
      <c r="C48" s="24"/>
      <c r="D48" s="34" t="str">
        <f>"880638"</f>
        <v>880638</v>
      </c>
      <c r="E48" s="34" t="s">
        <v>121</v>
      </c>
      <c r="F48" s="34" t="s">
        <v>122</v>
      </c>
    </row>
    <row r="49" ht="16.5" spans="1:6">
      <c r="A49" s="24"/>
      <c r="B49" s="24"/>
      <c r="C49" s="24"/>
      <c r="D49" s="34" t="str">
        <f>"880227"</f>
        <v>880227</v>
      </c>
      <c r="E49" s="34" t="s">
        <v>123</v>
      </c>
      <c r="F49" s="34" t="s">
        <v>124</v>
      </c>
    </row>
    <row r="50" ht="16.5" spans="1:6">
      <c r="A50" s="24"/>
      <c r="B50" s="24"/>
      <c r="C50" s="24"/>
      <c r="D50" s="34" t="str">
        <f>"880792"</f>
        <v>880792</v>
      </c>
      <c r="E50" s="34" t="s">
        <v>125</v>
      </c>
      <c r="F50" s="34" t="s">
        <v>126</v>
      </c>
    </row>
    <row r="51" ht="16.5" spans="1:6">
      <c r="A51" s="24"/>
      <c r="B51" s="24"/>
      <c r="C51" s="24"/>
      <c r="D51" s="34" t="str">
        <f>"880202"</f>
        <v>880202</v>
      </c>
      <c r="E51" s="34" t="s">
        <v>127</v>
      </c>
      <c r="F51" s="34" t="s">
        <v>128</v>
      </c>
    </row>
    <row r="52" ht="16.5" spans="1:6">
      <c r="A52" s="24"/>
      <c r="B52" s="24"/>
      <c r="C52" s="24"/>
      <c r="D52" s="34" t="str">
        <f>"880344"</f>
        <v>880344</v>
      </c>
      <c r="E52" s="34" t="s">
        <v>129</v>
      </c>
      <c r="F52" s="34" t="s">
        <v>130</v>
      </c>
    </row>
    <row r="53" ht="16.5" spans="1:6">
      <c r="A53" s="24"/>
      <c r="B53" s="24"/>
      <c r="C53" s="24"/>
      <c r="D53" s="34" t="str">
        <f>"880816"</f>
        <v>880816</v>
      </c>
      <c r="E53" s="34" t="s">
        <v>131</v>
      </c>
      <c r="F53" s="34" t="s">
        <v>132</v>
      </c>
    </row>
    <row r="54" ht="16.5" spans="1:6">
      <c r="A54" s="24"/>
      <c r="B54" s="24"/>
      <c r="C54" s="24"/>
      <c r="D54" s="34" t="str">
        <f>"880737"</f>
        <v>880737</v>
      </c>
      <c r="E54" s="34" t="s">
        <v>133</v>
      </c>
      <c r="F54" s="34" t="s">
        <v>134</v>
      </c>
    </row>
    <row r="55" ht="16.5" spans="1:6">
      <c r="A55" s="24"/>
      <c r="B55" s="24"/>
      <c r="C55" s="24"/>
      <c r="D55" s="34" t="str">
        <f>"880684"</f>
        <v>880684</v>
      </c>
      <c r="E55" s="34" t="s">
        <v>135</v>
      </c>
      <c r="F55" s="34" t="s">
        <v>136</v>
      </c>
    </row>
    <row r="56" ht="16.5" spans="1:6">
      <c r="A56" s="24"/>
      <c r="B56" s="24"/>
      <c r="C56" s="24"/>
      <c r="D56" s="34" t="str">
        <f>"880872"</f>
        <v>880872</v>
      </c>
      <c r="E56" s="34" t="s">
        <v>137</v>
      </c>
      <c r="F56" s="34" t="s">
        <v>138</v>
      </c>
    </row>
    <row r="57" ht="16.5" spans="1:6">
      <c r="A57" s="24"/>
      <c r="B57" s="24"/>
      <c r="C57" s="24"/>
      <c r="D57" s="34" t="str">
        <f>"880539"</f>
        <v>880539</v>
      </c>
      <c r="E57" s="34" t="s">
        <v>139</v>
      </c>
      <c r="F57" s="34" t="s">
        <v>140</v>
      </c>
    </row>
    <row r="58" ht="16.5" spans="1:6">
      <c r="A58" s="24"/>
      <c r="B58" s="24"/>
      <c r="C58" s="24"/>
      <c r="D58" s="34" t="str">
        <f>"880432"</f>
        <v>880432</v>
      </c>
      <c r="E58" s="34" t="s">
        <v>141</v>
      </c>
      <c r="F58" s="34" t="s">
        <v>142</v>
      </c>
    </row>
    <row r="59" ht="16.5" spans="1:6">
      <c r="A59" s="24"/>
      <c r="B59" s="24"/>
      <c r="C59" s="24"/>
      <c r="D59" s="34" t="str">
        <f>"880330"</f>
        <v>880330</v>
      </c>
      <c r="E59" s="34" t="s">
        <v>143</v>
      </c>
      <c r="F59" s="34" t="s">
        <v>144</v>
      </c>
    </row>
    <row r="60" ht="16.5" spans="1:6">
      <c r="A60" s="24"/>
      <c r="B60" s="24"/>
      <c r="C60" s="24"/>
      <c r="D60" s="34" t="str">
        <f>"880455"</f>
        <v>880455</v>
      </c>
      <c r="E60" s="34" t="s">
        <v>145</v>
      </c>
      <c r="F60" s="34" t="s">
        <v>146</v>
      </c>
    </row>
    <row r="61" ht="16.5" spans="1:6">
      <c r="A61" s="24"/>
      <c r="B61" s="24"/>
      <c r="C61" s="24"/>
      <c r="D61" s="34" t="str">
        <f>"880896"</f>
        <v>880896</v>
      </c>
      <c r="E61" s="34" t="s">
        <v>147</v>
      </c>
      <c r="F61" s="34" t="s">
        <v>148</v>
      </c>
    </row>
    <row r="62" ht="16.5" spans="1:6">
      <c r="A62" s="24"/>
      <c r="B62" s="24"/>
      <c r="C62" s="24"/>
      <c r="D62" s="34" t="str">
        <f>"880619"</f>
        <v>880619</v>
      </c>
      <c r="E62" s="34" t="s">
        <v>149</v>
      </c>
      <c r="F62" s="34" t="s">
        <v>150</v>
      </c>
    </row>
    <row r="63" ht="16.5" spans="1:6">
      <c r="A63" s="24"/>
      <c r="B63" s="24"/>
      <c r="C63" s="24"/>
      <c r="D63" s="34" t="str">
        <f>"880756"</f>
        <v>880756</v>
      </c>
      <c r="E63" s="34" t="s">
        <v>151</v>
      </c>
      <c r="F63" s="34" t="s">
        <v>152</v>
      </c>
    </row>
    <row r="64" ht="16.5" spans="1:6">
      <c r="A64" s="24"/>
      <c r="B64" s="24"/>
      <c r="C64" s="24"/>
      <c r="D64" s="34" t="str">
        <f>"880454"</f>
        <v>880454</v>
      </c>
      <c r="E64" s="34" t="s">
        <v>153</v>
      </c>
      <c r="F64" s="34" t="s">
        <v>154</v>
      </c>
    </row>
    <row r="65" ht="16.5" spans="1:6">
      <c r="A65" s="24"/>
      <c r="B65" s="24"/>
      <c r="C65" s="24"/>
      <c r="D65" s="34" t="str">
        <f>"399003"</f>
        <v>399003</v>
      </c>
      <c r="E65" s="34" t="s">
        <v>155</v>
      </c>
      <c r="F65" s="34" t="s">
        <v>156</v>
      </c>
    </row>
    <row r="66" ht="16.5" spans="1:6">
      <c r="A66" s="24"/>
      <c r="B66" s="24"/>
      <c r="C66" s="24"/>
      <c r="D66" s="34" t="str">
        <f>"880842"</f>
        <v>880842</v>
      </c>
      <c r="E66" s="34" t="s">
        <v>157</v>
      </c>
      <c r="F66" s="34" t="s">
        <v>158</v>
      </c>
    </row>
    <row r="67" ht="16.5" spans="1:6">
      <c r="A67" s="24"/>
      <c r="B67" s="24"/>
      <c r="C67" s="24"/>
      <c r="D67" s="34" t="str">
        <f>"399974"</f>
        <v>399974</v>
      </c>
      <c r="E67" s="34" t="s">
        <v>159</v>
      </c>
      <c r="F67" s="34" t="s">
        <v>52</v>
      </c>
    </row>
    <row r="68" ht="16.5" spans="1:6">
      <c r="A68" s="24"/>
      <c r="B68" s="24"/>
      <c r="C68" s="24"/>
      <c r="D68" s="34" t="str">
        <f>"399903"</f>
        <v>399903</v>
      </c>
      <c r="E68" s="34" t="s">
        <v>160</v>
      </c>
      <c r="F68" s="34" t="s">
        <v>52</v>
      </c>
    </row>
    <row r="69" ht="16.5" spans="1:6">
      <c r="A69" s="24"/>
      <c r="B69" s="24"/>
      <c r="C69" s="24"/>
      <c r="D69" s="34" t="str">
        <f>"399850"</f>
        <v>399850</v>
      </c>
      <c r="E69" s="34" t="s">
        <v>161</v>
      </c>
      <c r="F69" s="34" t="s">
        <v>52</v>
      </c>
    </row>
    <row r="70" ht="16.5" spans="1:6">
      <c r="A70" s="24"/>
      <c r="B70" s="24"/>
      <c r="C70" s="24"/>
      <c r="D70" s="34" t="str">
        <f>"399673"</f>
        <v>399673</v>
      </c>
      <c r="E70" s="34" t="s">
        <v>162</v>
      </c>
      <c r="F70" s="34" t="s">
        <v>52</v>
      </c>
    </row>
    <row r="71" ht="16.5" spans="1:6">
      <c r="A71" s="24"/>
      <c r="B71" s="24"/>
      <c r="C71" s="24"/>
      <c r="D71" s="34" t="str">
        <f>"399612"</f>
        <v>399612</v>
      </c>
      <c r="E71" s="34" t="s">
        <v>163</v>
      </c>
      <c r="F71" s="34" t="s">
        <v>52</v>
      </c>
    </row>
    <row r="72" ht="16.5" spans="1:6">
      <c r="A72" s="24"/>
      <c r="B72" s="24"/>
      <c r="C72" s="24"/>
      <c r="D72" s="34" t="str">
        <f>"399608"</f>
        <v>399608</v>
      </c>
      <c r="E72" s="34" t="s">
        <v>164</v>
      </c>
      <c r="F72" s="34" t="s">
        <v>52</v>
      </c>
    </row>
    <row r="73" ht="16.5" spans="1:6">
      <c r="A73" s="24"/>
      <c r="B73" s="24"/>
      <c r="C73" s="24"/>
      <c r="D73" s="34" t="str">
        <f>"399391"</f>
        <v>399391</v>
      </c>
      <c r="E73" s="34" t="s">
        <v>165</v>
      </c>
      <c r="F73" s="34" t="s">
        <v>52</v>
      </c>
    </row>
    <row r="74" ht="16.5" spans="1:6">
      <c r="A74" s="24"/>
      <c r="B74" s="24"/>
      <c r="C74" s="24"/>
      <c r="D74" s="34" t="str">
        <f>"399377"</f>
        <v>399377</v>
      </c>
      <c r="E74" s="34" t="s">
        <v>166</v>
      </c>
      <c r="F74" s="34" t="s">
        <v>52</v>
      </c>
    </row>
    <row r="75" ht="16.5" spans="1:6">
      <c r="A75" s="24"/>
      <c r="B75" s="24"/>
      <c r="C75" s="24"/>
      <c r="D75" s="34" t="str">
        <f>"399376"</f>
        <v>399376</v>
      </c>
      <c r="E75" s="34" t="s">
        <v>167</v>
      </c>
      <c r="F75" s="34" t="s">
        <v>52</v>
      </c>
    </row>
    <row r="76" ht="16.5" spans="1:6">
      <c r="A76" s="24"/>
      <c r="B76" s="24"/>
      <c r="C76" s="24"/>
      <c r="D76" s="34" t="str">
        <f>"399370"</f>
        <v>399370</v>
      </c>
      <c r="E76" s="34" t="s">
        <v>168</v>
      </c>
      <c r="F76" s="34" t="s">
        <v>52</v>
      </c>
    </row>
    <row r="77" ht="16.5" spans="1:6">
      <c r="A77" s="24"/>
      <c r="B77" s="24"/>
      <c r="C77" s="24"/>
      <c r="D77" s="34" t="str">
        <f>"399365"</f>
        <v>399365</v>
      </c>
      <c r="E77" s="34" t="s">
        <v>169</v>
      </c>
      <c r="F77" s="34" t="s">
        <v>52</v>
      </c>
    </row>
    <row r="78" ht="16.5" spans="1:6">
      <c r="A78" s="24"/>
      <c r="B78" s="24"/>
      <c r="C78" s="24"/>
      <c r="D78" s="34" t="str">
        <f>"399362"</f>
        <v>399362</v>
      </c>
      <c r="E78" s="34" t="s">
        <v>170</v>
      </c>
      <c r="F78" s="34" t="s">
        <v>52</v>
      </c>
    </row>
    <row r="79" ht="16.5" spans="1:6">
      <c r="A79" s="24"/>
      <c r="B79" s="24"/>
      <c r="C79" s="24"/>
      <c r="D79" s="34" t="str">
        <f>"399348"</f>
        <v>399348</v>
      </c>
      <c r="E79" s="34" t="s">
        <v>171</v>
      </c>
      <c r="F79" s="34" t="s">
        <v>52</v>
      </c>
    </row>
    <row r="80" ht="16.5" spans="1:6">
      <c r="A80" s="24"/>
      <c r="B80" s="24"/>
      <c r="C80" s="24"/>
      <c r="D80" s="34" t="str">
        <f>"399346"</f>
        <v>399346</v>
      </c>
      <c r="E80" s="34" t="s">
        <v>172</v>
      </c>
      <c r="F80" s="34" t="s">
        <v>52</v>
      </c>
    </row>
    <row r="81" ht="16.5" spans="1:6">
      <c r="A81" s="24"/>
      <c r="B81" s="24"/>
      <c r="C81" s="24"/>
      <c r="D81" s="34" t="str">
        <f>"399322"</f>
        <v>399322</v>
      </c>
      <c r="E81" s="34" t="s">
        <v>173</v>
      </c>
      <c r="F81" s="34" t="s">
        <v>52</v>
      </c>
    </row>
    <row r="82" ht="16.5" spans="1:6">
      <c r="A82" s="24"/>
      <c r="B82" s="24"/>
      <c r="C82" s="24"/>
      <c r="D82" s="34" t="str">
        <f>"399320"</f>
        <v>399320</v>
      </c>
      <c r="E82" s="34" t="s">
        <v>174</v>
      </c>
      <c r="F82" s="34" t="s">
        <v>52</v>
      </c>
    </row>
    <row r="83" ht="16.5" spans="1:6">
      <c r="A83" s="24"/>
      <c r="B83" s="24"/>
      <c r="C83" s="24"/>
      <c r="D83" s="34" t="str">
        <f>"399319"</f>
        <v>399319</v>
      </c>
      <c r="E83" s="34" t="s">
        <v>175</v>
      </c>
      <c r="F83" s="34" t="s">
        <v>52</v>
      </c>
    </row>
    <row r="84" ht="16.5" spans="1:6">
      <c r="A84" s="24"/>
      <c r="B84" s="24"/>
      <c r="C84" s="24"/>
      <c r="D84" s="34" t="str">
        <f>"399295"</f>
        <v>399295</v>
      </c>
      <c r="E84" s="34" t="s">
        <v>176</v>
      </c>
      <c r="F84" s="34" t="s">
        <v>52</v>
      </c>
    </row>
    <row r="85" ht="16.5" spans="1:6">
      <c r="A85" s="24"/>
      <c r="B85" s="24"/>
      <c r="C85" s="24"/>
      <c r="D85" s="34" t="str">
        <f>"399276"</f>
        <v>399276</v>
      </c>
      <c r="E85" s="34" t="s">
        <v>177</v>
      </c>
      <c r="F85" s="34" t="s">
        <v>52</v>
      </c>
    </row>
    <row r="86" ht="16.5" spans="1:6">
      <c r="A86" s="24"/>
      <c r="B86" s="24"/>
      <c r="C86" s="24"/>
      <c r="D86" s="34" t="str">
        <f>"399275"</f>
        <v>399275</v>
      </c>
      <c r="E86" s="34" t="s">
        <v>178</v>
      </c>
      <c r="F86" s="34" t="s">
        <v>52</v>
      </c>
    </row>
    <row r="87" ht="16.5" spans="1:6">
      <c r="A87" s="24"/>
      <c r="B87" s="24"/>
      <c r="C87" s="24"/>
      <c r="D87" s="34" t="str">
        <f>"000019"</f>
        <v>000019</v>
      </c>
      <c r="E87" s="34" t="s">
        <v>179</v>
      </c>
      <c r="F87" s="34" t="s">
        <v>52</v>
      </c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35"/>
      <c r="E107" s="35"/>
      <c r="F107" s="35"/>
    </row>
    <row r="108" ht="16.5" spans="1:6">
      <c r="A108" s="24"/>
      <c r="B108" s="24"/>
      <c r="C108" s="24"/>
      <c r="D108" s="35"/>
      <c r="E108" s="35"/>
      <c r="F108" s="35"/>
    </row>
    <row r="109" ht="16.5" spans="1:6">
      <c r="A109" s="24"/>
      <c r="B109" s="24"/>
      <c r="C109" s="24"/>
      <c r="D109" s="35"/>
      <c r="E109" s="35"/>
      <c r="F109" s="35"/>
    </row>
    <row r="110" ht="16.5" spans="1:6">
      <c r="A110" s="24"/>
      <c r="B110" s="24"/>
      <c r="C110" s="24"/>
      <c r="D110" s="35"/>
      <c r="E110" s="35"/>
      <c r="F110" s="35"/>
    </row>
    <row r="111" ht="16.5" spans="1:6">
      <c r="A111" s="24"/>
      <c r="B111" s="24"/>
      <c r="C111" s="24"/>
      <c r="D111" s="35"/>
      <c r="E111" s="35"/>
      <c r="F111" s="35"/>
    </row>
    <row r="112" ht="16.5" spans="1:6">
      <c r="A112" s="24"/>
      <c r="B112" s="24"/>
      <c r="C112" s="24"/>
      <c r="D112" s="35"/>
      <c r="E112" s="35"/>
      <c r="F112" s="35"/>
    </row>
    <row r="113" ht="16.5" spans="1:6">
      <c r="A113" s="24"/>
      <c r="B113" s="24"/>
      <c r="C113" s="24"/>
      <c r="D113" s="35"/>
      <c r="E113" s="35"/>
      <c r="F113" s="35"/>
    </row>
    <row r="114" ht="16.5" spans="1:6">
      <c r="A114" s="24"/>
      <c r="B114" s="24"/>
      <c r="C114" s="24"/>
      <c r="D114" s="35"/>
      <c r="E114" s="35"/>
      <c r="F114" s="35"/>
    </row>
    <row r="115" ht="16.5" spans="1:6">
      <c r="A115" s="24"/>
      <c r="B115" s="24"/>
      <c r="C115" s="24"/>
      <c r="D115" s="35"/>
      <c r="E115" s="35"/>
      <c r="F115" s="35"/>
    </row>
    <row r="116" ht="16.5" spans="1:6">
      <c r="A116" s="24"/>
      <c r="B116" s="24"/>
      <c r="C116" s="24"/>
      <c r="D116" s="35"/>
      <c r="E116" s="35"/>
      <c r="F116" s="35"/>
    </row>
    <row r="117" ht="16.5" spans="1:6">
      <c r="A117" s="24"/>
      <c r="B117" s="24"/>
      <c r="C117" s="24"/>
      <c r="D117" s="35"/>
      <c r="E117" s="35"/>
      <c r="F117" s="35"/>
    </row>
    <row r="118" ht="16.5" spans="1:6">
      <c r="A118" s="24"/>
      <c r="B118" s="24"/>
      <c r="C118" s="24"/>
      <c r="D118" s="35"/>
      <c r="E118" s="35"/>
      <c r="F118" s="35"/>
    </row>
    <row r="119" ht="16.5" spans="1:6">
      <c r="A119" s="24"/>
      <c r="B119" s="24"/>
      <c r="C119" s="24"/>
      <c r="D119" s="35"/>
      <c r="E119" s="35"/>
      <c r="F119" s="35"/>
    </row>
    <row r="120" ht="16.5" spans="1:6">
      <c r="A120" s="24"/>
      <c r="B120" s="24"/>
      <c r="C120" s="24"/>
      <c r="D120" s="35"/>
      <c r="E120" s="35"/>
      <c r="F120" s="35"/>
    </row>
    <row r="121" ht="16.5" spans="1:6">
      <c r="A121" s="24"/>
      <c r="B121" s="24"/>
      <c r="C121" s="24"/>
      <c r="D121" s="35"/>
      <c r="E121" s="35"/>
      <c r="F121" s="35"/>
    </row>
    <row r="122" ht="16.5" spans="1:6">
      <c r="A122" s="24"/>
      <c r="B122" s="24"/>
      <c r="C122" s="24"/>
      <c r="D122" s="35"/>
      <c r="E122" s="35"/>
      <c r="F122" s="35"/>
    </row>
    <row r="123" ht="16.5" spans="1:6">
      <c r="A123" s="24"/>
      <c r="B123" s="24"/>
      <c r="C123" s="24"/>
      <c r="D123" s="35"/>
      <c r="E123" s="35"/>
      <c r="F123" s="35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1"/>
  <sheetViews>
    <sheetView workbookViewId="0">
      <selection activeCell="A3" sqref="A3:R8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180</v>
      </c>
      <c r="B1" s="2"/>
      <c r="C1" s="2"/>
      <c r="D1" s="2"/>
      <c r="E1" s="2"/>
      <c r="F1" s="2"/>
      <c r="G1" s="2"/>
      <c r="H1" s="2"/>
      <c r="I1" s="2"/>
      <c r="J1" s="2"/>
      <c r="K1" s="1" t="s">
        <v>181</v>
      </c>
      <c r="L1" s="1"/>
      <c r="M1" s="1"/>
      <c r="N1" s="1"/>
      <c r="O1" s="1"/>
      <c r="P1" s="1"/>
      <c r="Q1" s="1"/>
      <c r="R1" s="1"/>
    </row>
    <row r="2" ht="22.5" spans="1:18">
      <c r="A2" s="3" t="s">
        <v>182</v>
      </c>
      <c r="B2" s="4" t="s">
        <v>183</v>
      </c>
      <c r="C2" s="4" t="s">
        <v>184</v>
      </c>
      <c r="D2" s="4" t="s">
        <v>185</v>
      </c>
      <c r="E2" s="4" t="s">
        <v>186</v>
      </c>
      <c r="F2" s="4" t="s">
        <v>187</v>
      </c>
      <c r="G2" s="4" t="s">
        <v>188</v>
      </c>
      <c r="H2" s="4" t="s">
        <v>189</v>
      </c>
      <c r="I2" s="4" t="s">
        <v>190</v>
      </c>
      <c r="J2" s="4" t="s">
        <v>191</v>
      </c>
      <c r="K2" s="11" t="s">
        <v>192</v>
      </c>
      <c r="L2" s="11" t="s">
        <v>193</v>
      </c>
      <c r="M2" s="11" t="s">
        <v>194</v>
      </c>
      <c r="N2" s="11" t="s">
        <v>195</v>
      </c>
      <c r="O2" s="11" t="s">
        <v>196</v>
      </c>
      <c r="P2" s="11" t="s">
        <v>197</v>
      </c>
      <c r="Q2" s="11" t="s">
        <v>198</v>
      </c>
      <c r="R2" s="11" t="s">
        <v>199</v>
      </c>
    </row>
    <row r="3" ht="16.5" spans="1:21">
      <c r="A3" s="16">
        <v>43</v>
      </c>
      <c r="B3" s="16" t="s">
        <v>200</v>
      </c>
      <c r="C3" s="16">
        <v>1961.966</v>
      </c>
      <c r="D3" s="16">
        <v>2189.349</v>
      </c>
      <c r="E3" s="16">
        <v>1</v>
      </c>
      <c r="F3" s="17">
        <v>0</v>
      </c>
      <c r="G3" s="17">
        <v>0</v>
      </c>
      <c r="H3" s="17">
        <v>1</v>
      </c>
      <c r="I3" s="17">
        <v>0.229</v>
      </c>
      <c r="J3" s="17">
        <v>10.591</v>
      </c>
      <c r="K3" s="20">
        <v>4</v>
      </c>
      <c r="L3" s="20">
        <v>0</v>
      </c>
      <c r="M3" s="20">
        <v>0</v>
      </c>
      <c r="N3" s="20">
        <v>1</v>
      </c>
      <c r="O3" s="20">
        <v>0</v>
      </c>
      <c r="P3" s="20">
        <v>6.704</v>
      </c>
      <c r="Q3" s="20">
        <v>0</v>
      </c>
      <c r="R3" s="20">
        <v>1</v>
      </c>
      <c r="S3" s="21"/>
      <c r="T3" s="21"/>
      <c r="U3" s="21"/>
    </row>
    <row r="4" ht="16.5" spans="1:21">
      <c r="A4" s="16">
        <v>44</v>
      </c>
      <c r="B4" s="16" t="s">
        <v>201</v>
      </c>
      <c r="C4" s="16">
        <v>3534.9</v>
      </c>
      <c r="D4" s="16">
        <v>3997.563</v>
      </c>
      <c r="E4" s="16">
        <v>1</v>
      </c>
      <c r="F4" s="17">
        <v>0</v>
      </c>
      <c r="G4" s="17">
        <v>0</v>
      </c>
      <c r="H4" s="17">
        <v>1</v>
      </c>
      <c r="I4" s="17">
        <v>0.523</v>
      </c>
      <c r="J4" s="17">
        <v>12.036</v>
      </c>
      <c r="K4" s="20">
        <v>4</v>
      </c>
      <c r="L4" s="20">
        <v>0</v>
      </c>
      <c r="M4" s="20">
        <v>0</v>
      </c>
      <c r="N4" s="20">
        <v>1</v>
      </c>
      <c r="O4" s="20">
        <v>0</v>
      </c>
      <c r="P4" s="20">
        <v>7.028</v>
      </c>
      <c r="Q4" s="20">
        <v>0</v>
      </c>
      <c r="R4" s="20">
        <v>1</v>
      </c>
      <c r="S4" s="21"/>
      <c r="T4" s="21"/>
      <c r="U4" s="21"/>
    </row>
    <row r="5" ht="16.5" spans="1:21">
      <c r="A5" s="16">
        <v>52</v>
      </c>
      <c r="B5" s="16" t="s">
        <v>202</v>
      </c>
      <c r="C5" s="16">
        <v>2549.339</v>
      </c>
      <c r="D5" s="16">
        <v>2853.413</v>
      </c>
      <c r="E5" s="16">
        <v>1</v>
      </c>
      <c r="F5" s="17">
        <v>0</v>
      </c>
      <c r="G5" s="17">
        <v>0</v>
      </c>
      <c r="H5" s="17">
        <v>1</v>
      </c>
      <c r="I5" s="17">
        <v>1.09</v>
      </c>
      <c r="J5" s="17">
        <v>11.631</v>
      </c>
      <c r="K5" s="20">
        <v>4</v>
      </c>
      <c r="L5" s="20">
        <v>1</v>
      </c>
      <c r="M5" s="20">
        <v>0</v>
      </c>
      <c r="N5" s="20">
        <v>0</v>
      </c>
      <c r="O5" s="20">
        <v>0</v>
      </c>
      <c r="P5" s="20">
        <v>0.358</v>
      </c>
      <c r="Q5" s="20">
        <v>0</v>
      </c>
      <c r="R5" s="20">
        <v>0</v>
      </c>
      <c r="S5" s="21"/>
      <c r="T5" s="21"/>
      <c r="U5" s="21"/>
    </row>
    <row r="6" ht="16.5" spans="1:21">
      <c r="A6" s="16">
        <v>55</v>
      </c>
      <c r="B6" s="16" t="s">
        <v>203</v>
      </c>
      <c r="C6" s="16">
        <v>1255.489</v>
      </c>
      <c r="D6" s="16">
        <v>1415.878</v>
      </c>
      <c r="E6" s="16">
        <v>1</v>
      </c>
      <c r="F6" s="17">
        <v>0</v>
      </c>
      <c r="G6" s="17">
        <v>0</v>
      </c>
      <c r="H6" s="17">
        <v>1</v>
      </c>
      <c r="I6" s="17">
        <v>0.006</v>
      </c>
      <c r="J6" s="17">
        <v>11.333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5.158</v>
      </c>
      <c r="Q6" s="20">
        <v>0</v>
      </c>
      <c r="R6" s="20">
        <v>0</v>
      </c>
      <c r="S6" s="21"/>
      <c r="T6" s="21"/>
      <c r="U6" s="21"/>
    </row>
    <row r="7" ht="16.5" spans="1:21">
      <c r="A7" s="16">
        <v>56</v>
      </c>
      <c r="B7" s="16" t="s">
        <v>204</v>
      </c>
      <c r="C7" s="16">
        <v>1031.016</v>
      </c>
      <c r="D7" s="16">
        <v>1136.558</v>
      </c>
      <c r="E7" s="16">
        <v>1</v>
      </c>
      <c r="F7" s="17">
        <v>0</v>
      </c>
      <c r="G7" s="17">
        <v>0</v>
      </c>
      <c r="H7" s="17">
        <v>1</v>
      </c>
      <c r="I7" s="17">
        <v>0.775</v>
      </c>
      <c r="J7" s="17">
        <v>9.989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5.597</v>
      </c>
      <c r="Q7" s="20">
        <v>0</v>
      </c>
      <c r="R7" s="20">
        <v>0</v>
      </c>
      <c r="S7" s="21"/>
      <c r="T7" s="21"/>
      <c r="U7" s="21"/>
    </row>
    <row r="8" ht="16.5" spans="1:21">
      <c r="A8" s="16">
        <v>100</v>
      </c>
      <c r="B8" s="16" t="s">
        <v>205</v>
      </c>
      <c r="C8" s="16">
        <v>5127.698</v>
      </c>
      <c r="D8" s="16">
        <v>5729.2</v>
      </c>
      <c r="E8" s="16">
        <v>1</v>
      </c>
      <c r="F8" s="17">
        <v>0</v>
      </c>
      <c r="G8" s="17">
        <v>0</v>
      </c>
      <c r="H8" s="17">
        <v>1</v>
      </c>
      <c r="I8" s="17">
        <v>0.571</v>
      </c>
      <c r="J8" s="17">
        <v>11.01</v>
      </c>
      <c r="K8" s="20">
        <v>1</v>
      </c>
      <c r="L8" s="20">
        <v>0</v>
      </c>
      <c r="M8" s="20">
        <v>0</v>
      </c>
      <c r="N8" s="20">
        <v>0</v>
      </c>
      <c r="O8" s="20">
        <v>0</v>
      </c>
      <c r="P8" s="20">
        <v>7.159</v>
      </c>
      <c r="Q8" s="20">
        <v>0</v>
      </c>
      <c r="R8" s="20">
        <v>0</v>
      </c>
      <c r="S8" s="21"/>
      <c r="T8" s="21"/>
      <c r="U8" s="21"/>
    </row>
    <row r="9" ht="16.5" spans="1:21">
      <c r="A9" s="16">
        <v>125</v>
      </c>
      <c r="B9" s="16" t="s">
        <v>206</v>
      </c>
      <c r="C9" s="16">
        <v>10362.469</v>
      </c>
      <c r="D9" s="16">
        <v>11470.246</v>
      </c>
      <c r="E9" s="16">
        <v>1</v>
      </c>
      <c r="F9" s="17">
        <v>0</v>
      </c>
      <c r="G9" s="17">
        <v>0</v>
      </c>
      <c r="H9" s="17">
        <v>1</v>
      </c>
      <c r="I9" s="17">
        <v>0.528</v>
      </c>
      <c r="J9" s="17">
        <v>10.135</v>
      </c>
      <c r="K9" s="20">
        <v>3</v>
      </c>
      <c r="L9" s="20">
        <v>0</v>
      </c>
      <c r="M9" s="20">
        <v>0</v>
      </c>
      <c r="N9" s="20">
        <v>0</v>
      </c>
      <c r="O9" s="20">
        <v>0</v>
      </c>
      <c r="P9" s="20">
        <v>5.385</v>
      </c>
      <c r="Q9" s="20">
        <v>0</v>
      </c>
      <c r="R9" s="20">
        <v>0</v>
      </c>
      <c r="S9" s="21"/>
      <c r="T9" s="21"/>
      <c r="U9" s="21"/>
    </row>
    <row r="10" ht="16.5" spans="1:21">
      <c r="A10" s="16">
        <v>139</v>
      </c>
      <c r="B10" s="16" t="s">
        <v>207</v>
      </c>
      <c r="C10" s="16">
        <v>362.094</v>
      </c>
      <c r="D10" s="16">
        <v>384.755</v>
      </c>
      <c r="E10" s="16">
        <v>1</v>
      </c>
      <c r="F10" s="17">
        <v>0</v>
      </c>
      <c r="G10" s="17">
        <v>0</v>
      </c>
      <c r="H10" s="17">
        <v>1</v>
      </c>
      <c r="I10" s="17">
        <v>0.41</v>
      </c>
      <c r="J10" s="17">
        <v>6.276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8.452</v>
      </c>
      <c r="Q10" s="20">
        <v>0</v>
      </c>
      <c r="R10" s="20">
        <v>0</v>
      </c>
      <c r="S10" s="21"/>
      <c r="T10" s="21"/>
      <c r="U10" s="21"/>
    </row>
    <row r="11" ht="16.5" spans="1:21">
      <c r="A11" s="16">
        <v>825</v>
      </c>
      <c r="B11" s="16" t="s">
        <v>208</v>
      </c>
      <c r="C11" s="16">
        <v>2934.859</v>
      </c>
      <c r="D11" s="16">
        <v>3241.278</v>
      </c>
      <c r="E11" s="16">
        <v>1</v>
      </c>
      <c r="F11" s="17">
        <v>0</v>
      </c>
      <c r="G11" s="17">
        <v>0</v>
      </c>
      <c r="H11" s="17">
        <v>1</v>
      </c>
      <c r="I11" s="17">
        <v>0.227</v>
      </c>
      <c r="J11" s="17">
        <v>9.659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9.29</v>
      </c>
      <c r="Q11" s="20">
        <v>0</v>
      </c>
      <c r="R11" s="20">
        <v>0</v>
      </c>
      <c r="S11" s="21"/>
      <c r="T11" s="21"/>
      <c r="U11" s="21"/>
    </row>
    <row r="12" ht="16.5" spans="1:21">
      <c r="A12" s="16">
        <v>851</v>
      </c>
      <c r="B12" s="16" t="s">
        <v>209</v>
      </c>
      <c r="C12" s="16">
        <v>13162.608</v>
      </c>
      <c r="D12" s="16">
        <v>15985.892</v>
      </c>
      <c r="E12" s="16">
        <v>1</v>
      </c>
      <c r="F12" s="17">
        <v>0</v>
      </c>
      <c r="G12" s="17">
        <v>0</v>
      </c>
      <c r="H12" s="17">
        <v>1</v>
      </c>
      <c r="I12" s="17">
        <v>0.691</v>
      </c>
      <c r="J12" s="17">
        <v>18.23</v>
      </c>
      <c r="K12" s="20">
        <v>4</v>
      </c>
      <c r="L12" s="20">
        <v>2</v>
      </c>
      <c r="M12" s="20">
        <v>0</v>
      </c>
      <c r="N12" s="20">
        <v>1</v>
      </c>
      <c r="O12" s="20">
        <v>0</v>
      </c>
      <c r="P12" s="20">
        <v>14.136</v>
      </c>
      <c r="Q12" s="20">
        <v>0</v>
      </c>
      <c r="R12" s="20">
        <v>1</v>
      </c>
      <c r="S12" s="21"/>
      <c r="T12" s="21"/>
      <c r="U12" s="21"/>
    </row>
    <row r="13" ht="16.5" spans="1:21">
      <c r="A13" s="16">
        <v>888</v>
      </c>
      <c r="B13" s="16" t="s">
        <v>210</v>
      </c>
      <c r="C13" s="16">
        <v>3402.997</v>
      </c>
      <c r="D13" s="16">
        <v>3842.158</v>
      </c>
      <c r="E13" s="16">
        <v>1</v>
      </c>
      <c r="F13" s="17">
        <v>0</v>
      </c>
      <c r="G13" s="17">
        <v>0</v>
      </c>
      <c r="H13" s="17">
        <v>1</v>
      </c>
      <c r="I13" s="17">
        <v>0.141</v>
      </c>
      <c r="J13" s="17">
        <v>11.555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1.823</v>
      </c>
      <c r="Q13" s="20">
        <v>0</v>
      </c>
      <c r="R13" s="20">
        <v>1</v>
      </c>
      <c r="S13" s="21"/>
      <c r="T13" s="21"/>
      <c r="U13" s="21"/>
    </row>
    <row r="14" ht="16.5" spans="1:21">
      <c r="A14" s="16">
        <v>927</v>
      </c>
      <c r="B14" s="16" t="s">
        <v>211</v>
      </c>
      <c r="C14" s="16">
        <v>1731.14</v>
      </c>
      <c r="D14" s="16">
        <v>1914.726</v>
      </c>
      <c r="E14" s="16">
        <v>1</v>
      </c>
      <c r="F14" s="17">
        <v>0</v>
      </c>
      <c r="G14" s="17">
        <v>0</v>
      </c>
      <c r="H14" s="17">
        <v>1</v>
      </c>
      <c r="I14" s="17">
        <v>0.636</v>
      </c>
      <c r="J14" s="17">
        <v>10.163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-0.013</v>
      </c>
      <c r="Q14" s="20">
        <v>0</v>
      </c>
      <c r="R14" s="20">
        <v>0</v>
      </c>
      <c r="S14" s="21"/>
      <c r="T14" s="21"/>
      <c r="U14" s="21"/>
    </row>
    <row r="15" ht="16.5" spans="1:21">
      <c r="A15" s="16">
        <v>965</v>
      </c>
      <c r="B15" s="16" t="s">
        <v>212</v>
      </c>
      <c r="C15" s="16">
        <v>4692.572</v>
      </c>
      <c r="D15" s="16">
        <v>5246.463</v>
      </c>
      <c r="E15" s="16">
        <v>1</v>
      </c>
      <c r="F15" s="17">
        <v>0</v>
      </c>
      <c r="G15" s="17">
        <v>0</v>
      </c>
      <c r="H15" s="17">
        <v>1</v>
      </c>
      <c r="I15" s="17">
        <v>0.118</v>
      </c>
      <c r="J15" s="17">
        <v>10.663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0.003</v>
      </c>
      <c r="Q15" s="20">
        <v>0</v>
      </c>
      <c r="R15" s="20">
        <v>0</v>
      </c>
      <c r="S15" s="21"/>
      <c r="T15" s="21"/>
      <c r="U15" s="21"/>
    </row>
    <row r="16" ht="16.5" spans="1:21">
      <c r="A16" s="16">
        <v>399321</v>
      </c>
      <c r="B16" s="16" t="s">
        <v>213</v>
      </c>
      <c r="C16" s="16">
        <v>6800.139</v>
      </c>
      <c r="D16" s="16">
        <v>7602.346</v>
      </c>
      <c r="E16" s="16">
        <v>1</v>
      </c>
      <c r="F16" s="17">
        <v>0</v>
      </c>
      <c r="G16" s="17">
        <v>0</v>
      </c>
      <c r="H16" s="17">
        <v>1</v>
      </c>
      <c r="I16" s="17">
        <v>0.236</v>
      </c>
      <c r="J16" s="17">
        <v>10.763</v>
      </c>
      <c r="K16" s="20">
        <v>4</v>
      </c>
      <c r="L16" s="20">
        <v>2</v>
      </c>
      <c r="M16" s="20">
        <v>0</v>
      </c>
      <c r="N16" s="20">
        <v>1</v>
      </c>
      <c r="O16" s="20">
        <v>0</v>
      </c>
      <c r="P16" s="20">
        <v>3.008</v>
      </c>
      <c r="Q16" s="20">
        <v>0</v>
      </c>
      <c r="R16" s="20">
        <v>0</v>
      </c>
      <c r="S16" s="21"/>
      <c r="T16" s="21"/>
      <c r="U16" s="21"/>
    </row>
    <row r="17" ht="16.5" spans="1:21">
      <c r="A17" s="16">
        <v>399357</v>
      </c>
      <c r="B17" s="16" t="s">
        <v>214</v>
      </c>
      <c r="C17" s="16">
        <v>2693.327</v>
      </c>
      <c r="D17" s="16">
        <v>2987.159</v>
      </c>
      <c r="E17" s="16">
        <v>1</v>
      </c>
      <c r="F17" s="17">
        <v>0</v>
      </c>
      <c r="G17" s="17">
        <v>0</v>
      </c>
      <c r="H17" s="17">
        <v>1</v>
      </c>
      <c r="I17" s="17">
        <v>0.827</v>
      </c>
      <c r="J17" s="17">
        <v>10.582</v>
      </c>
      <c r="K17" s="20">
        <v>4</v>
      </c>
      <c r="L17" s="20">
        <v>2</v>
      </c>
      <c r="M17" s="20">
        <v>0</v>
      </c>
      <c r="N17" s="20">
        <v>1</v>
      </c>
      <c r="O17" s="20">
        <v>0</v>
      </c>
      <c r="P17" s="20">
        <v>5.738</v>
      </c>
      <c r="Q17" s="20">
        <v>0</v>
      </c>
      <c r="R17" s="20">
        <v>0</v>
      </c>
      <c r="S17" s="21"/>
      <c r="T17" s="21"/>
      <c r="U17" s="21"/>
    </row>
    <row r="18" ht="16.5" spans="1:21">
      <c r="A18" s="16">
        <v>399416</v>
      </c>
      <c r="B18" s="16" t="s">
        <v>215</v>
      </c>
      <c r="C18" s="16">
        <v>3068.502</v>
      </c>
      <c r="D18" s="16">
        <v>3839.676</v>
      </c>
      <c r="E18" s="16">
        <v>1</v>
      </c>
      <c r="F18" s="17">
        <v>0</v>
      </c>
      <c r="G18" s="17">
        <v>0</v>
      </c>
      <c r="H18" s="17">
        <v>1</v>
      </c>
      <c r="I18" s="17">
        <v>0.383</v>
      </c>
      <c r="J18" s="17">
        <v>20.39</v>
      </c>
      <c r="K18" s="20">
        <v>4</v>
      </c>
      <c r="L18" s="20">
        <v>0</v>
      </c>
      <c r="M18" s="20">
        <v>0</v>
      </c>
      <c r="N18" s="20">
        <v>1</v>
      </c>
      <c r="O18" s="20">
        <v>0</v>
      </c>
      <c r="P18" s="20">
        <v>5.668</v>
      </c>
      <c r="Q18" s="20">
        <v>0</v>
      </c>
      <c r="R18" s="20">
        <v>1</v>
      </c>
      <c r="S18" s="21"/>
      <c r="T18" s="21"/>
      <c r="U18" s="21"/>
    </row>
    <row r="19" ht="16.5" spans="1:21">
      <c r="A19" s="16">
        <v>399433</v>
      </c>
      <c r="B19" s="16" t="s">
        <v>216</v>
      </c>
      <c r="C19" s="16">
        <v>1533.043</v>
      </c>
      <c r="D19" s="16">
        <v>1701.891</v>
      </c>
      <c r="E19" s="16">
        <v>1</v>
      </c>
      <c r="F19" s="17">
        <v>0</v>
      </c>
      <c r="G19" s="17">
        <v>0</v>
      </c>
      <c r="H19" s="17">
        <v>1</v>
      </c>
      <c r="I19" s="17">
        <v>0.307</v>
      </c>
      <c r="J19" s="17">
        <v>10.198</v>
      </c>
      <c r="K19" s="20">
        <v>4</v>
      </c>
      <c r="L19" s="20">
        <v>2</v>
      </c>
      <c r="M19" s="20">
        <v>-1</v>
      </c>
      <c r="N19" s="20">
        <v>1</v>
      </c>
      <c r="O19" s="20">
        <v>0</v>
      </c>
      <c r="P19" s="20">
        <v>13.703</v>
      </c>
      <c r="Q19" s="20">
        <v>0</v>
      </c>
      <c r="R19" s="20">
        <v>0</v>
      </c>
      <c r="S19" s="21"/>
      <c r="T19" s="21"/>
      <c r="U19" s="21"/>
    </row>
    <row r="20" ht="16.5" spans="1:21">
      <c r="A20" s="16">
        <v>399698</v>
      </c>
      <c r="B20" s="16" t="s">
        <v>217</v>
      </c>
      <c r="C20" s="16">
        <v>33660.855</v>
      </c>
      <c r="D20" s="16">
        <v>44343.781</v>
      </c>
      <c r="E20" s="16">
        <v>1</v>
      </c>
      <c r="F20" s="17">
        <v>0</v>
      </c>
      <c r="G20" s="17">
        <v>0</v>
      </c>
      <c r="H20" s="17">
        <v>1</v>
      </c>
      <c r="I20" s="17">
        <v>0.659</v>
      </c>
      <c r="J20" s="17">
        <v>24.591</v>
      </c>
      <c r="K20" s="20">
        <v>4</v>
      </c>
      <c r="L20" s="20">
        <v>2</v>
      </c>
      <c r="M20" s="20">
        <v>0</v>
      </c>
      <c r="N20" s="20">
        <v>1</v>
      </c>
      <c r="O20" s="20">
        <v>0</v>
      </c>
      <c r="P20" s="20">
        <v>1.987</v>
      </c>
      <c r="Q20" s="20">
        <v>0</v>
      </c>
      <c r="R20" s="20">
        <v>0</v>
      </c>
      <c r="S20" s="21"/>
      <c r="T20" s="21"/>
      <c r="U20" s="21"/>
    </row>
    <row r="21" ht="16.5" spans="1:21">
      <c r="A21" s="18">
        <v>815</v>
      </c>
      <c r="B21" s="18" t="s">
        <v>218</v>
      </c>
      <c r="C21" s="18">
        <v>19473.949</v>
      </c>
      <c r="D21" s="18">
        <v>22008.006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0.721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4.269</v>
      </c>
      <c r="Q21" s="20">
        <v>0</v>
      </c>
      <c r="R21" s="20">
        <v>1</v>
      </c>
      <c r="S21" s="21"/>
      <c r="T21" s="21"/>
      <c r="U21" s="21"/>
    </row>
    <row r="22" ht="16.5" spans="1:21">
      <c r="A22" s="18">
        <v>912</v>
      </c>
      <c r="B22" s="18" t="s">
        <v>219</v>
      </c>
      <c r="C22" s="18">
        <v>21221.693</v>
      </c>
      <c r="D22" s="18">
        <v>24007.586</v>
      </c>
      <c r="E22" s="18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0.927</v>
      </c>
      <c r="K22" s="20">
        <v>4</v>
      </c>
      <c r="L22" s="20">
        <v>2</v>
      </c>
      <c r="M22" s="20">
        <v>0</v>
      </c>
      <c r="N22" s="20">
        <v>1</v>
      </c>
      <c r="O22" s="20">
        <v>0</v>
      </c>
      <c r="P22" s="20">
        <v>1.776</v>
      </c>
      <c r="Q22" s="20">
        <v>0</v>
      </c>
      <c r="R22" s="20">
        <v>0</v>
      </c>
      <c r="S22" s="21"/>
      <c r="T22" s="21"/>
      <c r="U22" s="21"/>
    </row>
    <row r="23" ht="16.5" spans="1:21">
      <c r="A23" s="18">
        <v>952</v>
      </c>
      <c r="B23" s="18" t="s">
        <v>220</v>
      </c>
      <c r="C23" s="18">
        <v>2706.932</v>
      </c>
      <c r="D23" s="18">
        <v>3157.607</v>
      </c>
      <c r="E23" s="18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0.404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</row>
    <row r="24" ht="16.5" spans="1:21">
      <c r="A24" s="18">
        <v>399396</v>
      </c>
      <c r="B24" s="18" t="s">
        <v>221</v>
      </c>
      <c r="C24" s="18">
        <v>18102.145</v>
      </c>
      <c r="D24" s="18">
        <v>20489.422</v>
      </c>
      <c r="E24" s="18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0.178</v>
      </c>
      <c r="K24" s="20">
        <v>3</v>
      </c>
      <c r="L24" s="20">
        <v>0</v>
      </c>
      <c r="M24" s="20">
        <v>0</v>
      </c>
      <c r="N24" s="20">
        <v>0</v>
      </c>
      <c r="O24" s="20">
        <v>0</v>
      </c>
      <c r="P24" s="20">
        <v>1.592</v>
      </c>
      <c r="Q24" s="20">
        <v>0</v>
      </c>
      <c r="R24" s="20">
        <v>0</v>
      </c>
      <c r="S24" s="21"/>
      <c r="T24" s="21"/>
      <c r="U24" s="21"/>
    </row>
    <row r="25" ht="16.5" spans="1:21">
      <c r="A25" s="18">
        <v>399983</v>
      </c>
      <c r="B25" s="18" t="s">
        <v>222</v>
      </c>
      <c r="C25" s="18">
        <v>2024.159</v>
      </c>
      <c r="D25" s="18">
        <v>2351.517</v>
      </c>
      <c r="E25" s="18">
        <v>0</v>
      </c>
      <c r="F25" s="18">
        <v>1</v>
      </c>
      <c r="G25" s="17">
        <v>0</v>
      </c>
      <c r="H25" s="17">
        <v>0</v>
      </c>
      <c r="I25" s="17">
        <v>0</v>
      </c>
      <c r="J25" s="17">
        <v>0.429</v>
      </c>
      <c r="K25" s="20">
        <v>4</v>
      </c>
      <c r="L25" s="20">
        <v>1</v>
      </c>
      <c r="M25" s="20">
        <v>0</v>
      </c>
      <c r="N25" s="20">
        <v>0</v>
      </c>
      <c r="O25" s="20">
        <v>0</v>
      </c>
      <c r="P25" s="20">
        <v>-0.319</v>
      </c>
      <c r="Q25" s="20">
        <v>0</v>
      </c>
      <c r="R25" s="20">
        <v>0</v>
      </c>
      <c r="S25" s="21"/>
      <c r="T25" s="21"/>
      <c r="U25" s="21"/>
    </row>
    <row r="26" ht="16.5" spans="1:21">
      <c r="A26" s="19">
        <v>5</v>
      </c>
      <c r="B26" s="19" t="s">
        <v>223</v>
      </c>
      <c r="C26" s="19">
        <v>2401.087</v>
      </c>
      <c r="D26" s="19">
        <v>2710.744</v>
      </c>
      <c r="E26" s="19">
        <v>0</v>
      </c>
      <c r="F26" s="19">
        <v>0</v>
      </c>
      <c r="G26" s="19">
        <v>0</v>
      </c>
      <c r="H26" s="19">
        <v>1</v>
      </c>
      <c r="I26" s="17">
        <v>2.427</v>
      </c>
      <c r="J26" s="17">
        <v>13.573</v>
      </c>
      <c r="K26" s="20">
        <v>2</v>
      </c>
      <c r="L26" s="20">
        <v>2</v>
      </c>
      <c r="M26" s="20">
        <v>0</v>
      </c>
      <c r="N26" s="20">
        <v>0</v>
      </c>
      <c r="O26" s="20">
        <v>0</v>
      </c>
      <c r="P26" s="20">
        <v>0.253</v>
      </c>
      <c r="Q26" s="20">
        <v>0</v>
      </c>
      <c r="R26" s="20">
        <v>0</v>
      </c>
      <c r="S26" s="21"/>
      <c r="T26" s="21"/>
      <c r="U26" s="21"/>
    </row>
    <row r="27" ht="16.5" spans="1:21">
      <c r="A27" s="19">
        <v>8</v>
      </c>
      <c r="B27" s="19" t="s">
        <v>224</v>
      </c>
      <c r="C27" s="19">
        <v>2957.251</v>
      </c>
      <c r="D27" s="19">
        <v>3299.499</v>
      </c>
      <c r="E27" s="19">
        <v>0</v>
      </c>
      <c r="F27" s="19">
        <v>0</v>
      </c>
      <c r="G27" s="19">
        <v>0</v>
      </c>
      <c r="H27" s="19">
        <v>1</v>
      </c>
      <c r="I27" s="17">
        <v>3.816</v>
      </c>
      <c r="J27" s="17">
        <v>13.793</v>
      </c>
      <c r="K27" s="20">
        <v>2</v>
      </c>
      <c r="L27" s="20">
        <v>2</v>
      </c>
      <c r="M27" s="20">
        <v>0</v>
      </c>
      <c r="N27" s="20">
        <v>0</v>
      </c>
      <c r="O27" s="20">
        <v>0</v>
      </c>
      <c r="P27" s="20">
        <v>5.334</v>
      </c>
      <c r="Q27" s="20">
        <v>0</v>
      </c>
      <c r="R27" s="20">
        <v>0</v>
      </c>
      <c r="S27" s="21"/>
      <c r="T27" s="21"/>
      <c r="U27" s="21"/>
    </row>
    <row r="28" ht="16.5" spans="1:21">
      <c r="A28" s="19">
        <v>12</v>
      </c>
      <c r="B28" s="19" t="s">
        <v>225</v>
      </c>
      <c r="C28" s="19">
        <v>222.126</v>
      </c>
      <c r="D28" s="19">
        <v>224.813</v>
      </c>
      <c r="E28" s="19">
        <v>0</v>
      </c>
      <c r="F28" s="19">
        <v>0</v>
      </c>
      <c r="G28" s="19">
        <v>0</v>
      </c>
      <c r="H28" s="19">
        <v>1</v>
      </c>
      <c r="I28" s="17">
        <v>0.294</v>
      </c>
      <c r="J28" s="17">
        <v>1.486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9.129</v>
      </c>
      <c r="Q28" s="20">
        <v>0</v>
      </c>
      <c r="R28" s="20">
        <v>0</v>
      </c>
      <c r="S28" s="21"/>
      <c r="T28" s="21"/>
      <c r="U28" s="21"/>
    </row>
    <row r="29" ht="16.5" spans="1:21">
      <c r="A29" s="19">
        <v>13</v>
      </c>
      <c r="B29" s="19" t="s">
        <v>226</v>
      </c>
      <c r="C29" s="19">
        <v>295.37</v>
      </c>
      <c r="D29" s="19">
        <v>297.574</v>
      </c>
      <c r="E29" s="19">
        <v>0</v>
      </c>
      <c r="F29" s="19">
        <v>0</v>
      </c>
      <c r="G29" s="19">
        <v>0</v>
      </c>
      <c r="H29" s="19">
        <v>1</v>
      </c>
      <c r="I29" s="17">
        <v>0.431</v>
      </c>
      <c r="J29" s="17">
        <v>1.168</v>
      </c>
      <c r="K29" s="20">
        <v>2</v>
      </c>
      <c r="L29" s="20">
        <v>0</v>
      </c>
      <c r="M29" s="20">
        <v>0</v>
      </c>
      <c r="N29" s="20">
        <v>0</v>
      </c>
      <c r="O29" s="20">
        <v>0</v>
      </c>
      <c r="P29" s="20">
        <v>3.18</v>
      </c>
      <c r="Q29" s="20">
        <v>0</v>
      </c>
      <c r="R29" s="20">
        <v>0</v>
      </c>
      <c r="S29" s="21"/>
      <c r="T29" s="21"/>
      <c r="U29" s="21"/>
    </row>
    <row r="30" ht="16.5" spans="1:21">
      <c r="A30" s="19">
        <v>18</v>
      </c>
      <c r="B30" s="19" t="s">
        <v>227</v>
      </c>
      <c r="C30" s="19">
        <v>4967.43</v>
      </c>
      <c r="D30" s="19">
        <v>5635.89</v>
      </c>
      <c r="E30" s="19">
        <v>0</v>
      </c>
      <c r="F30" s="19">
        <v>0</v>
      </c>
      <c r="G30" s="19">
        <v>0</v>
      </c>
      <c r="H30" s="19">
        <v>1</v>
      </c>
      <c r="I30" s="17">
        <v>4.665</v>
      </c>
      <c r="J30" s="17">
        <v>15.972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5.866</v>
      </c>
      <c r="Q30" s="20">
        <v>0</v>
      </c>
      <c r="R30" s="20">
        <v>0</v>
      </c>
      <c r="S30" s="21"/>
      <c r="T30" s="21"/>
      <c r="U30" s="21"/>
    </row>
    <row r="31" ht="16.5" spans="1:21">
      <c r="A31" s="19">
        <v>22</v>
      </c>
      <c r="B31" s="19" t="s">
        <v>228</v>
      </c>
      <c r="C31" s="19">
        <v>247.82</v>
      </c>
      <c r="D31" s="19">
        <v>249.485</v>
      </c>
      <c r="E31" s="19">
        <v>0</v>
      </c>
      <c r="F31" s="19">
        <v>0</v>
      </c>
      <c r="G31" s="19">
        <v>0</v>
      </c>
      <c r="H31" s="19">
        <v>1</v>
      </c>
      <c r="I31" s="17">
        <v>0.401</v>
      </c>
      <c r="J31" s="17">
        <v>1.066</v>
      </c>
      <c r="K31" s="20">
        <v>2</v>
      </c>
      <c r="L31" s="20">
        <v>2</v>
      </c>
      <c r="M31" s="20">
        <v>0</v>
      </c>
      <c r="N31" s="20">
        <v>0</v>
      </c>
      <c r="O31" s="20">
        <v>0</v>
      </c>
      <c r="P31" s="20">
        <v>0.676</v>
      </c>
      <c r="Q31" s="20">
        <v>0</v>
      </c>
      <c r="R31" s="20">
        <v>1</v>
      </c>
      <c r="S31" s="21"/>
      <c r="T31" s="21"/>
      <c r="U31" s="21"/>
    </row>
    <row r="32" ht="16.5" spans="1:21">
      <c r="A32" s="19">
        <v>29</v>
      </c>
      <c r="B32" s="19" t="s">
        <v>229</v>
      </c>
      <c r="C32" s="19">
        <v>3807.643</v>
      </c>
      <c r="D32" s="19">
        <v>4260.232</v>
      </c>
      <c r="E32" s="19">
        <v>0</v>
      </c>
      <c r="F32" s="19">
        <v>0</v>
      </c>
      <c r="G32" s="19">
        <v>0</v>
      </c>
      <c r="H32" s="19">
        <v>1</v>
      </c>
      <c r="I32" s="17">
        <v>3.941</v>
      </c>
      <c r="J32" s="17">
        <v>14.146</v>
      </c>
      <c r="K32" s="20">
        <v>3</v>
      </c>
      <c r="L32" s="20">
        <v>0</v>
      </c>
      <c r="M32" s="20">
        <v>0</v>
      </c>
      <c r="N32" s="20">
        <v>0</v>
      </c>
      <c r="O32" s="20">
        <v>0</v>
      </c>
      <c r="P32" s="20">
        <v>-0.238</v>
      </c>
      <c r="Q32" s="20">
        <v>0</v>
      </c>
      <c r="R32" s="20">
        <v>0</v>
      </c>
      <c r="S32" s="21"/>
      <c r="T32" s="21"/>
      <c r="U32" s="21"/>
    </row>
    <row r="33" ht="16.5" spans="1:21">
      <c r="A33" s="19">
        <v>31</v>
      </c>
      <c r="B33" s="19" t="s">
        <v>230</v>
      </c>
      <c r="C33" s="19">
        <v>2746.816</v>
      </c>
      <c r="D33" s="19">
        <v>3079.936</v>
      </c>
      <c r="E33" s="19">
        <v>0</v>
      </c>
      <c r="F33" s="19">
        <v>0</v>
      </c>
      <c r="G33" s="19">
        <v>0</v>
      </c>
      <c r="H33" s="19">
        <v>1</v>
      </c>
      <c r="I33" s="17">
        <v>2.464</v>
      </c>
      <c r="J33" s="17">
        <v>13.013</v>
      </c>
      <c r="K33" s="20">
        <v>1</v>
      </c>
      <c r="L33" s="20">
        <v>2</v>
      </c>
      <c r="M33" s="20">
        <v>0</v>
      </c>
      <c r="N33" s="20">
        <v>0</v>
      </c>
      <c r="O33" s="20">
        <v>0</v>
      </c>
      <c r="P33" s="20">
        <v>3.435</v>
      </c>
      <c r="Q33" s="20">
        <v>0</v>
      </c>
      <c r="R33" s="20">
        <v>1</v>
      </c>
      <c r="S33" s="21"/>
      <c r="T33" s="21"/>
      <c r="U33" s="21"/>
    </row>
    <row r="34" ht="16.5" spans="1:21">
      <c r="A34" s="19">
        <v>38</v>
      </c>
      <c r="B34" s="19" t="s">
        <v>231</v>
      </c>
      <c r="C34" s="19">
        <v>4945.326</v>
      </c>
      <c r="D34" s="19">
        <v>5611.174</v>
      </c>
      <c r="E34" s="19">
        <v>0</v>
      </c>
      <c r="F34" s="19">
        <v>0</v>
      </c>
      <c r="G34" s="19">
        <v>0</v>
      </c>
      <c r="H34" s="19">
        <v>1</v>
      </c>
      <c r="I34" s="17">
        <v>4.775</v>
      </c>
      <c r="J34" s="17">
        <v>16.075</v>
      </c>
      <c r="K34" s="20">
        <v>2</v>
      </c>
      <c r="L34" s="20">
        <v>0</v>
      </c>
      <c r="M34" s="20">
        <v>0</v>
      </c>
      <c r="N34" s="20">
        <v>0</v>
      </c>
      <c r="O34" s="20">
        <v>0</v>
      </c>
      <c r="P34" s="20">
        <v>5.169</v>
      </c>
      <c r="Q34" s="20">
        <v>0</v>
      </c>
      <c r="R34" s="20">
        <v>0</v>
      </c>
      <c r="S34" s="21"/>
      <c r="T34" s="21"/>
      <c r="U34" s="21"/>
    </row>
    <row r="35" ht="16.5" spans="1:21">
      <c r="A35" s="19">
        <v>42</v>
      </c>
      <c r="B35" s="19" t="s">
        <v>232</v>
      </c>
      <c r="C35" s="19">
        <v>1583.036</v>
      </c>
      <c r="D35" s="19">
        <v>1755.098</v>
      </c>
      <c r="E35" s="19">
        <v>0</v>
      </c>
      <c r="F35" s="19">
        <v>0</v>
      </c>
      <c r="G35" s="19">
        <v>0</v>
      </c>
      <c r="H35" s="19">
        <v>1</v>
      </c>
      <c r="I35" s="17">
        <v>1.362</v>
      </c>
      <c r="J35" s="17">
        <v>11.032</v>
      </c>
      <c r="K35" s="20">
        <v>2</v>
      </c>
      <c r="L35" s="20">
        <v>1</v>
      </c>
      <c r="M35" s="20">
        <v>0</v>
      </c>
      <c r="N35" s="20">
        <v>0</v>
      </c>
      <c r="O35" s="20">
        <v>0</v>
      </c>
      <c r="P35" s="20">
        <v>23.312</v>
      </c>
      <c r="Q35" s="20">
        <v>0</v>
      </c>
      <c r="R35" s="20">
        <v>0</v>
      </c>
      <c r="S35" s="21"/>
      <c r="T35" s="21"/>
      <c r="U35" s="21"/>
    </row>
    <row r="36" ht="16.5" spans="1:21">
      <c r="A36" s="19">
        <v>53</v>
      </c>
      <c r="B36" s="19" t="s">
        <v>233</v>
      </c>
      <c r="C36" s="19">
        <v>10481.578</v>
      </c>
      <c r="D36" s="19">
        <v>11725.604</v>
      </c>
      <c r="E36" s="19">
        <v>0</v>
      </c>
      <c r="F36" s="19">
        <v>0</v>
      </c>
      <c r="G36" s="19">
        <v>0</v>
      </c>
      <c r="H36" s="19">
        <v>1</v>
      </c>
      <c r="I36" s="17">
        <v>1.593</v>
      </c>
      <c r="J36" s="17">
        <v>12.033</v>
      </c>
      <c r="K36" s="20">
        <v>3</v>
      </c>
      <c r="L36" s="20">
        <v>1</v>
      </c>
      <c r="M36" s="20">
        <v>0</v>
      </c>
      <c r="N36" s="20">
        <v>0</v>
      </c>
      <c r="O36" s="20">
        <v>0</v>
      </c>
      <c r="P36" s="20">
        <v>10.715</v>
      </c>
      <c r="Q36" s="20">
        <v>0</v>
      </c>
      <c r="R36" s="20">
        <v>0</v>
      </c>
      <c r="S36" s="21"/>
      <c r="T36" s="21"/>
      <c r="U36" s="21"/>
    </row>
    <row r="37" ht="16.5" spans="1:21">
      <c r="A37" s="19">
        <v>54</v>
      </c>
      <c r="B37" s="19" t="s">
        <v>234</v>
      </c>
      <c r="C37" s="19">
        <v>1242.876</v>
      </c>
      <c r="D37" s="19">
        <v>1400.505</v>
      </c>
      <c r="E37" s="19">
        <v>0</v>
      </c>
      <c r="F37" s="19">
        <v>0</v>
      </c>
      <c r="G37" s="19">
        <v>0</v>
      </c>
      <c r="H37" s="19">
        <v>1</v>
      </c>
      <c r="I37" s="17">
        <v>2.11</v>
      </c>
      <c r="J37" s="17">
        <v>13.128</v>
      </c>
      <c r="K37" s="20">
        <v>4</v>
      </c>
      <c r="L37" s="20">
        <v>2</v>
      </c>
      <c r="M37" s="20">
        <v>-1</v>
      </c>
      <c r="N37" s="20">
        <v>1</v>
      </c>
      <c r="O37" s="20">
        <v>0</v>
      </c>
      <c r="P37" s="20">
        <v>14.101</v>
      </c>
      <c r="Q37" s="20">
        <v>0</v>
      </c>
      <c r="R37" s="20">
        <v>0</v>
      </c>
      <c r="S37" s="21"/>
      <c r="T37" s="21"/>
      <c r="U37" s="21"/>
    </row>
    <row r="38" ht="16.5" spans="1:21">
      <c r="A38" s="19">
        <v>58</v>
      </c>
      <c r="B38" s="19" t="s">
        <v>235</v>
      </c>
      <c r="C38" s="19">
        <v>3955.806</v>
      </c>
      <c r="D38" s="19">
        <v>4410.581</v>
      </c>
      <c r="E38" s="19">
        <v>0</v>
      </c>
      <c r="F38" s="19">
        <v>0</v>
      </c>
      <c r="G38" s="19">
        <v>0</v>
      </c>
      <c r="H38" s="19">
        <v>1</v>
      </c>
      <c r="I38" s="17">
        <v>2.901</v>
      </c>
      <c r="J38" s="17">
        <v>12.913</v>
      </c>
      <c r="K38" s="20">
        <v>2</v>
      </c>
      <c r="L38" s="20">
        <v>1</v>
      </c>
      <c r="M38" s="20">
        <v>0</v>
      </c>
      <c r="N38" s="20">
        <v>0</v>
      </c>
      <c r="O38" s="20">
        <v>0</v>
      </c>
      <c r="P38" s="20">
        <v>9.676</v>
      </c>
      <c r="Q38" s="20">
        <v>0</v>
      </c>
      <c r="R38" s="20">
        <v>1</v>
      </c>
      <c r="S38" s="21"/>
      <c r="T38" s="21"/>
      <c r="U38" s="21"/>
    </row>
    <row r="39" ht="16.5" spans="1:21">
      <c r="A39" s="19">
        <v>60</v>
      </c>
      <c r="B39" s="19" t="s">
        <v>236</v>
      </c>
      <c r="C39" s="19">
        <v>3629.685</v>
      </c>
      <c r="D39" s="19">
        <v>4063.095</v>
      </c>
      <c r="E39" s="19">
        <v>0</v>
      </c>
      <c r="F39" s="19">
        <v>0</v>
      </c>
      <c r="G39" s="19">
        <v>0</v>
      </c>
      <c r="H39" s="19">
        <v>1</v>
      </c>
      <c r="I39" s="17">
        <v>1.416</v>
      </c>
      <c r="J39" s="17">
        <v>11.932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5.867</v>
      </c>
      <c r="Q39" s="20">
        <v>0</v>
      </c>
      <c r="R39" s="20">
        <v>1</v>
      </c>
      <c r="S39" s="21"/>
      <c r="T39" s="21"/>
      <c r="U39" s="21"/>
    </row>
    <row r="40" ht="16.5" spans="1:21">
      <c r="A40" s="19">
        <v>61</v>
      </c>
      <c r="B40" s="19" t="s">
        <v>237</v>
      </c>
      <c r="C40" s="19">
        <v>175.491</v>
      </c>
      <c r="D40" s="19">
        <v>177.807</v>
      </c>
      <c r="E40" s="19">
        <v>0</v>
      </c>
      <c r="F40" s="19">
        <v>0</v>
      </c>
      <c r="G40" s="19">
        <v>0</v>
      </c>
      <c r="H40" s="19">
        <v>1</v>
      </c>
      <c r="I40" s="17">
        <v>0.381</v>
      </c>
      <c r="J40" s="17">
        <v>1.679</v>
      </c>
      <c r="K40" s="20">
        <v>2</v>
      </c>
      <c r="L40" s="20">
        <v>2</v>
      </c>
      <c r="M40" s="20">
        <v>0</v>
      </c>
      <c r="N40" s="20">
        <v>-1</v>
      </c>
      <c r="O40" s="20">
        <v>0</v>
      </c>
      <c r="P40" s="20">
        <v>-0.078</v>
      </c>
      <c r="Q40" s="20">
        <v>0</v>
      </c>
      <c r="R40" s="20">
        <v>0</v>
      </c>
      <c r="S40" s="21"/>
      <c r="T40" s="21"/>
      <c r="U40" s="21"/>
    </row>
    <row r="41" ht="16.5" spans="1:21">
      <c r="A41" s="19">
        <v>63</v>
      </c>
      <c r="B41" s="19" t="s">
        <v>238</v>
      </c>
      <c r="C41" s="19">
        <v>3141.715</v>
      </c>
      <c r="D41" s="19">
        <v>3553.338</v>
      </c>
      <c r="E41" s="19">
        <v>0</v>
      </c>
      <c r="F41" s="19">
        <v>0</v>
      </c>
      <c r="G41" s="19">
        <v>0</v>
      </c>
      <c r="H41" s="19">
        <v>1</v>
      </c>
      <c r="I41" s="17">
        <v>3.634</v>
      </c>
      <c r="J41" s="17">
        <v>14.797</v>
      </c>
      <c r="K41" s="20">
        <v>4</v>
      </c>
      <c r="L41" s="20">
        <v>2</v>
      </c>
      <c r="M41" s="20">
        <v>-1</v>
      </c>
      <c r="N41" s="20">
        <v>1</v>
      </c>
      <c r="O41" s="20">
        <v>0</v>
      </c>
      <c r="P41" s="20">
        <v>2.894</v>
      </c>
      <c r="Q41" s="20">
        <v>0</v>
      </c>
      <c r="R41" s="20">
        <v>0</v>
      </c>
      <c r="S41" s="21"/>
      <c r="T41" s="21"/>
      <c r="U41" s="21"/>
    </row>
    <row r="42" ht="16.5" spans="1:21">
      <c r="A42" s="19">
        <v>76</v>
      </c>
      <c r="B42" s="19" t="s">
        <v>239</v>
      </c>
      <c r="C42" s="19">
        <v>4801.357</v>
      </c>
      <c r="D42" s="19">
        <v>5434.03</v>
      </c>
      <c r="E42" s="19">
        <v>0</v>
      </c>
      <c r="F42" s="19">
        <v>0</v>
      </c>
      <c r="G42" s="19">
        <v>0</v>
      </c>
      <c r="H42" s="19">
        <v>1</v>
      </c>
      <c r="I42" s="17">
        <v>6.118</v>
      </c>
      <c r="J42" s="17">
        <v>17.048</v>
      </c>
      <c r="K42" s="20">
        <v>4</v>
      </c>
      <c r="L42" s="20">
        <v>2</v>
      </c>
      <c r="M42" s="20">
        <v>0</v>
      </c>
      <c r="N42" s="20">
        <v>1</v>
      </c>
      <c r="O42" s="20">
        <v>0</v>
      </c>
      <c r="P42" s="20">
        <v>4.919</v>
      </c>
      <c r="Q42" s="20">
        <v>0</v>
      </c>
      <c r="R42" s="20">
        <v>0</v>
      </c>
      <c r="S42" s="21"/>
      <c r="T42" s="21"/>
      <c r="U42" s="21"/>
    </row>
    <row r="43" ht="16.5" spans="1:21">
      <c r="A43" s="19">
        <v>98</v>
      </c>
      <c r="B43" s="19" t="s">
        <v>240</v>
      </c>
      <c r="C43" s="19">
        <v>4596.881</v>
      </c>
      <c r="D43" s="19">
        <v>5135.031</v>
      </c>
      <c r="E43" s="19">
        <v>0</v>
      </c>
      <c r="F43" s="19">
        <v>0</v>
      </c>
      <c r="G43" s="19">
        <v>0</v>
      </c>
      <c r="H43" s="19">
        <v>1</v>
      </c>
      <c r="I43" s="17">
        <v>1.069</v>
      </c>
      <c r="J43" s="17">
        <v>11.437</v>
      </c>
      <c r="K43" s="20">
        <v>4</v>
      </c>
      <c r="L43" s="20">
        <v>1</v>
      </c>
      <c r="M43" s="20">
        <v>0</v>
      </c>
      <c r="N43" s="20">
        <v>1</v>
      </c>
      <c r="O43" s="20">
        <v>0</v>
      </c>
      <c r="P43" s="20">
        <v>4.746</v>
      </c>
      <c r="Q43" s="20">
        <v>0</v>
      </c>
      <c r="R43" s="20">
        <v>1</v>
      </c>
      <c r="S43" s="21"/>
      <c r="T43" s="21"/>
      <c r="U43" s="21"/>
    </row>
    <row r="44" ht="16.5" spans="1:21">
      <c r="A44" s="19">
        <v>101</v>
      </c>
      <c r="B44" s="19" t="s">
        <v>241</v>
      </c>
      <c r="C44" s="19">
        <v>245.82</v>
      </c>
      <c r="D44" s="19">
        <v>247.462</v>
      </c>
      <c r="E44" s="19">
        <v>0</v>
      </c>
      <c r="F44" s="19">
        <v>0</v>
      </c>
      <c r="G44" s="19">
        <v>0</v>
      </c>
      <c r="H44" s="19">
        <v>1</v>
      </c>
      <c r="I44" s="17">
        <v>0.38</v>
      </c>
      <c r="J44" s="17">
        <v>1.041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8.943</v>
      </c>
      <c r="Q44" s="20">
        <v>0</v>
      </c>
      <c r="R44" s="20">
        <v>1</v>
      </c>
      <c r="S44" s="21"/>
      <c r="T44" s="21"/>
      <c r="U44" s="21"/>
    </row>
    <row r="45" ht="16.5" spans="1:21">
      <c r="A45" s="19">
        <v>110</v>
      </c>
      <c r="B45" s="19" t="s">
        <v>242</v>
      </c>
      <c r="C45" s="19">
        <v>3412.98</v>
      </c>
      <c r="D45" s="19">
        <v>3853.974</v>
      </c>
      <c r="E45" s="19">
        <v>0</v>
      </c>
      <c r="F45" s="19">
        <v>0</v>
      </c>
      <c r="G45" s="19">
        <v>0</v>
      </c>
      <c r="H45" s="19">
        <v>1</v>
      </c>
      <c r="I45" s="17">
        <v>4.329</v>
      </c>
      <c r="J45" s="17">
        <v>15.276</v>
      </c>
      <c r="K45" s="20">
        <v>4</v>
      </c>
      <c r="L45" s="20">
        <v>0</v>
      </c>
      <c r="M45" s="20">
        <v>0</v>
      </c>
      <c r="N45" s="20">
        <v>1</v>
      </c>
      <c r="O45" s="20">
        <v>0</v>
      </c>
      <c r="P45" s="20">
        <v>6.572</v>
      </c>
      <c r="Q45" s="20">
        <v>0</v>
      </c>
      <c r="R45" s="20">
        <v>1</v>
      </c>
      <c r="S45" s="21"/>
      <c r="T45" s="21"/>
      <c r="U45" s="21"/>
    </row>
    <row r="46" ht="16.5" spans="1:21">
      <c r="A46" s="19">
        <v>116</v>
      </c>
      <c r="B46" s="19" t="s">
        <v>243</v>
      </c>
      <c r="C46" s="19">
        <v>195.697</v>
      </c>
      <c r="D46" s="19">
        <v>197.021</v>
      </c>
      <c r="E46" s="19">
        <v>0</v>
      </c>
      <c r="F46" s="19">
        <v>0</v>
      </c>
      <c r="G46" s="19">
        <v>0</v>
      </c>
      <c r="H46" s="19">
        <v>1</v>
      </c>
      <c r="I46" s="17">
        <v>0.339</v>
      </c>
      <c r="J46" s="17">
        <v>1.009</v>
      </c>
      <c r="K46" s="20">
        <v>4</v>
      </c>
      <c r="L46" s="20">
        <v>1</v>
      </c>
      <c r="M46" s="20">
        <v>0</v>
      </c>
      <c r="N46" s="20">
        <v>1</v>
      </c>
      <c r="O46" s="20">
        <v>0</v>
      </c>
      <c r="P46" s="20">
        <v>6.118</v>
      </c>
      <c r="Q46" s="20">
        <v>0</v>
      </c>
      <c r="R46" s="20">
        <v>1</v>
      </c>
      <c r="S46" s="21"/>
      <c r="T46" s="21"/>
      <c r="U46" s="21"/>
    </row>
    <row r="47" ht="16.5" spans="1:21">
      <c r="A47" s="19">
        <v>129</v>
      </c>
      <c r="B47" s="19" t="s">
        <v>244</v>
      </c>
      <c r="C47" s="19">
        <v>13302.125</v>
      </c>
      <c r="D47" s="19">
        <v>14679.952</v>
      </c>
      <c r="E47" s="19">
        <v>0</v>
      </c>
      <c r="F47" s="19">
        <v>0</v>
      </c>
      <c r="G47" s="19">
        <v>0</v>
      </c>
      <c r="H47" s="19">
        <v>1</v>
      </c>
      <c r="I47" s="17">
        <v>1.319</v>
      </c>
      <c r="J47" s="17">
        <v>10.581</v>
      </c>
      <c r="K47" s="20">
        <v>4</v>
      </c>
      <c r="L47" s="20">
        <v>1</v>
      </c>
      <c r="M47" s="20">
        <v>0</v>
      </c>
      <c r="N47" s="20">
        <v>1</v>
      </c>
      <c r="O47" s="20">
        <v>0</v>
      </c>
      <c r="P47" s="20">
        <v>2.802</v>
      </c>
      <c r="Q47" s="20">
        <v>0</v>
      </c>
      <c r="R47" s="20">
        <v>0</v>
      </c>
      <c r="S47" s="21"/>
      <c r="T47" s="21"/>
      <c r="U47" s="21"/>
    </row>
    <row r="48" ht="16.5" spans="1:21">
      <c r="A48" s="19">
        <v>134</v>
      </c>
      <c r="B48" s="19" t="s">
        <v>245</v>
      </c>
      <c r="C48" s="19">
        <v>930.743</v>
      </c>
      <c r="D48" s="19">
        <v>1048.539</v>
      </c>
      <c r="E48" s="19">
        <v>0</v>
      </c>
      <c r="F48" s="19">
        <v>0</v>
      </c>
      <c r="G48" s="19">
        <v>0</v>
      </c>
      <c r="H48" s="19">
        <v>1</v>
      </c>
      <c r="I48" s="17">
        <v>6.285</v>
      </c>
      <c r="J48" s="17">
        <v>16.813</v>
      </c>
      <c r="K48" s="20">
        <v>2</v>
      </c>
      <c r="L48" s="20">
        <v>0</v>
      </c>
      <c r="M48" s="20">
        <v>0</v>
      </c>
      <c r="N48" s="20">
        <v>0</v>
      </c>
      <c r="O48" s="20">
        <v>0</v>
      </c>
      <c r="P48" s="20">
        <v>3.117</v>
      </c>
      <c r="Q48" s="20">
        <v>0</v>
      </c>
      <c r="R48" s="20">
        <v>0</v>
      </c>
      <c r="S48" s="21"/>
      <c r="T48" s="21"/>
      <c r="U48" s="21"/>
    </row>
    <row r="49" ht="16.5" spans="1:21">
      <c r="A49" s="19">
        <v>136</v>
      </c>
      <c r="B49" s="19" t="s">
        <v>246</v>
      </c>
      <c r="C49" s="19">
        <v>10678.368</v>
      </c>
      <c r="D49" s="19">
        <v>11708.582</v>
      </c>
      <c r="E49" s="19">
        <v>0</v>
      </c>
      <c r="F49" s="19">
        <v>0</v>
      </c>
      <c r="G49" s="19">
        <v>0</v>
      </c>
      <c r="H49" s="19">
        <v>1</v>
      </c>
      <c r="I49" s="17">
        <v>1.467</v>
      </c>
      <c r="J49" s="17">
        <v>10.137</v>
      </c>
      <c r="K49" s="20">
        <v>4</v>
      </c>
      <c r="L49" s="20">
        <v>2</v>
      </c>
      <c r="M49" s="20">
        <v>0</v>
      </c>
      <c r="N49" s="20">
        <v>1</v>
      </c>
      <c r="O49" s="20">
        <v>0</v>
      </c>
      <c r="P49" s="20">
        <v>3.805</v>
      </c>
      <c r="Q49" s="20">
        <v>0</v>
      </c>
      <c r="R49" s="20">
        <v>0</v>
      </c>
      <c r="S49" s="21"/>
      <c r="T49" s="21"/>
      <c r="U49" s="21"/>
    </row>
    <row r="50" ht="16.5" spans="1:21">
      <c r="A50" s="19">
        <v>149</v>
      </c>
      <c r="B50" s="19" t="s">
        <v>247</v>
      </c>
      <c r="C50" s="19">
        <v>3587.964</v>
      </c>
      <c r="D50" s="19">
        <v>3982.992</v>
      </c>
      <c r="E50" s="19">
        <v>0</v>
      </c>
      <c r="F50" s="19">
        <v>0</v>
      </c>
      <c r="G50" s="19">
        <v>0</v>
      </c>
      <c r="H50" s="19">
        <v>1</v>
      </c>
      <c r="I50" s="17">
        <v>3.526</v>
      </c>
      <c r="J50" s="17">
        <v>13.094</v>
      </c>
      <c r="K50" s="20">
        <v>4</v>
      </c>
      <c r="L50" s="20">
        <v>2</v>
      </c>
      <c r="M50" s="20">
        <v>0</v>
      </c>
      <c r="N50" s="20">
        <v>1</v>
      </c>
      <c r="O50" s="20">
        <v>0</v>
      </c>
      <c r="P50" s="20">
        <v>11.364</v>
      </c>
      <c r="Q50" s="20">
        <v>0</v>
      </c>
      <c r="R50" s="20">
        <v>1</v>
      </c>
      <c r="S50" s="21"/>
      <c r="T50" s="21"/>
      <c r="U50" s="21"/>
    </row>
    <row r="51" ht="16.5" spans="1:21">
      <c r="A51" s="19">
        <v>152</v>
      </c>
      <c r="B51" s="19" t="s">
        <v>248</v>
      </c>
      <c r="C51" s="19">
        <v>2507.04</v>
      </c>
      <c r="D51" s="19">
        <v>2764.952</v>
      </c>
      <c r="E51" s="19">
        <v>0</v>
      </c>
      <c r="F51" s="19">
        <v>0</v>
      </c>
      <c r="G51" s="19">
        <v>0</v>
      </c>
      <c r="H51" s="19">
        <v>1</v>
      </c>
      <c r="I51" s="17">
        <v>1.18</v>
      </c>
      <c r="J51" s="17">
        <v>10.398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6.192</v>
      </c>
      <c r="Q51" s="20">
        <v>0</v>
      </c>
      <c r="R51" s="20">
        <v>0</v>
      </c>
      <c r="S51" s="21"/>
      <c r="T51" s="21"/>
      <c r="U51" s="21"/>
    </row>
    <row r="52" ht="16.5" spans="1:21">
      <c r="A52" s="19">
        <v>683</v>
      </c>
      <c r="B52" s="19" t="s">
        <v>249</v>
      </c>
      <c r="C52" s="19">
        <v>862.057</v>
      </c>
      <c r="D52" s="19">
        <v>1046.697</v>
      </c>
      <c r="E52" s="19">
        <v>0</v>
      </c>
      <c r="F52" s="19">
        <v>0</v>
      </c>
      <c r="G52" s="19">
        <v>0</v>
      </c>
      <c r="H52" s="19">
        <v>1</v>
      </c>
      <c r="I52" s="17">
        <v>1.218</v>
      </c>
      <c r="J52" s="17">
        <v>18.644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20.89</v>
      </c>
      <c r="Q52" s="20">
        <v>0</v>
      </c>
      <c r="R52" s="20">
        <v>0</v>
      </c>
      <c r="S52" s="21"/>
      <c r="T52" s="21"/>
      <c r="U52" s="21"/>
    </row>
    <row r="53" ht="16.5" spans="1:21">
      <c r="A53" s="19">
        <v>821</v>
      </c>
      <c r="B53" s="19" t="s">
        <v>250</v>
      </c>
      <c r="C53" s="19">
        <v>5936.18</v>
      </c>
      <c r="D53" s="19">
        <v>6529.667</v>
      </c>
      <c r="E53" s="19">
        <v>0</v>
      </c>
      <c r="F53" s="19">
        <v>0</v>
      </c>
      <c r="G53" s="19">
        <v>0</v>
      </c>
      <c r="H53" s="19">
        <v>1</v>
      </c>
      <c r="I53" s="17">
        <v>2.55</v>
      </c>
      <c r="J53" s="17">
        <v>11.407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2.639</v>
      </c>
      <c r="Q53" s="20">
        <v>0</v>
      </c>
      <c r="R53" s="20">
        <v>0</v>
      </c>
      <c r="S53" s="21"/>
      <c r="T53" s="21"/>
      <c r="U53" s="21"/>
    </row>
    <row r="54" ht="16.5" spans="1:21">
      <c r="A54" s="19">
        <v>867</v>
      </c>
      <c r="B54" s="19" t="s">
        <v>251</v>
      </c>
      <c r="C54" s="19">
        <v>1864.963</v>
      </c>
      <c r="D54" s="19">
        <v>2351.214</v>
      </c>
      <c r="E54" s="19">
        <v>0</v>
      </c>
      <c r="F54" s="19">
        <v>0</v>
      </c>
      <c r="G54" s="19">
        <v>0</v>
      </c>
      <c r="H54" s="19">
        <v>1</v>
      </c>
      <c r="I54" s="17">
        <v>3.244</v>
      </c>
      <c r="J54" s="17">
        <v>23.254</v>
      </c>
      <c r="K54" s="20">
        <v>4</v>
      </c>
      <c r="L54" s="20">
        <v>0</v>
      </c>
      <c r="M54" s="20">
        <v>0</v>
      </c>
      <c r="N54" s="20">
        <v>1</v>
      </c>
      <c r="O54" s="20">
        <v>0</v>
      </c>
      <c r="P54" s="20">
        <v>2.064</v>
      </c>
      <c r="Q54" s="20">
        <v>0</v>
      </c>
      <c r="R54" s="20">
        <v>0</v>
      </c>
      <c r="S54" s="21"/>
      <c r="T54" s="21"/>
      <c r="U54" s="21"/>
    </row>
    <row r="55" ht="16.5" spans="1:21">
      <c r="A55" s="19">
        <v>869</v>
      </c>
      <c r="B55" s="19" t="s">
        <v>252</v>
      </c>
      <c r="C55" s="19">
        <v>3148.674</v>
      </c>
      <c r="D55" s="19">
        <v>3844.402</v>
      </c>
      <c r="E55" s="19">
        <v>0</v>
      </c>
      <c r="F55" s="19">
        <v>0</v>
      </c>
      <c r="G55" s="19">
        <v>0</v>
      </c>
      <c r="H55" s="19">
        <v>1</v>
      </c>
      <c r="I55" s="17">
        <v>7.429</v>
      </c>
      <c r="J55" s="17">
        <v>24.181</v>
      </c>
      <c r="K55" s="20">
        <v>4</v>
      </c>
      <c r="L55" s="20">
        <v>2</v>
      </c>
      <c r="M55" s="20">
        <v>0</v>
      </c>
      <c r="N55" s="20">
        <v>1</v>
      </c>
      <c r="O55" s="20">
        <v>0</v>
      </c>
      <c r="P55" s="20">
        <v>1.576</v>
      </c>
      <c r="Q55" s="20">
        <v>0</v>
      </c>
      <c r="R55" s="20">
        <v>0</v>
      </c>
      <c r="S55" s="21"/>
      <c r="T55" s="21"/>
      <c r="U55" s="21"/>
    </row>
    <row r="56" ht="16.5" spans="1:21">
      <c r="A56" s="19">
        <v>914</v>
      </c>
      <c r="B56" s="19" t="s">
        <v>253</v>
      </c>
      <c r="C56" s="19">
        <v>5632.839</v>
      </c>
      <c r="D56" s="19">
        <v>6414.988</v>
      </c>
      <c r="E56" s="19">
        <v>0</v>
      </c>
      <c r="F56" s="19">
        <v>0</v>
      </c>
      <c r="G56" s="19">
        <v>0</v>
      </c>
      <c r="H56" s="19">
        <v>1</v>
      </c>
      <c r="I56" s="17">
        <v>3.58</v>
      </c>
      <c r="J56" s="17">
        <v>15.336</v>
      </c>
      <c r="K56" s="20">
        <v>2</v>
      </c>
      <c r="L56" s="20">
        <v>2</v>
      </c>
      <c r="M56" s="20">
        <v>0</v>
      </c>
      <c r="N56" s="20">
        <v>0</v>
      </c>
      <c r="O56" s="20">
        <v>0</v>
      </c>
      <c r="P56" s="20">
        <v>5.35</v>
      </c>
      <c r="Q56" s="20">
        <v>0</v>
      </c>
      <c r="R56" s="20">
        <v>0</v>
      </c>
      <c r="S56" s="21"/>
      <c r="T56" s="21"/>
      <c r="U56" s="21"/>
    </row>
    <row r="57" ht="16.5" spans="1:21">
      <c r="A57" s="19">
        <v>919</v>
      </c>
      <c r="B57" s="19" t="s">
        <v>254</v>
      </c>
      <c r="C57" s="19">
        <v>4505.927</v>
      </c>
      <c r="D57" s="19">
        <v>5033.516</v>
      </c>
      <c r="E57" s="19">
        <v>0</v>
      </c>
      <c r="F57" s="19">
        <v>0</v>
      </c>
      <c r="G57" s="19">
        <v>0</v>
      </c>
      <c r="H57" s="19">
        <v>1</v>
      </c>
      <c r="I57" s="17">
        <v>2.285</v>
      </c>
      <c r="J57" s="17">
        <v>12.527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8.092</v>
      </c>
      <c r="Q57" s="20">
        <v>0</v>
      </c>
      <c r="R57" s="20">
        <v>0</v>
      </c>
      <c r="S57" s="21"/>
      <c r="T57" s="21"/>
      <c r="U57" s="21"/>
    </row>
    <row r="58" ht="16.5" spans="1:21">
      <c r="A58" s="19">
        <v>923</v>
      </c>
      <c r="B58" s="19" t="s">
        <v>255</v>
      </c>
      <c r="C58" s="19">
        <v>248.425</v>
      </c>
      <c r="D58" s="19">
        <v>250.108</v>
      </c>
      <c r="E58" s="19">
        <v>0</v>
      </c>
      <c r="F58" s="19">
        <v>0</v>
      </c>
      <c r="G58" s="19">
        <v>0</v>
      </c>
      <c r="H58" s="19">
        <v>1</v>
      </c>
      <c r="I58" s="17">
        <v>0.422</v>
      </c>
      <c r="J58" s="17">
        <v>1.092</v>
      </c>
      <c r="K58" s="20">
        <v>2</v>
      </c>
      <c r="L58" s="20">
        <v>0</v>
      </c>
      <c r="M58" s="20">
        <v>0</v>
      </c>
      <c r="N58" s="20">
        <v>0</v>
      </c>
      <c r="O58" s="20">
        <v>0</v>
      </c>
      <c r="P58" s="20">
        <v>4.667</v>
      </c>
      <c r="Q58" s="20">
        <v>0</v>
      </c>
      <c r="R58" s="20">
        <v>0</v>
      </c>
      <c r="S58" s="21"/>
      <c r="T58" s="21"/>
      <c r="U58" s="21"/>
    </row>
    <row r="59" ht="16.5" spans="1:21">
      <c r="A59" s="19">
        <v>925</v>
      </c>
      <c r="B59" s="19" t="s">
        <v>256</v>
      </c>
      <c r="C59" s="19">
        <v>4086.69</v>
      </c>
      <c r="D59" s="19">
        <v>4573.166</v>
      </c>
      <c r="E59" s="19">
        <v>0</v>
      </c>
      <c r="F59" s="19">
        <v>0</v>
      </c>
      <c r="G59" s="19">
        <v>0</v>
      </c>
      <c r="H59" s="19">
        <v>1</v>
      </c>
      <c r="I59" s="17">
        <v>1.769</v>
      </c>
      <c r="J59" s="17">
        <v>12.218</v>
      </c>
      <c r="K59" s="20">
        <v>4</v>
      </c>
      <c r="L59" s="20">
        <v>1</v>
      </c>
      <c r="M59" s="20">
        <v>-1</v>
      </c>
      <c r="N59" s="20">
        <v>1</v>
      </c>
      <c r="O59" s="20">
        <v>0</v>
      </c>
      <c r="P59" s="20">
        <v>7.589</v>
      </c>
      <c r="Q59" s="20">
        <v>0</v>
      </c>
      <c r="R59" s="20">
        <v>0</v>
      </c>
      <c r="S59" s="21"/>
      <c r="T59" s="21"/>
      <c r="U59" s="21"/>
    </row>
    <row r="60" ht="16.5" spans="1:21">
      <c r="A60" s="19">
        <v>934</v>
      </c>
      <c r="B60" s="19" t="s">
        <v>257</v>
      </c>
      <c r="C60" s="19">
        <v>5260.385</v>
      </c>
      <c r="D60" s="19">
        <v>5978.081</v>
      </c>
      <c r="E60" s="19">
        <v>0</v>
      </c>
      <c r="F60" s="19">
        <v>0</v>
      </c>
      <c r="G60" s="19">
        <v>0</v>
      </c>
      <c r="H60" s="19">
        <v>1</v>
      </c>
      <c r="I60" s="17">
        <v>2.989</v>
      </c>
      <c r="J60" s="17">
        <v>14.636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-0.002</v>
      </c>
      <c r="Q60" s="20">
        <v>0</v>
      </c>
      <c r="R60" s="20">
        <v>0</v>
      </c>
      <c r="S60" s="21"/>
      <c r="T60" s="21"/>
      <c r="U60" s="21"/>
    </row>
    <row r="61" ht="16.5" spans="1:21">
      <c r="A61" s="19">
        <v>945</v>
      </c>
      <c r="B61" s="19" t="s">
        <v>258</v>
      </c>
      <c r="C61" s="19">
        <v>1338.05</v>
      </c>
      <c r="D61" s="19">
        <v>1490.78</v>
      </c>
      <c r="E61" s="19">
        <v>0</v>
      </c>
      <c r="F61" s="19">
        <v>0</v>
      </c>
      <c r="G61" s="19">
        <v>0</v>
      </c>
      <c r="H61" s="19">
        <v>1</v>
      </c>
      <c r="I61" s="17">
        <v>1.025</v>
      </c>
      <c r="J61" s="17">
        <v>11.165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3.206</v>
      </c>
      <c r="Q61" s="20">
        <v>0</v>
      </c>
      <c r="R61" s="20">
        <v>0</v>
      </c>
      <c r="S61" s="21"/>
      <c r="T61" s="21"/>
      <c r="U61" s="21"/>
    </row>
    <row r="62" ht="16.5" spans="1:21">
      <c r="A62" s="19">
        <v>959</v>
      </c>
      <c r="B62" s="19" t="s">
        <v>259</v>
      </c>
      <c r="C62" s="19">
        <v>6427.516</v>
      </c>
      <c r="D62" s="19">
        <v>7221.824</v>
      </c>
      <c r="E62" s="19">
        <v>0</v>
      </c>
      <c r="F62" s="19">
        <v>0</v>
      </c>
      <c r="G62" s="19">
        <v>0</v>
      </c>
      <c r="H62" s="19">
        <v>1</v>
      </c>
      <c r="I62" s="17">
        <v>2.632</v>
      </c>
      <c r="J62" s="17">
        <v>13.341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7.018</v>
      </c>
      <c r="Q62" s="20">
        <v>0</v>
      </c>
      <c r="R62" s="20">
        <v>0</v>
      </c>
      <c r="S62" s="21"/>
      <c r="T62" s="21"/>
      <c r="U62" s="21"/>
    </row>
    <row r="63" ht="16.5" spans="1:21">
      <c r="A63" s="19">
        <v>974</v>
      </c>
      <c r="B63" s="19" t="s">
        <v>260</v>
      </c>
      <c r="C63" s="19">
        <v>5874.352</v>
      </c>
      <c r="D63" s="19">
        <v>6686.887</v>
      </c>
      <c r="E63" s="19">
        <v>0</v>
      </c>
      <c r="F63" s="19">
        <v>0</v>
      </c>
      <c r="G63" s="19">
        <v>0</v>
      </c>
      <c r="H63" s="19">
        <v>1</v>
      </c>
      <c r="I63" s="17">
        <v>3.395</v>
      </c>
      <c r="J63" s="17">
        <v>15.134</v>
      </c>
      <c r="K63" s="20">
        <v>2</v>
      </c>
      <c r="L63" s="20">
        <v>0</v>
      </c>
      <c r="M63" s="20">
        <v>0</v>
      </c>
      <c r="N63" s="20">
        <v>0</v>
      </c>
      <c r="O63" s="20">
        <v>0</v>
      </c>
      <c r="P63" s="20">
        <v>5.483</v>
      </c>
      <c r="Q63" s="20">
        <v>0</v>
      </c>
      <c r="R63" s="20">
        <v>0</v>
      </c>
      <c r="S63" s="21"/>
      <c r="T63" s="21"/>
      <c r="U63" s="21"/>
    </row>
    <row r="64" ht="16.5" spans="1:21">
      <c r="A64" s="19">
        <v>992</v>
      </c>
      <c r="B64" s="19" t="s">
        <v>261</v>
      </c>
      <c r="C64" s="19">
        <v>5017.709</v>
      </c>
      <c r="D64" s="19">
        <v>5700.149</v>
      </c>
      <c r="E64" s="19">
        <v>0</v>
      </c>
      <c r="F64" s="19">
        <v>0</v>
      </c>
      <c r="G64" s="19">
        <v>0</v>
      </c>
      <c r="H64" s="19">
        <v>1</v>
      </c>
      <c r="I64" s="17">
        <v>3.089</v>
      </c>
      <c r="J64" s="17">
        <v>14.691</v>
      </c>
      <c r="K64" s="20">
        <v>2</v>
      </c>
      <c r="L64" s="20">
        <v>0</v>
      </c>
      <c r="M64" s="20">
        <v>0</v>
      </c>
      <c r="N64" s="20">
        <v>0</v>
      </c>
      <c r="O64" s="20">
        <v>0</v>
      </c>
      <c r="P64" s="20">
        <v>5.234</v>
      </c>
      <c r="Q64" s="20">
        <v>0</v>
      </c>
      <c r="R64" s="20">
        <v>0</v>
      </c>
      <c r="S64" s="21"/>
      <c r="T64" s="21"/>
      <c r="U64" s="21"/>
    </row>
    <row r="65" ht="16.5" spans="1:21">
      <c r="A65" s="19">
        <v>399237</v>
      </c>
      <c r="B65" s="19" t="s">
        <v>262</v>
      </c>
      <c r="C65" s="19">
        <v>1021.49</v>
      </c>
      <c r="D65" s="19">
        <v>1156.977</v>
      </c>
      <c r="E65" s="19">
        <v>0</v>
      </c>
      <c r="F65" s="19">
        <v>0</v>
      </c>
      <c r="G65" s="19">
        <v>0</v>
      </c>
      <c r="H65" s="19">
        <v>1</v>
      </c>
      <c r="I65" s="17">
        <v>2.991</v>
      </c>
      <c r="J65" s="17">
        <v>14.351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-0.172</v>
      </c>
      <c r="Q65" s="20">
        <v>0</v>
      </c>
      <c r="R65" s="20">
        <v>0</v>
      </c>
      <c r="S65" s="21"/>
      <c r="T65" s="21"/>
      <c r="U65" s="21"/>
    </row>
    <row r="66" ht="16.5" spans="1:21">
      <c r="A66" s="19">
        <v>399289</v>
      </c>
      <c r="B66" s="19" t="s">
        <v>263</v>
      </c>
      <c r="C66" s="19">
        <v>117.825</v>
      </c>
      <c r="D66" s="19">
        <v>118.948</v>
      </c>
      <c r="E66" s="19">
        <v>0</v>
      </c>
      <c r="F66" s="19">
        <v>0</v>
      </c>
      <c r="G66" s="19">
        <v>0</v>
      </c>
      <c r="H66" s="19">
        <v>1</v>
      </c>
      <c r="I66" s="17">
        <v>0.489</v>
      </c>
      <c r="J66" s="17">
        <v>1.429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11.481</v>
      </c>
      <c r="Q66" s="20">
        <v>0</v>
      </c>
      <c r="R66" s="20">
        <v>1</v>
      </c>
      <c r="S66" s="21"/>
      <c r="T66" s="21"/>
      <c r="U66" s="21"/>
    </row>
    <row r="67" ht="16.5" spans="1:21">
      <c r="A67" s="19">
        <v>399298</v>
      </c>
      <c r="B67" s="19" t="s">
        <v>264</v>
      </c>
      <c r="C67" s="19">
        <v>208.966</v>
      </c>
      <c r="D67" s="19">
        <v>210.674</v>
      </c>
      <c r="E67" s="19">
        <v>0</v>
      </c>
      <c r="F67" s="19">
        <v>0</v>
      </c>
      <c r="G67" s="19">
        <v>0</v>
      </c>
      <c r="H67" s="19">
        <v>1</v>
      </c>
      <c r="I67" s="17">
        <v>0.447</v>
      </c>
      <c r="J67" s="17">
        <v>1.254</v>
      </c>
      <c r="K67" s="20">
        <v>4</v>
      </c>
      <c r="L67" s="20">
        <v>1</v>
      </c>
      <c r="M67" s="20">
        <v>0</v>
      </c>
      <c r="N67" s="20">
        <v>0</v>
      </c>
      <c r="O67" s="20">
        <v>0</v>
      </c>
      <c r="P67" s="20">
        <v>-0.763</v>
      </c>
      <c r="Q67" s="20">
        <v>0</v>
      </c>
      <c r="R67" s="20">
        <v>1</v>
      </c>
      <c r="S67" s="21"/>
      <c r="T67" s="21"/>
      <c r="U67" s="21"/>
    </row>
    <row r="68" ht="16.5" spans="1:21">
      <c r="A68" s="19">
        <v>399299</v>
      </c>
      <c r="B68" s="19" t="s">
        <v>265</v>
      </c>
      <c r="C68" s="19">
        <v>240.352</v>
      </c>
      <c r="D68" s="19">
        <v>242.242</v>
      </c>
      <c r="E68" s="19">
        <v>0</v>
      </c>
      <c r="F68" s="19">
        <v>0</v>
      </c>
      <c r="G68" s="19">
        <v>0</v>
      </c>
      <c r="H68" s="19">
        <v>1</v>
      </c>
      <c r="I68" s="17">
        <v>0.464</v>
      </c>
      <c r="J68" s="17">
        <v>1.24</v>
      </c>
      <c r="K68" s="20">
        <v>2</v>
      </c>
      <c r="L68" s="20">
        <v>0</v>
      </c>
      <c r="M68" s="20">
        <v>0</v>
      </c>
      <c r="N68" s="20">
        <v>-1</v>
      </c>
      <c r="O68" s="20">
        <v>0</v>
      </c>
      <c r="P68" s="20">
        <v>9.001</v>
      </c>
      <c r="Q68" s="20">
        <v>0</v>
      </c>
      <c r="R68" s="20">
        <v>0</v>
      </c>
      <c r="S68" s="21"/>
      <c r="T68" s="21"/>
      <c r="U68" s="21"/>
    </row>
    <row r="69" ht="16.5" spans="1:21">
      <c r="A69" s="19">
        <v>399301</v>
      </c>
      <c r="B69" s="19" t="s">
        <v>266</v>
      </c>
      <c r="C69" s="19">
        <v>212.737</v>
      </c>
      <c r="D69" s="19">
        <v>214.475</v>
      </c>
      <c r="E69" s="19">
        <v>0</v>
      </c>
      <c r="F69" s="19">
        <v>0</v>
      </c>
      <c r="G69" s="19">
        <v>0</v>
      </c>
      <c r="H69" s="19">
        <v>1</v>
      </c>
      <c r="I69" s="17">
        <v>0.447</v>
      </c>
      <c r="J69" s="17">
        <v>1.253</v>
      </c>
      <c r="K69" s="20">
        <v>2</v>
      </c>
      <c r="L69" s="20">
        <v>2</v>
      </c>
      <c r="M69" s="20">
        <v>0</v>
      </c>
      <c r="N69" s="20">
        <v>0</v>
      </c>
      <c r="O69" s="20">
        <v>0</v>
      </c>
      <c r="P69" s="20">
        <v>0.392</v>
      </c>
      <c r="Q69" s="20">
        <v>0</v>
      </c>
      <c r="R69" s="20">
        <v>1</v>
      </c>
      <c r="S69" s="21"/>
      <c r="T69" s="21"/>
      <c r="U69" s="21"/>
    </row>
    <row r="70" ht="16.5" spans="1:21">
      <c r="A70" s="19">
        <v>399302</v>
      </c>
      <c r="B70" s="19" t="s">
        <v>267</v>
      </c>
      <c r="C70" s="19">
        <v>216.586</v>
      </c>
      <c r="D70" s="19">
        <v>218.437</v>
      </c>
      <c r="E70" s="19">
        <v>0</v>
      </c>
      <c r="F70" s="19">
        <v>0</v>
      </c>
      <c r="G70" s="19">
        <v>0</v>
      </c>
      <c r="H70" s="19">
        <v>1</v>
      </c>
      <c r="I70" s="17">
        <v>0.494</v>
      </c>
      <c r="J70" s="17">
        <v>1.337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0.422</v>
      </c>
      <c r="Q70" s="20">
        <v>0</v>
      </c>
      <c r="R70" s="20">
        <v>0</v>
      </c>
      <c r="S70" s="21"/>
      <c r="T70" s="21"/>
      <c r="U70" s="21"/>
    </row>
    <row r="71" ht="16.5" spans="1:21">
      <c r="A71" s="19">
        <v>399353</v>
      </c>
      <c r="B71" s="19" t="s">
        <v>268</v>
      </c>
      <c r="C71" s="19">
        <v>1960.102</v>
      </c>
      <c r="D71" s="19">
        <v>2179.326</v>
      </c>
      <c r="E71" s="19">
        <v>0</v>
      </c>
      <c r="F71" s="19">
        <v>0</v>
      </c>
      <c r="G71" s="19">
        <v>0</v>
      </c>
      <c r="H71" s="19">
        <v>1</v>
      </c>
      <c r="I71" s="17">
        <v>1.101</v>
      </c>
      <c r="J71" s="17">
        <v>11.05</v>
      </c>
      <c r="K71" s="20">
        <v>2</v>
      </c>
      <c r="L71" s="20">
        <v>2</v>
      </c>
      <c r="M71" s="20">
        <v>0</v>
      </c>
      <c r="N71" s="20">
        <v>0</v>
      </c>
      <c r="O71" s="20">
        <v>0</v>
      </c>
      <c r="P71" s="20">
        <v>4.201</v>
      </c>
      <c r="Q71" s="20">
        <v>0</v>
      </c>
      <c r="R71" s="20">
        <v>1</v>
      </c>
      <c r="S71" s="21"/>
      <c r="T71" s="21"/>
      <c r="U71" s="21"/>
    </row>
    <row r="72" ht="16.5" spans="1:21">
      <c r="A72" s="19">
        <v>399371</v>
      </c>
      <c r="B72" s="19" t="s">
        <v>269</v>
      </c>
      <c r="C72" s="19">
        <v>5927.36</v>
      </c>
      <c r="D72" s="19">
        <v>6601.329</v>
      </c>
      <c r="E72" s="19">
        <v>0</v>
      </c>
      <c r="F72" s="19">
        <v>0</v>
      </c>
      <c r="G72" s="19">
        <v>0</v>
      </c>
      <c r="H72" s="19">
        <v>1</v>
      </c>
      <c r="I72" s="17">
        <v>1.03</v>
      </c>
      <c r="J72" s="17">
        <v>11.134</v>
      </c>
      <c r="K72" s="20">
        <v>2</v>
      </c>
      <c r="L72" s="20">
        <v>0</v>
      </c>
      <c r="M72" s="20">
        <v>0</v>
      </c>
      <c r="N72" s="20">
        <v>0</v>
      </c>
      <c r="O72" s="20">
        <v>0</v>
      </c>
      <c r="P72" s="20">
        <v>6.494</v>
      </c>
      <c r="Q72" s="20">
        <v>0</v>
      </c>
      <c r="R72" s="20">
        <v>0</v>
      </c>
      <c r="S72" s="21"/>
      <c r="T72" s="21"/>
      <c r="U72" s="21"/>
    </row>
    <row r="73" ht="16.5" spans="1:21">
      <c r="A73" s="19">
        <v>399373</v>
      </c>
      <c r="B73" s="19" t="s">
        <v>270</v>
      </c>
      <c r="C73" s="19">
        <v>7335.608</v>
      </c>
      <c r="D73" s="19">
        <v>8201.127</v>
      </c>
      <c r="E73" s="19">
        <v>0</v>
      </c>
      <c r="F73" s="19">
        <v>0</v>
      </c>
      <c r="G73" s="19">
        <v>0</v>
      </c>
      <c r="H73" s="19">
        <v>1</v>
      </c>
      <c r="I73" s="17">
        <v>2.679</v>
      </c>
      <c r="J73" s="17">
        <v>12.95</v>
      </c>
      <c r="K73" s="20">
        <v>2</v>
      </c>
      <c r="L73" s="20">
        <v>1</v>
      </c>
      <c r="M73" s="20">
        <v>0</v>
      </c>
      <c r="N73" s="20">
        <v>0</v>
      </c>
      <c r="O73" s="20">
        <v>0</v>
      </c>
      <c r="P73" s="20">
        <v>13.695</v>
      </c>
      <c r="Q73" s="20">
        <v>0</v>
      </c>
      <c r="R73" s="20">
        <v>0</v>
      </c>
      <c r="S73" s="21"/>
      <c r="T73" s="21"/>
      <c r="U73" s="21"/>
    </row>
    <row r="74" ht="16.5" spans="1:21">
      <c r="A74" s="19">
        <v>399387</v>
      </c>
      <c r="B74" s="19" t="s">
        <v>271</v>
      </c>
      <c r="C74" s="19">
        <v>4703.493</v>
      </c>
      <c r="D74" s="19">
        <v>5351.251</v>
      </c>
      <c r="E74" s="19">
        <v>0</v>
      </c>
      <c r="F74" s="19">
        <v>0</v>
      </c>
      <c r="G74" s="19">
        <v>0</v>
      </c>
      <c r="H74" s="19">
        <v>1</v>
      </c>
      <c r="I74" s="17">
        <v>3.65</v>
      </c>
      <c r="J74" s="17">
        <v>15.313</v>
      </c>
      <c r="K74" s="20">
        <v>3</v>
      </c>
      <c r="L74" s="20">
        <v>1</v>
      </c>
      <c r="M74" s="20">
        <v>0</v>
      </c>
      <c r="N74" s="20">
        <v>0</v>
      </c>
      <c r="O74" s="20">
        <v>0</v>
      </c>
      <c r="P74" s="20">
        <v>14.799</v>
      </c>
      <c r="Q74" s="20">
        <v>0</v>
      </c>
      <c r="R74" s="20">
        <v>0</v>
      </c>
      <c r="S74" s="21"/>
      <c r="T74" s="21"/>
      <c r="U74" s="21"/>
    </row>
    <row r="75" ht="16.5" spans="1:21">
      <c r="A75" s="19">
        <v>399404</v>
      </c>
      <c r="B75" s="19" t="s">
        <v>272</v>
      </c>
      <c r="C75" s="19">
        <v>6056.766</v>
      </c>
      <c r="D75" s="19">
        <v>6632.526</v>
      </c>
      <c r="E75" s="19">
        <v>0</v>
      </c>
      <c r="F75" s="19">
        <v>0</v>
      </c>
      <c r="G75" s="19">
        <v>0</v>
      </c>
      <c r="H75" s="19">
        <v>1</v>
      </c>
      <c r="I75" s="17">
        <v>2.172</v>
      </c>
      <c r="J75" s="17">
        <v>10.664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12.435</v>
      </c>
      <c r="Q75" s="20">
        <v>0</v>
      </c>
      <c r="R75" s="20">
        <v>0</v>
      </c>
      <c r="S75" s="21"/>
      <c r="T75" s="21"/>
      <c r="U75" s="21"/>
    </row>
    <row r="76" ht="16.5" spans="1:21">
      <c r="A76" s="19">
        <v>399427</v>
      </c>
      <c r="B76" s="19" t="s">
        <v>273</v>
      </c>
      <c r="C76" s="19">
        <v>2139.628</v>
      </c>
      <c r="D76" s="19">
        <v>2475.492</v>
      </c>
      <c r="E76" s="19">
        <v>0</v>
      </c>
      <c r="F76" s="19">
        <v>0</v>
      </c>
      <c r="G76" s="19">
        <v>0</v>
      </c>
      <c r="H76" s="19">
        <v>1</v>
      </c>
      <c r="I76" s="17">
        <v>1.685</v>
      </c>
      <c r="J76" s="17">
        <v>15.024</v>
      </c>
      <c r="K76" s="20">
        <v>3</v>
      </c>
      <c r="L76" s="20">
        <v>1</v>
      </c>
      <c r="M76" s="20">
        <v>0</v>
      </c>
      <c r="N76" s="20">
        <v>0</v>
      </c>
      <c r="O76" s="20">
        <v>0</v>
      </c>
      <c r="P76" s="20">
        <v>11.248</v>
      </c>
      <c r="Q76" s="20">
        <v>0</v>
      </c>
      <c r="R76" s="20">
        <v>1</v>
      </c>
      <c r="S76" s="21"/>
      <c r="T76" s="21"/>
      <c r="U76" s="21"/>
    </row>
    <row r="77" ht="16.5" spans="1:21">
      <c r="A77" s="19">
        <v>399431</v>
      </c>
      <c r="B77" s="19" t="s">
        <v>274</v>
      </c>
      <c r="C77" s="19">
        <v>7149.32</v>
      </c>
      <c r="D77" s="19">
        <v>8048.865</v>
      </c>
      <c r="E77" s="19">
        <v>0</v>
      </c>
      <c r="F77" s="19">
        <v>0</v>
      </c>
      <c r="G77" s="19">
        <v>0</v>
      </c>
      <c r="H77" s="19">
        <v>1</v>
      </c>
      <c r="I77" s="17">
        <v>6.053</v>
      </c>
      <c r="J77" s="17">
        <v>16.553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5.347</v>
      </c>
      <c r="Q77" s="20">
        <v>0</v>
      </c>
      <c r="R77" s="20">
        <v>0</v>
      </c>
      <c r="S77" s="21"/>
      <c r="T77" s="21"/>
      <c r="U77" s="21"/>
    </row>
    <row r="78" ht="16.5" spans="1:21">
      <c r="A78" s="19">
        <v>399481</v>
      </c>
      <c r="B78" s="19" t="s">
        <v>226</v>
      </c>
      <c r="C78" s="19">
        <v>127.805</v>
      </c>
      <c r="D78" s="19">
        <v>127.928</v>
      </c>
      <c r="E78" s="19">
        <v>0</v>
      </c>
      <c r="F78" s="19">
        <v>0</v>
      </c>
      <c r="G78" s="19">
        <v>0</v>
      </c>
      <c r="H78" s="19">
        <v>1</v>
      </c>
      <c r="I78" s="17">
        <v>0.025</v>
      </c>
      <c r="J78" s="17">
        <v>0.121</v>
      </c>
      <c r="K78" s="20">
        <v>1</v>
      </c>
      <c r="L78" s="20">
        <v>2</v>
      </c>
      <c r="M78" s="20">
        <v>0</v>
      </c>
      <c r="N78" s="20">
        <v>-1</v>
      </c>
      <c r="O78" s="20">
        <v>0</v>
      </c>
      <c r="P78" s="20">
        <v>0.553</v>
      </c>
      <c r="Q78" s="20">
        <v>0</v>
      </c>
      <c r="R78" s="20">
        <v>0</v>
      </c>
      <c r="S78" s="21"/>
      <c r="T78" s="21"/>
      <c r="U78" s="21"/>
    </row>
    <row r="79" ht="16.5" spans="1:21">
      <c r="A79" s="19">
        <v>399676</v>
      </c>
      <c r="B79" s="19" t="s">
        <v>275</v>
      </c>
      <c r="C79" s="19">
        <v>2648.009</v>
      </c>
      <c r="D79" s="19">
        <v>3307.328</v>
      </c>
      <c r="E79" s="19">
        <v>0</v>
      </c>
      <c r="F79" s="19">
        <v>0</v>
      </c>
      <c r="G79" s="19">
        <v>0</v>
      </c>
      <c r="H79" s="19">
        <v>1</v>
      </c>
      <c r="I79" s="17">
        <v>1.838</v>
      </c>
      <c r="J79" s="17">
        <v>21.407</v>
      </c>
      <c r="K79" s="20">
        <v>4</v>
      </c>
      <c r="L79" s="20">
        <v>0</v>
      </c>
      <c r="M79" s="20">
        <v>0</v>
      </c>
      <c r="N79" s="20">
        <v>1</v>
      </c>
      <c r="O79" s="20">
        <v>0</v>
      </c>
      <c r="P79" s="20">
        <v>2.526</v>
      </c>
      <c r="Q79" s="20">
        <v>0</v>
      </c>
      <c r="R79" s="20">
        <v>1</v>
      </c>
      <c r="S79" s="21"/>
      <c r="T79" s="21"/>
      <c r="U79" s="21"/>
    </row>
    <row r="80" ht="16.5" spans="1:21">
      <c r="A80" s="19">
        <v>399809</v>
      </c>
      <c r="B80" s="19" t="s">
        <v>276</v>
      </c>
      <c r="C80" s="19">
        <v>1947.584</v>
      </c>
      <c r="D80" s="19">
        <v>2255.319</v>
      </c>
      <c r="E80" s="19">
        <v>0</v>
      </c>
      <c r="F80" s="19">
        <v>0</v>
      </c>
      <c r="G80" s="19">
        <v>0</v>
      </c>
      <c r="H80" s="19">
        <v>1</v>
      </c>
      <c r="I80" s="17">
        <v>5.088</v>
      </c>
      <c r="J80" s="17">
        <v>18.039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31.304</v>
      </c>
      <c r="Q80" s="20">
        <v>0</v>
      </c>
      <c r="R80" s="20">
        <v>1</v>
      </c>
      <c r="S80" s="21"/>
      <c r="T80" s="21"/>
      <c r="U80" s="21"/>
    </row>
    <row r="81" ht="16.5" spans="1:21">
      <c r="A81" s="19">
        <v>399914</v>
      </c>
      <c r="B81" s="19" t="s">
        <v>277</v>
      </c>
      <c r="C81" s="19">
        <v>5632.839</v>
      </c>
      <c r="D81" s="19">
        <v>6414.988</v>
      </c>
      <c r="E81" s="19">
        <v>0</v>
      </c>
      <c r="F81" s="19">
        <v>0</v>
      </c>
      <c r="G81" s="19">
        <v>0</v>
      </c>
      <c r="H81" s="19">
        <v>1</v>
      </c>
      <c r="I81" s="17">
        <v>3.58</v>
      </c>
      <c r="J81" s="17">
        <v>15.336</v>
      </c>
      <c r="K81" s="20">
        <v>4</v>
      </c>
      <c r="L81" s="20">
        <v>1</v>
      </c>
      <c r="M81" s="20">
        <v>0</v>
      </c>
      <c r="N81" s="20">
        <v>0</v>
      </c>
      <c r="O81" s="20">
        <v>0</v>
      </c>
      <c r="P81" s="20">
        <v>-0.277</v>
      </c>
      <c r="Q81" s="20">
        <v>0</v>
      </c>
      <c r="R81" s="20">
        <v>0</v>
      </c>
      <c r="S81" s="21"/>
      <c r="T81" s="21"/>
      <c r="U81" s="21"/>
    </row>
    <row r="82" ht="16.5" spans="1:21">
      <c r="A82" s="19">
        <v>399934</v>
      </c>
      <c r="B82" s="19" t="s">
        <v>257</v>
      </c>
      <c r="C82" s="19">
        <v>5260.384</v>
      </c>
      <c r="D82" s="19">
        <v>5978.08</v>
      </c>
      <c r="E82" s="19">
        <v>0</v>
      </c>
      <c r="F82" s="19">
        <v>0</v>
      </c>
      <c r="G82" s="19">
        <v>0</v>
      </c>
      <c r="H82" s="19">
        <v>1</v>
      </c>
      <c r="I82" s="17">
        <v>2.989</v>
      </c>
      <c r="J82" s="17">
        <v>14.636</v>
      </c>
      <c r="K82" s="20">
        <v>3</v>
      </c>
      <c r="L82" s="20">
        <v>2</v>
      </c>
      <c r="M82" s="20">
        <v>0</v>
      </c>
      <c r="N82" s="20">
        <v>0</v>
      </c>
      <c r="O82" s="20">
        <v>0</v>
      </c>
      <c r="P82" s="20">
        <v>14.074</v>
      </c>
      <c r="Q82" s="20">
        <v>0</v>
      </c>
      <c r="R82" s="20">
        <v>0</v>
      </c>
      <c r="S82" s="21"/>
      <c r="T82" s="21"/>
      <c r="U82" s="21"/>
    </row>
    <row r="83" ht="16.5" spans="1:21">
      <c r="A83" s="19">
        <v>399986</v>
      </c>
      <c r="B83" s="19" t="s">
        <v>278</v>
      </c>
      <c r="C83" s="19">
        <v>6794.757</v>
      </c>
      <c r="D83" s="19">
        <v>7654.725</v>
      </c>
      <c r="E83" s="19">
        <v>0</v>
      </c>
      <c r="F83" s="19">
        <v>0</v>
      </c>
      <c r="G83" s="19">
        <v>0</v>
      </c>
      <c r="H83" s="19">
        <v>1</v>
      </c>
      <c r="I83" s="17">
        <v>6.066</v>
      </c>
      <c r="J83" s="17">
        <v>16.619</v>
      </c>
      <c r="K83" s="20">
        <v>4</v>
      </c>
      <c r="L83" s="20">
        <v>1</v>
      </c>
      <c r="M83" s="20">
        <v>0</v>
      </c>
      <c r="N83" s="20">
        <v>0</v>
      </c>
      <c r="O83" s="20">
        <v>0</v>
      </c>
      <c r="P83" s="20">
        <v>-0.741</v>
      </c>
      <c r="Q83" s="20">
        <v>0</v>
      </c>
      <c r="R83" s="20">
        <v>0</v>
      </c>
      <c r="S83" s="21"/>
      <c r="T83" s="21"/>
      <c r="U83" s="21"/>
    </row>
    <row r="84" ht="16.5" spans="1:21">
      <c r="A84" s="22">
        <v>74</v>
      </c>
      <c r="B84" s="22" t="s">
        <v>279</v>
      </c>
      <c r="C84" s="22">
        <v>6830.25</v>
      </c>
      <c r="D84" s="22">
        <v>7617.333</v>
      </c>
      <c r="E84" s="22">
        <v>0</v>
      </c>
      <c r="F84" s="22">
        <v>0</v>
      </c>
      <c r="G84" s="22">
        <v>1</v>
      </c>
      <c r="H84" s="17">
        <v>0</v>
      </c>
      <c r="I84" s="17">
        <v>0</v>
      </c>
      <c r="J84" s="17">
        <v>0</v>
      </c>
      <c r="K84" s="20">
        <v>3</v>
      </c>
      <c r="L84" s="20">
        <v>2</v>
      </c>
      <c r="M84" s="20">
        <v>0</v>
      </c>
      <c r="N84" s="20">
        <v>0</v>
      </c>
      <c r="O84" s="20">
        <v>0</v>
      </c>
      <c r="P84" s="20">
        <v>5.79</v>
      </c>
      <c r="Q84" s="20">
        <v>0</v>
      </c>
      <c r="R84" s="20">
        <v>1</v>
      </c>
      <c r="S84" s="21"/>
      <c r="T84" s="21"/>
      <c r="U84" s="21"/>
    </row>
    <row r="85" ht="16.5" spans="1:21">
      <c r="A85" s="22">
        <v>807</v>
      </c>
      <c r="B85" s="22" t="s">
        <v>280</v>
      </c>
      <c r="C85" s="22">
        <v>18961.918</v>
      </c>
      <c r="D85" s="22">
        <v>21463.08</v>
      </c>
      <c r="E85" s="22">
        <v>0</v>
      </c>
      <c r="F85" s="22">
        <v>0</v>
      </c>
      <c r="G85" s="22">
        <v>1</v>
      </c>
      <c r="H85" s="17">
        <v>0</v>
      </c>
      <c r="I85" s="17">
        <v>0</v>
      </c>
      <c r="J85" s="17">
        <v>0</v>
      </c>
      <c r="K85" s="20">
        <v>2</v>
      </c>
      <c r="L85" s="20">
        <v>0</v>
      </c>
      <c r="M85" s="20">
        <v>0</v>
      </c>
      <c r="N85" s="20">
        <v>0</v>
      </c>
      <c r="O85" s="20">
        <v>0</v>
      </c>
      <c r="P85" s="20">
        <v>8.181</v>
      </c>
      <c r="Q85" s="20">
        <v>0</v>
      </c>
      <c r="R85" s="20">
        <v>0</v>
      </c>
      <c r="S85" s="21"/>
      <c r="T85" s="21"/>
      <c r="U85" s="21"/>
    </row>
    <row r="86" ht="16.5" spans="1:21">
      <c r="A86" s="22">
        <v>399987</v>
      </c>
      <c r="B86" s="22" t="s">
        <v>281</v>
      </c>
      <c r="C86" s="22">
        <v>5393.062</v>
      </c>
      <c r="D86" s="22">
        <v>6303.938</v>
      </c>
      <c r="E86" s="22">
        <v>0</v>
      </c>
      <c r="F86" s="22">
        <v>0</v>
      </c>
      <c r="G86" s="22">
        <v>1</v>
      </c>
      <c r="H86" s="17">
        <v>0</v>
      </c>
      <c r="I86" s="17">
        <v>0</v>
      </c>
      <c r="J86" s="17">
        <v>0</v>
      </c>
      <c r="K86" s="20">
        <v>2</v>
      </c>
      <c r="L86" s="20">
        <v>0</v>
      </c>
      <c r="M86" s="20">
        <v>0</v>
      </c>
      <c r="N86" s="20">
        <v>0</v>
      </c>
      <c r="O86" s="20">
        <v>0</v>
      </c>
      <c r="P86" s="20">
        <v>16.716</v>
      </c>
      <c r="Q86" s="20">
        <v>0</v>
      </c>
      <c r="R86" s="20">
        <v>1</v>
      </c>
      <c r="S86" s="21"/>
      <c r="T86" s="21"/>
      <c r="U86" s="21"/>
    </row>
    <row r="87" ht="16.5" spans="1:21">
      <c r="A87" s="22">
        <v>399997</v>
      </c>
      <c r="B87" s="22" t="s">
        <v>282</v>
      </c>
      <c r="C87" s="22">
        <v>9457.066</v>
      </c>
      <c r="D87" s="22">
        <v>11266.334</v>
      </c>
      <c r="E87" s="22">
        <v>0</v>
      </c>
      <c r="F87" s="22">
        <v>0</v>
      </c>
      <c r="G87" s="22">
        <v>1</v>
      </c>
      <c r="H87" s="17">
        <v>0</v>
      </c>
      <c r="I87" s="17">
        <v>0</v>
      </c>
      <c r="J87" s="17">
        <v>0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8.561</v>
      </c>
      <c r="Q87" s="20">
        <v>0</v>
      </c>
      <c r="R87" s="20">
        <v>0</v>
      </c>
      <c r="S87" s="21"/>
      <c r="T87" s="21"/>
      <c r="U87" s="21"/>
    </row>
    <row r="88" ht="16.5" spans="1:2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5"/>
      <c r="L88" s="25"/>
      <c r="M88" s="25"/>
      <c r="N88" s="25"/>
      <c r="O88" s="25"/>
      <c r="P88" s="25"/>
      <c r="Q88" s="25"/>
      <c r="R88" s="25"/>
      <c r="S88" s="21"/>
      <c r="T88" s="21"/>
      <c r="U88" s="21"/>
    </row>
    <row r="89" ht="16.5" spans="1:2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5"/>
      <c r="L89" s="25"/>
      <c r="M89" s="25"/>
      <c r="N89" s="25"/>
      <c r="O89" s="25"/>
      <c r="P89" s="25"/>
      <c r="Q89" s="25"/>
      <c r="R89" s="25"/>
      <c r="S89" s="21"/>
      <c r="T89" s="21"/>
      <c r="U89" s="21"/>
    </row>
    <row r="90" ht="16.5" spans="1:2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5"/>
      <c r="L90" s="25"/>
      <c r="M90" s="25"/>
      <c r="N90" s="25"/>
      <c r="O90" s="25"/>
      <c r="P90" s="25"/>
      <c r="Q90" s="25"/>
      <c r="R90" s="25"/>
      <c r="S90" s="21"/>
      <c r="T90" s="21"/>
      <c r="U90" s="21"/>
    </row>
    <row r="91" ht="16.5" spans="1:2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5"/>
      <c r="L91" s="25"/>
      <c r="M91" s="25"/>
      <c r="N91" s="25"/>
      <c r="O91" s="25"/>
      <c r="P91" s="25"/>
      <c r="Q91" s="25"/>
      <c r="R91" s="25"/>
      <c r="S91" s="21"/>
      <c r="T91" s="21"/>
      <c r="U91" s="21"/>
    </row>
    <row r="92" ht="16.5" spans="1:2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5"/>
      <c r="L92" s="25"/>
      <c r="M92" s="25"/>
      <c r="N92" s="25"/>
      <c r="O92" s="25"/>
      <c r="P92" s="25"/>
      <c r="Q92" s="25"/>
      <c r="R92" s="25"/>
      <c r="S92" s="21"/>
      <c r="T92" s="21"/>
      <c r="U92" s="21"/>
    </row>
    <row r="93" ht="16.5" spans="1:2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5"/>
      <c r="L93" s="25"/>
      <c r="M93" s="25"/>
      <c r="N93" s="25"/>
      <c r="O93" s="25"/>
      <c r="P93" s="25"/>
      <c r="Q93" s="25"/>
      <c r="R93" s="25"/>
      <c r="S93" s="21"/>
      <c r="T93" s="21"/>
      <c r="U93" s="21"/>
    </row>
    <row r="94" ht="16.5" spans="1:18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6"/>
      <c r="L121" s="26"/>
      <c r="M121" s="26"/>
      <c r="N121" s="26"/>
      <c r="O121" s="26"/>
      <c r="P121" s="26"/>
      <c r="Q121" s="26"/>
      <c r="R121" s="26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6"/>
      <c r="L122" s="26"/>
      <c r="M122" s="26"/>
      <c r="N122" s="26"/>
      <c r="O122" s="26"/>
      <c r="P122" s="26"/>
      <c r="Q122" s="26"/>
      <c r="R122" s="26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6"/>
      <c r="L123" s="26"/>
      <c r="M123" s="26"/>
      <c r="N123" s="26"/>
      <c r="O123" s="26"/>
      <c r="P123" s="26"/>
      <c r="Q123" s="26"/>
      <c r="R123" s="26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6"/>
      <c r="L124" s="26"/>
      <c r="M124" s="26"/>
      <c r="N124" s="26"/>
      <c r="O124" s="26"/>
      <c r="P124" s="26"/>
      <c r="Q124" s="26"/>
      <c r="R124" s="26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180</v>
      </c>
      <c r="B1" s="2"/>
      <c r="C1" s="2"/>
      <c r="D1" s="2"/>
      <c r="E1" s="2"/>
      <c r="F1" s="2"/>
      <c r="G1" s="2"/>
      <c r="H1" s="2"/>
      <c r="I1" s="2"/>
      <c r="J1" s="2"/>
      <c r="K1" s="9" t="s">
        <v>283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182</v>
      </c>
      <c r="B2" s="4" t="s">
        <v>183</v>
      </c>
      <c r="C2" s="4" t="s">
        <v>184</v>
      </c>
      <c r="D2" s="4" t="s">
        <v>185</v>
      </c>
      <c r="E2" s="4" t="s">
        <v>186</v>
      </c>
      <c r="F2" s="4" t="s">
        <v>187</v>
      </c>
      <c r="G2" s="4" t="s">
        <v>188</v>
      </c>
      <c r="H2" s="4" t="s">
        <v>189</v>
      </c>
      <c r="I2" s="4" t="s">
        <v>190</v>
      </c>
      <c r="J2" s="4" t="s">
        <v>191</v>
      </c>
      <c r="K2" s="11" t="s">
        <v>192</v>
      </c>
      <c r="L2" s="11" t="s">
        <v>193</v>
      </c>
      <c r="M2" s="11" t="s">
        <v>194</v>
      </c>
      <c r="N2" s="11" t="s">
        <v>195</v>
      </c>
      <c r="O2" s="11" t="s">
        <v>196</v>
      </c>
      <c r="P2" s="11" t="s">
        <v>197</v>
      </c>
      <c r="Q2" s="11" t="s">
        <v>198</v>
      </c>
      <c r="R2" s="11" t="s">
        <v>199</v>
      </c>
    </row>
    <row r="3" ht="20.25" spans="1:18">
      <c r="A3" s="5" t="s">
        <v>284</v>
      </c>
      <c r="B3" s="5" t="s">
        <v>285</v>
      </c>
      <c r="C3" s="5">
        <v>1187.279</v>
      </c>
      <c r="D3" s="5">
        <v>1315.085</v>
      </c>
      <c r="E3" s="5">
        <v>0</v>
      </c>
      <c r="F3" s="5">
        <v>0</v>
      </c>
      <c r="G3" s="5">
        <v>0</v>
      </c>
      <c r="H3" s="5">
        <v>1</v>
      </c>
      <c r="I3" s="7">
        <v>0.673</v>
      </c>
      <c r="J3" s="7">
        <v>10.326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-2.37</v>
      </c>
      <c r="Q3" s="12">
        <v>0</v>
      </c>
      <c r="R3" s="12">
        <v>0</v>
      </c>
    </row>
    <row r="4" ht="20.25" spans="1:18">
      <c r="A4" s="6" t="s">
        <v>286</v>
      </c>
      <c r="B4" s="6" t="s">
        <v>287</v>
      </c>
      <c r="C4" s="6">
        <v>3108.044</v>
      </c>
      <c r="D4" s="6">
        <v>3485.828</v>
      </c>
      <c r="E4" s="6">
        <v>0</v>
      </c>
      <c r="F4" s="6">
        <v>0</v>
      </c>
      <c r="G4" s="6">
        <v>1</v>
      </c>
      <c r="H4" s="7">
        <v>0</v>
      </c>
      <c r="I4" s="7">
        <v>0</v>
      </c>
      <c r="J4" s="7">
        <v>0</v>
      </c>
      <c r="K4" s="12">
        <v>1</v>
      </c>
      <c r="L4" s="12">
        <v>2</v>
      </c>
      <c r="M4" s="12">
        <v>0</v>
      </c>
      <c r="N4" s="12">
        <v>0</v>
      </c>
      <c r="O4" s="12">
        <v>0</v>
      </c>
      <c r="P4" s="12">
        <v>-3.221</v>
      </c>
      <c r="Q4" s="12">
        <v>0</v>
      </c>
      <c r="R4" s="12">
        <v>0</v>
      </c>
    </row>
    <row r="5" ht="20.25" spans="1:18">
      <c r="A5" s="6" t="s">
        <v>288</v>
      </c>
      <c r="B5" s="6" t="s">
        <v>289</v>
      </c>
      <c r="C5" s="6">
        <v>2990.62</v>
      </c>
      <c r="D5" s="6">
        <v>3392.073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1</v>
      </c>
      <c r="L5" s="12">
        <v>2</v>
      </c>
      <c r="M5" s="12">
        <v>0</v>
      </c>
      <c r="N5" s="12">
        <v>0</v>
      </c>
      <c r="O5" s="12">
        <v>0</v>
      </c>
      <c r="P5" s="12">
        <v>-2.622</v>
      </c>
      <c r="Q5" s="12">
        <v>0</v>
      </c>
      <c r="R5" s="12">
        <v>0</v>
      </c>
    </row>
    <row r="6" ht="20.25" spans="1:18">
      <c r="A6" s="6" t="s">
        <v>290</v>
      </c>
      <c r="B6" s="6" t="s">
        <v>291</v>
      </c>
      <c r="C6" s="6">
        <v>13861.091</v>
      </c>
      <c r="D6" s="6">
        <v>17949.785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-15.456</v>
      </c>
      <c r="Q6" s="12">
        <v>0</v>
      </c>
      <c r="R6" s="12">
        <v>-1</v>
      </c>
    </row>
    <row r="7" ht="20.25" spans="1:18">
      <c r="A7" s="6" t="s">
        <v>292</v>
      </c>
      <c r="B7" s="6" t="s">
        <v>293</v>
      </c>
      <c r="C7" s="6">
        <v>12551.134</v>
      </c>
      <c r="D7" s="6">
        <v>13795.471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  <c r="P7" s="12">
        <v>7.599</v>
      </c>
      <c r="Q7" s="12">
        <v>0</v>
      </c>
      <c r="R7" s="12">
        <v>0</v>
      </c>
    </row>
    <row r="8" ht="20.25" spans="1:18">
      <c r="A8" s="6" t="s">
        <v>294</v>
      </c>
      <c r="B8" s="6" t="s">
        <v>295</v>
      </c>
      <c r="C8" s="6">
        <v>250.299</v>
      </c>
      <c r="D8" s="6">
        <v>468.873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1</v>
      </c>
      <c r="L8" s="12">
        <v>0</v>
      </c>
      <c r="M8" s="12">
        <v>-1</v>
      </c>
      <c r="N8" s="12">
        <v>1</v>
      </c>
      <c r="O8" s="12">
        <v>0</v>
      </c>
      <c r="P8" s="12">
        <v>-0.303</v>
      </c>
      <c r="Q8" s="12">
        <v>0</v>
      </c>
      <c r="R8" s="12">
        <v>0</v>
      </c>
    </row>
    <row r="9" ht="20.25" spans="1:18">
      <c r="A9" s="6" t="s">
        <v>296</v>
      </c>
      <c r="B9" s="6" t="s">
        <v>297</v>
      </c>
      <c r="C9" s="6">
        <v>1392.49</v>
      </c>
      <c r="D9" s="6">
        <v>1725.94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1</v>
      </c>
      <c r="L9" s="12">
        <v>2</v>
      </c>
      <c r="M9" s="12">
        <v>0</v>
      </c>
      <c r="N9" s="12">
        <v>0</v>
      </c>
      <c r="O9" s="12">
        <v>0</v>
      </c>
      <c r="P9" s="12">
        <v>-3.449</v>
      </c>
      <c r="Q9" s="12">
        <v>0</v>
      </c>
      <c r="R9" s="12">
        <v>-1</v>
      </c>
    </row>
    <row r="10" ht="20.25" spans="1:18">
      <c r="A10" s="6" t="s">
        <v>298</v>
      </c>
      <c r="B10" s="6" t="s">
        <v>299</v>
      </c>
      <c r="C10" s="6">
        <v>836.339</v>
      </c>
      <c r="D10" s="6">
        <v>1210.198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2</v>
      </c>
      <c r="M10" s="12">
        <v>0</v>
      </c>
      <c r="N10" s="12">
        <v>0</v>
      </c>
      <c r="O10" s="12">
        <v>0</v>
      </c>
      <c r="P10" s="12">
        <v>-1.944</v>
      </c>
      <c r="Q10" s="12">
        <v>0</v>
      </c>
      <c r="R10" s="12">
        <v>0</v>
      </c>
    </row>
    <row r="11" ht="20.25" spans="1:18">
      <c r="A11" s="6" t="s">
        <v>300</v>
      </c>
      <c r="B11" s="6" t="s">
        <v>301</v>
      </c>
      <c r="C11" s="6">
        <v>1037.449</v>
      </c>
      <c r="D11" s="6">
        <v>1364.663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1</v>
      </c>
      <c r="L11" s="12">
        <v>2</v>
      </c>
      <c r="M11" s="12">
        <v>0</v>
      </c>
      <c r="N11" s="12">
        <v>1</v>
      </c>
      <c r="O11" s="12">
        <v>0</v>
      </c>
      <c r="P11" s="12">
        <v>-0.075</v>
      </c>
      <c r="Q11" s="12">
        <v>0</v>
      </c>
      <c r="R11" s="12">
        <v>0</v>
      </c>
    </row>
    <row r="12" ht="20.25" spans="1:18">
      <c r="A12" s="6" t="s">
        <v>302</v>
      </c>
      <c r="B12" s="6" t="s">
        <v>303</v>
      </c>
      <c r="C12" s="6">
        <v>2627.982</v>
      </c>
      <c r="D12" s="6">
        <v>3237.309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2</v>
      </c>
      <c r="L12" s="12">
        <v>0</v>
      </c>
      <c r="M12" s="12">
        <v>1</v>
      </c>
      <c r="N12" s="12">
        <v>-1</v>
      </c>
      <c r="O12" s="12">
        <v>0</v>
      </c>
      <c r="P12" s="12">
        <v>7.748</v>
      </c>
      <c r="Q12" s="12">
        <v>0</v>
      </c>
      <c r="R12" s="12">
        <v>0</v>
      </c>
    </row>
    <row r="13" ht="20.25" spans="1:18">
      <c r="A13" s="6" t="s">
        <v>304</v>
      </c>
      <c r="B13" s="6" t="s">
        <v>305</v>
      </c>
      <c r="C13" s="6">
        <v>2544.073</v>
      </c>
      <c r="D13" s="6">
        <v>3003.527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4</v>
      </c>
      <c r="L13" s="12">
        <v>0</v>
      </c>
      <c r="M13" s="12">
        <v>0</v>
      </c>
      <c r="N13" s="12">
        <v>1</v>
      </c>
      <c r="O13" s="12">
        <v>0</v>
      </c>
      <c r="P13" s="12">
        <v>3.728</v>
      </c>
      <c r="Q13" s="12">
        <v>0</v>
      </c>
      <c r="R13" s="12">
        <v>0</v>
      </c>
    </row>
    <row r="14" ht="20.25" spans="1:18">
      <c r="A14" s="6" t="s">
        <v>306</v>
      </c>
      <c r="B14" s="6" t="s">
        <v>307</v>
      </c>
      <c r="C14" s="6">
        <v>5352.602</v>
      </c>
      <c r="D14" s="6">
        <v>6254.486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-22.764</v>
      </c>
      <c r="Q14" s="12">
        <v>0</v>
      </c>
      <c r="R14" s="12">
        <v>-1</v>
      </c>
    </row>
    <row r="15" ht="20.25" spans="1:18">
      <c r="A15" s="6" t="s">
        <v>308</v>
      </c>
      <c r="B15" s="6" t="s">
        <v>309</v>
      </c>
      <c r="C15" s="6">
        <v>1248.618</v>
      </c>
      <c r="D15" s="6">
        <v>1572.382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2</v>
      </c>
      <c r="M15" s="12">
        <v>0</v>
      </c>
      <c r="N15" s="12">
        <v>0</v>
      </c>
      <c r="O15" s="12">
        <v>0</v>
      </c>
      <c r="P15" s="12">
        <v>-1.084</v>
      </c>
      <c r="Q15" s="12">
        <v>0</v>
      </c>
      <c r="R15" s="12">
        <v>0</v>
      </c>
    </row>
    <row r="16" ht="20.25" spans="1:18">
      <c r="A16" s="6" t="s">
        <v>310</v>
      </c>
      <c r="B16" s="6" t="s">
        <v>311</v>
      </c>
      <c r="C16" s="6">
        <v>5344.644</v>
      </c>
      <c r="D16" s="6">
        <v>6181.204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-3.09</v>
      </c>
      <c r="Q16" s="12">
        <v>0</v>
      </c>
      <c r="R16" s="12">
        <v>0</v>
      </c>
    </row>
    <row r="17" ht="20.25" spans="1:18">
      <c r="A17" s="6" t="s">
        <v>312</v>
      </c>
      <c r="B17" s="6" t="s">
        <v>313</v>
      </c>
      <c r="C17" s="6">
        <v>2319.316</v>
      </c>
      <c r="D17" s="6">
        <v>3056.106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3.247</v>
      </c>
      <c r="Q17" s="12">
        <v>0</v>
      </c>
      <c r="R17" s="12">
        <v>0</v>
      </c>
    </row>
    <row r="18" ht="20.25" spans="1:18">
      <c r="A18" s="6" t="s">
        <v>314</v>
      </c>
      <c r="B18" s="6" t="s">
        <v>315</v>
      </c>
      <c r="C18" s="6">
        <v>5596.022</v>
      </c>
      <c r="D18" s="6">
        <v>6856.96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-7.242</v>
      </c>
      <c r="Q18" s="12">
        <v>0</v>
      </c>
      <c r="R18" s="12">
        <v>0</v>
      </c>
    </row>
    <row r="19" ht="20.25" spans="1:18">
      <c r="A19" s="6" t="s">
        <v>316</v>
      </c>
      <c r="B19" s="6" t="s">
        <v>317</v>
      </c>
      <c r="C19" s="6">
        <v>967.581</v>
      </c>
      <c r="D19" s="6">
        <v>1188.864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0</v>
      </c>
      <c r="O19" s="12">
        <v>0</v>
      </c>
      <c r="P19" s="12">
        <v>3.163</v>
      </c>
      <c r="Q19" s="12">
        <v>0</v>
      </c>
      <c r="R19" s="12">
        <v>1</v>
      </c>
    </row>
    <row r="20" ht="20.25" spans="1:18">
      <c r="A20" s="6" t="s">
        <v>318</v>
      </c>
      <c r="B20" s="6" t="s">
        <v>319</v>
      </c>
      <c r="C20" s="6">
        <v>62928.117</v>
      </c>
      <c r="D20" s="6">
        <v>77705.5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0</v>
      </c>
      <c r="L20" s="12">
        <v>0</v>
      </c>
      <c r="M20" s="12">
        <v>0</v>
      </c>
      <c r="N20" s="12">
        <v>-1</v>
      </c>
      <c r="O20" s="12">
        <v>0</v>
      </c>
      <c r="P20" s="12">
        <v>183.906</v>
      </c>
      <c r="Q20" s="12">
        <v>0</v>
      </c>
      <c r="R20" s="12">
        <v>0</v>
      </c>
    </row>
    <row r="21" ht="20.25" spans="1:18">
      <c r="A21" s="6" t="s">
        <v>320</v>
      </c>
      <c r="B21" s="6" t="s">
        <v>321</v>
      </c>
      <c r="C21" s="6">
        <v>34446.777</v>
      </c>
      <c r="D21" s="6">
        <v>42594.273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0</v>
      </c>
      <c r="L21" s="12">
        <v>1</v>
      </c>
      <c r="M21" s="12">
        <v>1</v>
      </c>
      <c r="N21" s="12">
        <v>-1</v>
      </c>
      <c r="O21" s="12">
        <v>0</v>
      </c>
      <c r="P21" s="12">
        <v>-10.781</v>
      </c>
      <c r="Q21" s="12">
        <v>0</v>
      </c>
      <c r="R21" s="12">
        <v>0</v>
      </c>
    </row>
    <row r="22" ht="20.25" spans="1:18">
      <c r="A22" s="6" t="s">
        <v>322</v>
      </c>
      <c r="B22" s="6" t="s">
        <v>323</v>
      </c>
      <c r="C22" s="6">
        <v>8000.311</v>
      </c>
      <c r="D22" s="6">
        <v>10565.311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4.011</v>
      </c>
      <c r="Q22" s="12">
        <v>0</v>
      </c>
      <c r="R22" s="12">
        <v>0</v>
      </c>
    </row>
    <row r="23" ht="20.25" spans="1:18">
      <c r="A23" s="7" t="s">
        <v>324</v>
      </c>
      <c r="B23" s="7" t="s">
        <v>325</v>
      </c>
      <c r="C23" s="7">
        <v>7560.136</v>
      </c>
      <c r="D23" s="7">
        <v>8687.096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12.051</v>
      </c>
      <c r="K23" s="12">
        <v>3</v>
      </c>
      <c r="L23" s="12">
        <v>0</v>
      </c>
      <c r="M23" s="12">
        <v>1</v>
      </c>
      <c r="N23" s="12">
        <v>-1</v>
      </c>
      <c r="O23" s="12">
        <v>0</v>
      </c>
      <c r="P23" s="12">
        <v>-15.323</v>
      </c>
      <c r="Q23" s="12">
        <v>0</v>
      </c>
      <c r="R23" s="12">
        <v>0</v>
      </c>
    </row>
    <row r="24" ht="20.25" spans="1:18">
      <c r="A24" s="7" t="s">
        <v>326</v>
      </c>
      <c r="B24" s="7" t="s">
        <v>327</v>
      </c>
      <c r="C24" s="7">
        <v>18839.227</v>
      </c>
      <c r="D24" s="7">
        <v>20875.998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7.104</v>
      </c>
      <c r="K24" s="12">
        <v>4</v>
      </c>
      <c r="L24" s="12">
        <v>2</v>
      </c>
      <c r="M24" s="12">
        <v>0</v>
      </c>
      <c r="N24" s="12">
        <v>0</v>
      </c>
      <c r="O24" s="12">
        <v>0</v>
      </c>
      <c r="P24" s="12">
        <v>-30.668</v>
      </c>
      <c r="Q24" s="12">
        <v>0</v>
      </c>
      <c r="R24" s="12">
        <v>0</v>
      </c>
    </row>
    <row r="25" ht="20.25" spans="1:18">
      <c r="A25" s="7" t="s">
        <v>328</v>
      </c>
      <c r="B25" s="7" t="s">
        <v>329</v>
      </c>
      <c r="C25" s="7">
        <v>2685.985</v>
      </c>
      <c r="D25" s="7">
        <v>3540.711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7.507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5.244</v>
      </c>
      <c r="Q25" s="12">
        <v>0</v>
      </c>
      <c r="R25" s="12">
        <v>0</v>
      </c>
    </row>
    <row r="26" ht="20.25" spans="1:18">
      <c r="A26" s="7" t="s">
        <v>330</v>
      </c>
      <c r="B26" s="7" t="s">
        <v>331</v>
      </c>
      <c r="C26" s="7">
        <v>672.216</v>
      </c>
      <c r="D26" s="7">
        <v>823.912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12.415</v>
      </c>
      <c r="K26" s="12">
        <v>2</v>
      </c>
      <c r="L26" s="12">
        <v>2</v>
      </c>
      <c r="M26" s="12">
        <v>1</v>
      </c>
      <c r="N26" s="12">
        <v>-1</v>
      </c>
      <c r="O26" s="12">
        <v>0</v>
      </c>
      <c r="P26" s="12">
        <v>-0.818</v>
      </c>
      <c r="Q26" s="12">
        <v>0</v>
      </c>
      <c r="R26" s="12">
        <v>0</v>
      </c>
    </row>
    <row r="27" ht="20.25" spans="1:18">
      <c r="A27" s="7" t="s">
        <v>332</v>
      </c>
      <c r="B27" s="7" t="s">
        <v>333</v>
      </c>
      <c r="C27" s="7">
        <v>10862.995</v>
      </c>
      <c r="D27" s="7">
        <v>14376.877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3.225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-32.187</v>
      </c>
      <c r="Q27" s="12">
        <v>0</v>
      </c>
      <c r="R27" s="12">
        <v>-1</v>
      </c>
    </row>
    <row r="28" ht="20.25" spans="1:18">
      <c r="A28" s="7" t="s">
        <v>334</v>
      </c>
      <c r="B28" s="7" t="s">
        <v>335</v>
      </c>
      <c r="C28" s="7">
        <v>3126.314</v>
      </c>
      <c r="D28" s="7">
        <v>3734.11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11.786</v>
      </c>
      <c r="K28" s="12">
        <v>3</v>
      </c>
      <c r="L28" s="12">
        <v>2</v>
      </c>
      <c r="M28" s="12">
        <v>0</v>
      </c>
      <c r="N28" s="12">
        <v>0</v>
      </c>
      <c r="O28" s="12">
        <v>-1</v>
      </c>
      <c r="P28" s="12">
        <v>-16.9</v>
      </c>
      <c r="Q28" s="12">
        <v>0</v>
      </c>
      <c r="R28" s="12">
        <v>-1</v>
      </c>
    </row>
    <row r="29" ht="20.25" spans="1:18">
      <c r="A29" s="7" t="s">
        <v>336</v>
      </c>
      <c r="B29" s="7" t="s">
        <v>337</v>
      </c>
      <c r="C29" s="7">
        <v>71068.141</v>
      </c>
      <c r="D29" s="7">
        <v>82610.305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9.433</v>
      </c>
      <c r="K29" s="12">
        <v>4</v>
      </c>
      <c r="L29" s="12">
        <v>1</v>
      </c>
      <c r="M29" s="12">
        <v>0</v>
      </c>
      <c r="N29" s="12">
        <v>0</v>
      </c>
      <c r="O29" s="12">
        <v>0</v>
      </c>
      <c r="P29" s="12">
        <v>1.347</v>
      </c>
      <c r="Q29" s="12">
        <v>0</v>
      </c>
      <c r="R29" s="12">
        <v>1</v>
      </c>
    </row>
    <row r="30" ht="20.25" spans="1:18">
      <c r="A30" s="7" t="s">
        <v>338</v>
      </c>
      <c r="B30" s="7" t="s">
        <v>339</v>
      </c>
      <c r="C30" s="7">
        <v>2679.337</v>
      </c>
      <c r="D30" s="7">
        <v>3343.637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10.629</v>
      </c>
      <c r="K30" s="12">
        <v>3</v>
      </c>
      <c r="L30" s="12">
        <v>2</v>
      </c>
      <c r="M30" s="12">
        <v>0</v>
      </c>
      <c r="N30" s="12">
        <v>0</v>
      </c>
      <c r="O30" s="12">
        <v>0</v>
      </c>
      <c r="P30" s="12">
        <v>-31.408</v>
      </c>
      <c r="Q30" s="12">
        <v>0</v>
      </c>
      <c r="R30" s="12">
        <v>-1</v>
      </c>
    </row>
    <row r="31" ht="20.25" spans="1:18">
      <c r="A31" s="7" t="s">
        <v>340</v>
      </c>
      <c r="B31" s="7" t="s">
        <v>341</v>
      </c>
      <c r="C31" s="7">
        <v>115738.422</v>
      </c>
      <c r="D31" s="7">
        <v>135220.141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1.85</v>
      </c>
      <c r="K31" s="12">
        <v>0</v>
      </c>
      <c r="L31" s="12">
        <v>2</v>
      </c>
      <c r="M31" s="12">
        <v>1</v>
      </c>
      <c r="N31" s="12">
        <v>-1</v>
      </c>
      <c r="O31" s="12">
        <v>0</v>
      </c>
      <c r="P31" s="12">
        <v>48.187</v>
      </c>
      <c r="Q31" s="12">
        <v>0</v>
      </c>
      <c r="R31" s="12">
        <v>0</v>
      </c>
    </row>
    <row r="32" ht="20.25" spans="1:18">
      <c r="A32" s="7" t="s">
        <v>342</v>
      </c>
      <c r="B32" s="7" t="s">
        <v>343</v>
      </c>
      <c r="C32" s="7">
        <v>16135.985</v>
      </c>
      <c r="D32" s="7">
        <v>17724.211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5.499</v>
      </c>
      <c r="K32" s="12">
        <v>4</v>
      </c>
      <c r="L32" s="12">
        <v>2</v>
      </c>
      <c r="M32" s="12">
        <v>0</v>
      </c>
      <c r="N32" s="12">
        <v>0</v>
      </c>
      <c r="O32" s="12">
        <v>0</v>
      </c>
      <c r="P32" s="12">
        <v>8.696</v>
      </c>
      <c r="Q32" s="12">
        <v>0</v>
      </c>
      <c r="R32" s="12">
        <v>1</v>
      </c>
    </row>
    <row r="33" ht="20.25" spans="1:18">
      <c r="A33" s="7" t="s">
        <v>344</v>
      </c>
      <c r="B33" s="7" t="s">
        <v>345</v>
      </c>
      <c r="C33" s="7">
        <v>236475.359</v>
      </c>
      <c r="D33" s="7">
        <v>300089.813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9.89</v>
      </c>
      <c r="K33" s="12">
        <v>3</v>
      </c>
      <c r="L33" s="12">
        <v>0</v>
      </c>
      <c r="M33" s="12">
        <v>0</v>
      </c>
      <c r="N33" s="12">
        <v>0</v>
      </c>
      <c r="O33" s="12">
        <v>0</v>
      </c>
      <c r="P33" s="12">
        <v>-105.121</v>
      </c>
      <c r="Q33" s="12">
        <v>0</v>
      </c>
      <c r="R33" s="12">
        <v>1</v>
      </c>
    </row>
    <row r="34" ht="20.25" spans="1:18">
      <c r="A34" s="7" t="s">
        <v>346</v>
      </c>
      <c r="B34" s="7" t="s">
        <v>347</v>
      </c>
      <c r="C34" s="7">
        <v>5061.06</v>
      </c>
      <c r="D34" s="7">
        <v>6036.27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0.255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-13.838</v>
      </c>
      <c r="Q34" s="12">
        <v>0</v>
      </c>
      <c r="R34" s="12">
        <v>0</v>
      </c>
    </row>
    <row r="35" ht="20.25" spans="1:18">
      <c r="A35" s="7" t="s">
        <v>348</v>
      </c>
      <c r="B35" s="7" t="s">
        <v>349</v>
      </c>
      <c r="C35" s="7">
        <v>3277.655</v>
      </c>
      <c r="D35" s="7">
        <v>3775.364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0.071</v>
      </c>
      <c r="K35" s="12">
        <v>1</v>
      </c>
      <c r="L35" s="12">
        <v>0</v>
      </c>
      <c r="M35" s="12">
        <v>0</v>
      </c>
      <c r="N35" s="12">
        <v>0</v>
      </c>
      <c r="O35" s="12">
        <v>0</v>
      </c>
      <c r="P35" s="12">
        <v>-6.259</v>
      </c>
      <c r="Q35" s="12">
        <v>0</v>
      </c>
      <c r="R35" s="12">
        <v>0</v>
      </c>
    </row>
    <row r="36" ht="20.25" spans="1:18">
      <c r="A36" s="7" t="s">
        <v>350</v>
      </c>
      <c r="B36" s="7" t="s">
        <v>351</v>
      </c>
      <c r="C36" s="7">
        <v>21007.742</v>
      </c>
      <c r="D36" s="7">
        <v>23540.516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4.14</v>
      </c>
      <c r="K36" s="12">
        <v>1</v>
      </c>
      <c r="L36" s="12">
        <v>2</v>
      </c>
      <c r="M36" s="12">
        <v>0</v>
      </c>
      <c r="N36" s="12">
        <v>0</v>
      </c>
      <c r="O36" s="12">
        <v>0</v>
      </c>
      <c r="P36" s="12">
        <v>-1.681</v>
      </c>
      <c r="Q36" s="12">
        <v>0</v>
      </c>
      <c r="R36" s="12">
        <v>1</v>
      </c>
    </row>
    <row r="37" ht="20.25" spans="1:18">
      <c r="A37" s="7" t="s">
        <v>352</v>
      </c>
      <c r="B37" s="7" t="s">
        <v>353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-27.334</v>
      </c>
      <c r="Q37" s="12">
        <v>0</v>
      </c>
      <c r="R37" s="12">
        <v>0</v>
      </c>
    </row>
    <row r="38" ht="20.25" spans="1:18">
      <c r="A38" s="7" t="s">
        <v>354</v>
      </c>
      <c r="B38" s="7" t="s">
        <v>355</v>
      </c>
      <c r="C38" s="7">
        <v>3853.654</v>
      </c>
      <c r="D38" s="7">
        <v>4302.573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8.486</v>
      </c>
      <c r="K38" s="12">
        <v>4</v>
      </c>
      <c r="L38" s="12">
        <v>1</v>
      </c>
      <c r="M38" s="12">
        <v>0</v>
      </c>
      <c r="N38" s="12">
        <v>0</v>
      </c>
      <c r="O38" s="12">
        <v>0</v>
      </c>
      <c r="P38" s="12">
        <v>-6.875</v>
      </c>
      <c r="Q38" s="12">
        <v>0</v>
      </c>
      <c r="R38" s="12">
        <v>0</v>
      </c>
    </row>
    <row r="39" ht="20.25" spans="1:18">
      <c r="A39" s="8" t="s">
        <v>356</v>
      </c>
      <c r="B39" s="8" t="s">
        <v>357</v>
      </c>
      <c r="C39" s="8">
        <v>3496.203</v>
      </c>
      <c r="D39" s="8">
        <v>3801.858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4.736</v>
      </c>
      <c r="K39" s="12">
        <v>3</v>
      </c>
      <c r="L39" s="12">
        <v>2</v>
      </c>
      <c r="M39" s="12">
        <v>0</v>
      </c>
      <c r="N39" s="12">
        <v>0</v>
      </c>
      <c r="O39" s="12">
        <v>0</v>
      </c>
      <c r="P39" s="12">
        <v>-8.953</v>
      </c>
      <c r="Q39" s="12">
        <v>0</v>
      </c>
      <c r="R39" s="12">
        <v>-1</v>
      </c>
    </row>
    <row r="40" ht="20.25" spans="1:18">
      <c r="A40" s="7" t="s">
        <v>358</v>
      </c>
      <c r="B40" s="7" t="s">
        <v>359</v>
      </c>
      <c r="C40" s="7">
        <v>2313.348</v>
      </c>
      <c r="D40" s="7">
        <v>2420.126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2.76</v>
      </c>
      <c r="K40" s="12">
        <v>2</v>
      </c>
      <c r="L40" s="12">
        <v>2</v>
      </c>
      <c r="M40" s="12">
        <v>0</v>
      </c>
      <c r="N40" s="12">
        <v>-1</v>
      </c>
      <c r="O40" s="12">
        <v>0</v>
      </c>
      <c r="P40" s="12">
        <v>-2.539</v>
      </c>
      <c r="Q40" s="12">
        <v>0</v>
      </c>
      <c r="R40" s="12">
        <v>-1</v>
      </c>
    </row>
    <row r="41" ht="20.25" spans="1:18">
      <c r="A41" s="7" t="s">
        <v>360</v>
      </c>
      <c r="B41" s="7" t="s">
        <v>361</v>
      </c>
      <c r="C41" s="7">
        <v>2679.464</v>
      </c>
      <c r="D41" s="7">
        <v>2829.762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2.174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-3.3</v>
      </c>
      <c r="Q41" s="12">
        <v>0</v>
      </c>
      <c r="R41" s="12">
        <v>0</v>
      </c>
    </row>
    <row r="42" ht="20.25" spans="1:18">
      <c r="A42" s="7" t="s">
        <v>362</v>
      </c>
      <c r="B42" s="7" t="s">
        <v>363</v>
      </c>
      <c r="C42" s="7">
        <v>6461.657</v>
      </c>
      <c r="D42" s="7">
        <v>7974.693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10.404</v>
      </c>
      <c r="K42" s="12">
        <v>2</v>
      </c>
      <c r="L42" s="12">
        <v>2</v>
      </c>
      <c r="M42" s="12">
        <v>0</v>
      </c>
      <c r="N42" s="12">
        <v>-1</v>
      </c>
      <c r="O42" s="12">
        <v>0</v>
      </c>
      <c r="P42" s="12">
        <v>-39.76</v>
      </c>
      <c r="Q42" s="12">
        <v>0</v>
      </c>
      <c r="R42" s="12">
        <v>-1</v>
      </c>
    </row>
    <row r="43" ht="20.25" spans="1:18">
      <c r="A43" s="7" t="s">
        <v>364</v>
      </c>
      <c r="B43" s="7" t="s">
        <v>365</v>
      </c>
      <c r="C43" s="7">
        <v>3973.828</v>
      </c>
      <c r="D43" s="7">
        <v>4677.651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7.907</v>
      </c>
      <c r="K43" s="12">
        <v>0</v>
      </c>
      <c r="L43" s="12">
        <v>2</v>
      </c>
      <c r="M43" s="12">
        <v>0</v>
      </c>
      <c r="N43" s="12">
        <v>0</v>
      </c>
      <c r="O43" s="12">
        <v>0</v>
      </c>
      <c r="P43" s="12">
        <v>-15.024</v>
      </c>
      <c r="Q43" s="12">
        <v>0</v>
      </c>
      <c r="R43" s="12">
        <v>-1</v>
      </c>
    </row>
    <row r="44" ht="20.25" spans="1:18">
      <c r="A44" s="7" t="s">
        <v>366</v>
      </c>
      <c r="B44" s="7" t="s">
        <v>367</v>
      </c>
      <c r="C44" s="7">
        <v>672.052</v>
      </c>
      <c r="D44" s="7">
        <v>775.797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4.402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0.039</v>
      </c>
      <c r="Q44" s="12">
        <v>0</v>
      </c>
      <c r="R44" s="12">
        <v>0</v>
      </c>
    </row>
    <row r="45" ht="20.25" spans="1:18">
      <c r="A45" s="7" t="s">
        <v>368</v>
      </c>
      <c r="B45" s="7" t="s">
        <v>369</v>
      </c>
      <c r="C45" s="7">
        <v>3547.385</v>
      </c>
      <c r="D45" s="7">
        <v>4004.595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0.102</v>
      </c>
      <c r="K45" s="12">
        <v>2</v>
      </c>
      <c r="L45" s="12">
        <v>1</v>
      </c>
      <c r="M45" s="12">
        <v>0</v>
      </c>
      <c r="N45" s="12">
        <v>0</v>
      </c>
      <c r="O45" s="12">
        <v>0</v>
      </c>
      <c r="P45" s="12">
        <v>-1.341</v>
      </c>
      <c r="Q45" s="12">
        <v>0</v>
      </c>
      <c r="R45" s="12">
        <v>0</v>
      </c>
    </row>
    <row r="46" ht="20.25" spans="1:18">
      <c r="A46" s="7" t="s">
        <v>370</v>
      </c>
      <c r="B46" s="7" t="s">
        <v>371</v>
      </c>
      <c r="C46" s="7">
        <v>6985.249</v>
      </c>
      <c r="D46" s="7">
        <v>7789.755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3.479</v>
      </c>
      <c r="K46" s="12">
        <v>2</v>
      </c>
      <c r="L46" s="12">
        <v>2</v>
      </c>
      <c r="M46" s="12">
        <v>0</v>
      </c>
      <c r="N46" s="12">
        <v>0</v>
      </c>
      <c r="O46" s="12">
        <v>0</v>
      </c>
      <c r="P46" s="12">
        <v>-22.559</v>
      </c>
      <c r="Q46" s="12">
        <v>0</v>
      </c>
      <c r="R46" s="12">
        <v>-1</v>
      </c>
    </row>
    <row r="47" ht="20.25" spans="1:18">
      <c r="A47" s="7" t="s">
        <v>372</v>
      </c>
      <c r="B47" s="7" t="s">
        <v>373</v>
      </c>
      <c r="C47" s="7">
        <v>775.336</v>
      </c>
      <c r="D47" s="7">
        <v>879.345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3.864</v>
      </c>
      <c r="K47" s="12">
        <v>2</v>
      </c>
      <c r="L47" s="12">
        <v>2</v>
      </c>
      <c r="M47" s="12">
        <v>-1</v>
      </c>
      <c r="N47" s="12">
        <v>1</v>
      </c>
      <c r="O47" s="12">
        <v>0</v>
      </c>
      <c r="P47" s="12">
        <v>-1.013</v>
      </c>
      <c r="Q47" s="12">
        <v>0</v>
      </c>
      <c r="R47" s="12">
        <v>0</v>
      </c>
    </row>
    <row r="48" ht="20.25" spans="1:18">
      <c r="A48" s="7" t="s">
        <v>374</v>
      </c>
      <c r="B48" s="7" t="s">
        <v>375</v>
      </c>
      <c r="C48" s="7">
        <v>13479.057</v>
      </c>
      <c r="D48" s="7">
        <v>14640.279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3.307</v>
      </c>
      <c r="K48" s="12">
        <v>3</v>
      </c>
      <c r="L48" s="12">
        <v>0</v>
      </c>
      <c r="M48" s="12">
        <v>-1</v>
      </c>
      <c r="N48" s="12">
        <v>1</v>
      </c>
      <c r="O48" s="12">
        <v>0</v>
      </c>
      <c r="P48" s="12">
        <v>-10.577</v>
      </c>
      <c r="Q48" s="12">
        <v>0</v>
      </c>
      <c r="R48" s="12">
        <v>0</v>
      </c>
    </row>
    <row r="49" ht="20.25" spans="1:18">
      <c r="A49" s="7" t="s">
        <v>376</v>
      </c>
      <c r="B49" s="7" t="s">
        <v>377</v>
      </c>
      <c r="C49" s="7">
        <v>2882.215</v>
      </c>
      <c r="D49" s="7">
        <v>3192.43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4.815</v>
      </c>
      <c r="K49" s="12">
        <v>3</v>
      </c>
      <c r="L49" s="12">
        <v>1</v>
      </c>
      <c r="M49" s="12">
        <v>0</v>
      </c>
      <c r="N49" s="12">
        <v>0</v>
      </c>
      <c r="O49" s="12">
        <v>0</v>
      </c>
      <c r="P49" s="12">
        <v>-4.31</v>
      </c>
      <c r="Q49" s="12">
        <v>0</v>
      </c>
      <c r="R49" s="12">
        <v>0</v>
      </c>
    </row>
    <row r="50" ht="20.25" spans="1:18">
      <c r="A50" s="7" t="s">
        <v>378</v>
      </c>
      <c r="B50" s="7" t="s">
        <v>379</v>
      </c>
      <c r="C50" s="7">
        <v>7796.673</v>
      </c>
      <c r="D50" s="7">
        <v>8763.215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6.087</v>
      </c>
      <c r="K50" s="12">
        <v>3</v>
      </c>
      <c r="L50" s="12">
        <v>2</v>
      </c>
      <c r="M50" s="12">
        <v>0</v>
      </c>
      <c r="N50" s="12">
        <v>0</v>
      </c>
      <c r="O50" s="12">
        <v>0</v>
      </c>
      <c r="P50" s="12">
        <v>-22.469</v>
      </c>
      <c r="Q50" s="12">
        <v>0</v>
      </c>
      <c r="R50" s="12">
        <v>-1</v>
      </c>
    </row>
    <row r="51" ht="20.25" spans="1:18">
      <c r="A51" s="7" t="s">
        <v>380</v>
      </c>
      <c r="B51" s="7" t="s">
        <v>381</v>
      </c>
      <c r="C51" s="7">
        <v>4036.264</v>
      </c>
      <c r="D51" s="7">
        <v>4533.16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3.531</v>
      </c>
      <c r="K51" s="12">
        <v>1</v>
      </c>
      <c r="L51" s="12">
        <v>2</v>
      </c>
      <c r="M51" s="12">
        <v>0</v>
      </c>
      <c r="N51" s="12">
        <v>0</v>
      </c>
      <c r="O51" s="12">
        <v>0</v>
      </c>
      <c r="P51" s="12">
        <v>-35.117</v>
      </c>
      <c r="Q51" s="12">
        <v>0</v>
      </c>
      <c r="R51" s="12">
        <v>-1</v>
      </c>
    </row>
    <row r="52" ht="20.25" spans="1:18">
      <c r="A52" s="7" t="s">
        <v>382</v>
      </c>
      <c r="B52" s="7" t="s">
        <v>383</v>
      </c>
      <c r="C52" s="7">
        <v>6928.917</v>
      </c>
      <c r="D52" s="7">
        <v>7336.205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1.954</v>
      </c>
      <c r="K52" s="12">
        <v>2</v>
      </c>
      <c r="L52" s="12">
        <v>2</v>
      </c>
      <c r="M52" s="12">
        <v>0</v>
      </c>
      <c r="N52" s="12">
        <v>0</v>
      </c>
      <c r="O52" s="12">
        <v>0</v>
      </c>
      <c r="P52" s="12">
        <v>-20.503</v>
      </c>
      <c r="Q52" s="12">
        <v>0</v>
      </c>
      <c r="R52" s="12">
        <v>-1</v>
      </c>
    </row>
    <row r="53" ht="20.25" spans="1:18">
      <c r="A53" s="7" t="s">
        <v>384</v>
      </c>
      <c r="B53" s="7" t="s">
        <v>385</v>
      </c>
      <c r="C53" s="7">
        <v>3480.062</v>
      </c>
      <c r="D53" s="7">
        <v>3620.95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2.846</v>
      </c>
      <c r="K53" s="12">
        <v>2</v>
      </c>
      <c r="L53" s="12">
        <v>0</v>
      </c>
      <c r="M53" s="12">
        <v>1</v>
      </c>
      <c r="N53" s="12">
        <v>-1</v>
      </c>
      <c r="O53" s="12">
        <v>0</v>
      </c>
      <c r="P53" s="12">
        <v>-1.933</v>
      </c>
      <c r="Q53" s="12">
        <v>0</v>
      </c>
      <c r="R53" s="12">
        <v>0</v>
      </c>
    </row>
    <row r="54" ht="20.25" spans="1:18">
      <c r="A54" s="7" t="s">
        <v>386</v>
      </c>
      <c r="B54" s="7" t="s">
        <v>387</v>
      </c>
      <c r="C54" s="7">
        <v>4794.717</v>
      </c>
      <c r="D54" s="7">
        <v>5400.78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0.956</v>
      </c>
      <c r="K54" s="12">
        <v>2</v>
      </c>
      <c r="L54" s="12">
        <v>2</v>
      </c>
      <c r="M54" s="12">
        <v>0</v>
      </c>
      <c r="N54" s="12">
        <v>0</v>
      </c>
      <c r="O54" s="12">
        <v>0</v>
      </c>
      <c r="P54" s="12">
        <v>-6.898</v>
      </c>
      <c r="Q54" s="12">
        <v>0</v>
      </c>
      <c r="R54" s="12">
        <v>0</v>
      </c>
    </row>
    <row r="55" ht="20.25" spans="1:18">
      <c r="A55" s="7" t="s">
        <v>388</v>
      </c>
      <c r="B55" s="7" t="s">
        <v>389</v>
      </c>
      <c r="C55" s="7">
        <v>7510.082</v>
      </c>
      <c r="D55" s="7">
        <v>8129.469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5.343</v>
      </c>
      <c r="K55" s="12">
        <v>3</v>
      </c>
      <c r="L55" s="12">
        <v>2</v>
      </c>
      <c r="M55" s="12">
        <v>0</v>
      </c>
      <c r="N55" s="12">
        <v>0</v>
      </c>
      <c r="O55" s="12">
        <v>0</v>
      </c>
      <c r="P55" s="12">
        <v>-22.311</v>
      </c>
      <c r="Q55" s="12">
        <v>0</v>
      </c>
      <c r="R55" s="12">
        <v>-1</v>
      </c>
    </row>
    <row r="56" ht="20.25" spans="1:18">
      <c r="A56" s="7" t="s">
        <v>390</v>
      </c>
      <c r="B56" s="7" t="s">
        <v>391</v>
      </c>
      <c r="C56" s="7">
        <v>6886.275</v>
      </c>
      <c r="D56" s="7">
        <v>8064.121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10.265</v>
      </c>
      <c r="K56" s="12">
        <v>2</v>
      </c>
      <c r="L56" s="12">
        <v>2</v>
      </c>
      <c r="M56" s="12">
        <v>0</v>
      </c>
      <c r="N56" s="12">
        <v>0</v>
      </c>
      <c r="O56" s="12">
        <v>0</v>
      </c>
      <c r="P56" s="12">
        <v>2.355</v>
      </c>
      <c r="Q56" s="12">
        <v>0</v>
      </c>
      <c r="R56" s="12">
        <v>0</v>
      </c>
    </row>
    <row r="57" ht="20.25" spans="1:18">
      <c r="A57" s="7" t="s">
        <v>392</v>
      </c>
      <c r="B57" s="7" t="s">
        <v>393</v>
      </c>
      <c r="C57" s="7">
        <v>12508.673</v>
      </c>
      <c r="D57" s="7">
        <v>13998.23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7.719</v>
      </c>
      <c r="K57" s="12">
        <v>4</v>
      </c>
      <c r="L57" s="12">
        <v>2</v>
      </c>
      <c r="M57" s="12">
        <v>-1</v>
      </c>
      <c r="N57" s="12">
        <v>1</v>
      </c>
      <c r="O57" s="12">
        <v>0</v>
      </c>
      <c r="P57" s="12">
        <v>-0.879</v>
      </c>
      <c r="Q57" s="12">
        <v>0</v>
      </c>
      <c r="R57" s="12">
        <v>0</v>
      </c>
    </row>
    <row r="58" ht="20.25" spans="1:18">
      <c r="A58" s="7" t="s">
        <v>394</v>
      </c>
      <c r="B58" s="7" t="s">
        <v>395</v>
      </c>
      <c r="C58" s="7">
        <v>8850.711</v>
      </c>
      <c r="D58" s="7">
        <v>9744.406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7.128</v>
      </c>
      <c r="K58" s="12">
        <v>3</v>
      </c>
      <c r="L58" s="12">
        <v>1</v>
      </c>
      <c r="M58" s="12">
        <v>0</v>
      </c>
      <c r="N58" s="12">
        <v>0</v>
      </c>
      <c r="O58" s="12">
        <v>0</v>
      </c>
      <c r="P58" s="12">
        <v>15.233</v>
      </c>
      <c r="Q58" s="12">
        <v>0</v>
      </c>
      <c r="R58" s="12">
        <v>0</v>
      </c>
    </row>
    <row r="59" ht="20.25" spans="1:18">
      <c r="A59" s="7" t="s">
        <v>396</v>
      </c>
      <c r="B59" s="7" t="s">
        <v>397</v>
      </c>
      <c r="C59" s="7">
        <v>18339.852</v>
      </c>
      <c r="D59" s="7">
        <v>19956.826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7.608</v>
      </c>
      <c r="K59" s="12">
        <v>4</v>
      </c>
      <c r="L59" s="12">
        <v>2</v>
      </c>
      <c r="M59" s="12">
        <v>0</v>
      </c>
      <c r="N59" s="12">
        <v>1</v>
      </c>
      <c r="O59" s="12">
        <v>0</v>
      </c>
      <c r="P59" s="12">
        <v>0.854</v>
      </c>
      <c r="Q59" s="12">
        <v>0</v>
      </c>
      <c r="R59" s="12">
        <v>1</v>
      </c>
    </row>
    <row r="60" ht="20.25" spans="1:18">
      <c r="A60" s="7" t="s">
        <v>398</v>
      </c>
      <c r="B60" s="7" t="s">
        <v>399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400</v>
      </c>
      <c r="B61" s="7" t="s">
        <v>401</v>
      </c>
      <c r="C61" s="7">
        <v>2156.291</v>
      </c>
      <c r="D61" s="7">
        <v>2513.338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9.514</v>
      </c>
      <c r="K61" s="12">
        <v>4</v>
      </c>
      <c r="L61" s="12">
        <v>2</v>
      </c>
      <c r="M61" s="12">
        <v>0</v>
      </c>
      <c r="N61" s="12">
        <v>0</v>
      </c>
      <c r="O61" s="12">
        <v>0</v>
      </c>
      <c r="P61" s="12">
        <v>-16.028</v>
      </c>
      <c r="Q61" s="12">
        <v>0</v>
      </c>
      <c r="R61" s="12">
        <v>-1</v>
      </c>
    </row>
    <row r="62" ht="20.25" spans="1:18">
      <c r="A62" s="7" t="s">
        <v>402</v>
      </c>
      <c r="B62" s="7" t="s">
        <v>403</v>
      </c>
      <c r="C62" s="7">
        <v>8715.689</v>
      </c>
      <c r="D62" s="7">
        <v>9623.736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8.631</v>
      </c>
      <c r="K62" s="12">
        <v>4</v>
      </c>
      <c r="L62" s="12">
        <v>2</v>
      </c>
      <c r="M62" s="12">
        <v>0</v>
      </c>
      <c r="N62" s="12">
        <v>0</v>
      </c>
      <c r="O62" s="12">
        <v>0</v>
      </c>
      <c r="P62" s="12">
        <v>-22.313</v>
      </c>
      <c r="Q62" s="12">
        <v>0</v>
      </c>
      <c r="R62" s="12">
        <v>0</v>
      </c>
    </row>
    <row r="63" ht="20.25" spans="1:18">
      <c r="A63" s="7" t="s">
        <v>404</v>
      </c>
      <c r="B63" s="7" t="s">
        <v>405</v>
      </c>
      <c r="C63" s="7">
        <v>5626.351</v>
      </c>
      <c r="D63" s="7">
        <v>6911.015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14.441</v>
      </c>
      <c r="K63" s="12">
        <v>4</v>
      </c>
      <c r="L63" s="12">
        <v>2</v>
      </c>
      <c r="M63" s="12">
        <v>0</v>
      </c>
      <c r="N63" s="12">
        <v>0</v>
      </c>
      <c r="O63" s="12">
        <v>0</v>
      </c>
      <c r="P63" s="12">
        <v>-21.807</v>
      </c>
      <c r="Q63" s="12">
        <v>0</v>
      </c>
      <c r="R63" s="12">
        <v>0</v>
      </c>
    </row>
    <row r="64" ht="20.25" spans="1:18">
      <c r="A64" s="7" t="s">
        <v>406</v>
      </c>
      <c r="B64" s="7" t="s">
        <v>407</v>
      </c>
      <c r="C64" s="7">
        <v>7943.708</v>
      </c>
      <c r="D64" s="7">
        <v>8397.992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3.479</v>
      </c>
      <c r="K64" s="12">
        <v>0</v>
      </c>
      <c r="L64" s="12">
        <v>1</v>
      </c>
      <c r="M64" s="12">
        <v>0</v>
      </c>
      <c r="N64" s="12">
        <v>-1</v>
      </c>
      <c r="O64" s="12">
        <v>0</v>
      </c>
      <c r="P64" s="12">
        <v>7.872</v>
      </c>
      <c r="Q64" s="12">
        <v>0</v>
      </c>
      <c r="R64" s="12">
        <v>0</v>
      </c>
    </row>
    <row r="65" ht="20.25" spans="1:18">
      <c r="A65" s="7" t="s">
        <v>408</v>
      </c>
      <c r="B65" s="7" t="s">
        <v>409</v>
      </c>
      <c r="C65" s="7">
        <v>2242.509</v>
      </c>
      <c r="D65" s="7">
        <v>2821.127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19.91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410</v>
      </c>
      <c r="B66" s="7" t="s">
        <v>411</v>
      </c>
      <c r="C66" s="7">
        <v>5204.351</v>
      </c>
      <c r="D66" s="7">
        <v>6296.281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12.473</v>
      </c>
      <c r="K66" s="12">
        <v>3</v>
      </c>
      <c r="L66" s="12">
        <v>2</v>
      </c>
      <c r="M66" s="12">
        <v>0</v>
      </c>
      <c r="N66" s="12">
        <v>0</v>
      </c>
      <c r="O66" s="12">
        <v>0</v>
      </c>
      <c r="P66" s="12">
        <v>-19.333</v>
      </c>
      <c r="Q66" s="12">
        <v>0</v>
      </c>
      <c r="R66" s="12">
        <v>-1</v>
      </c>
    </row>
    <row r="67" ht="20.25" spans="1:18">
      <c r="A67" s="7" t="s">
        <v>412</v>
      </c>
      <c r="B67" s="7" t="s">
        <v>413</v>
      </c>
      <c r="C67" s="7">
        <v>5736.628</v>
      </c>
      <c r="D67" s="7">
        <v>7411.98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14.811</v>
      </c>
      <c r="K67" s="12">
        <v>3</v>
      </c>
      <c r="L67" s="12">
        <v>2</v>
      </c>
      <c r="M67" s="12">
        <v>0</v>
      </c>
      <c r="N67" s="12">
        <v>0</v>
      </c>
      <c r="O67" s="12">
        <v>0</v>
      </c>
      <c r="P67" s="12">
        <v>-27.579</v>
      </c>
      <c r="Q67" s="12">
        <v>0</v>
      </c>
      <c r="R67" s="12">
        <v>-1</v>
      </c>
    </row>
    <row r="68" ht="20.25" spans="1:18">
      <c r="A68" s="7" t="s">
        <v>414</v>
      </c>
      <c r="B68" s="7" t="s">
        <v>415</v>
      </c>
      <c r="C68" s="7">
        <v>2475.995</v>
      </c>
      <c r="D68" s="7">
        <v>2839.68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6.952</v>
      </c>
      <c r="K68" s="12">
        <v>3</v>
      </c>
      <c r="L68" s="12">
        <v>1</v>
      </c>
      <c r="M68" s="12">
        <v>0</v>
      </c>
      <c r="N68" s="12">
        <v>0</v>
      </c>
      <c r="O68" s="12">
        <v>0</v>
      </c>
      <c r="P68" s="12">
        <v>-3.423</v>
      </c>
      <c r="Q68" s="12">
        <v>0</v>
      </c>
      <c r="R68" s="12">
        <v>0</v>
      </c>
    </row>
    <row r="69" ht="20.25" spans="1:18">
      <c r="A69" s="7" t="s">
        <v>416</v>
      </c>
      <c r="B69" s="7" t="s">
        <v>417</v>
      </c>
      <c r="C69" s="7">
        <v>5678.378</v>
      </c>
      <c r="D69" s="7">
        <v>6052.297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0.571</v>
      </c>
      <c r="K69" s="12">
        <v>3</v>
      </c>
      <c r="L69" s="12">
        <v>0</v>
      </c>
      <c r="M69" s="12">
        <v>-1</v>
      </c>
      <c r="N69" s="12">
        <v>1</v>
      </c>
      <c r="O69" s="12">
        <v>0</v>
      </c>
      <c r="P69" s="12">
        <v>0.514</v>
      </c>
      <c r="Q69" s="12">
        <v>0</v>
      </c>
      <c r="R69" s="12">
        <v>0</v>
      </c>
    </row>
    <row r="70" ht="20.25" spans="1:18">
      <c r="A70" s="7" t="s">
        <v>418</v>
      </c>
      <c r="B70" s="7" t="s">
        <v>419</v>
      </c>
      <c r="C70" s="7">
        <v>4082.073</v>
      </c>
      <c r="D70" s="7">
        <v>5154.698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14.35</v>
      </c>
      <c r="K70" s="12">
        <v>2</v>
      </c>
      <c r="L70" s="12">
        <v>2</v>
      </c>
      <c r="M70" s="12">
        <v>0</v>
      </c>
      <c r="N70" s="12">
        <v>0</v>
      </c>
      <c r="O70" s="12">
        <v>0</v>
      </c>
      <c r="P70" s="12">
        <v>-16.813</v>
      </c>
      <c r="Q70" s="12">
        <v>0</v>
      </c>
      <c r="R70" s="12">
        <v>-1</v>
      </c>
    </row>
    <row r="71" ht="20.25" spans="1:18">
      <c r="A71" s="7" t="s">
        <v>420</v>
      </c>
      <c r="B71" s="7" t="s">
        <v>421</v>
      </c>
      <c r="C71" s="7">
        <v>1685.654</v>
      </c>
      <c r="D71" s="7">
        <v>1918.161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0.727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12">
        <v>2.002</v>
      </c>
      <c r="Q71" s="12">
        <v>0</v>
      </c>
      <c r="R71" s="12">
        <v>0</v>
      </c>
    </row>
    <row r="72" ht="20.25" spans="1:18">
      <c r="A72" s="7" t="s">
        <v>422</v>
      </c>
      <c r="B72" s="7" t="s">
        <v>423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424</v>
      </c>
      <c r="B73" s="7" t="s">
        <v>425</v>
      </c>
      <c r="C73" s="7">
        <v>4824.991</v>
      </c>
      <c r="D73" s="7">
        <v>5797.416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14.338</v>
      </c>
      <c r="K73" s="12">
        <v>4</v>
      </c>
      <c r="L73" s="12">
        <v>0</v>
      </c>
      <c r="M73" s="12">
        <v>0</v>
      </c>
      <c r="N73" s="12">
        <v>0</v>
      </c>
      <c r="O73" s="12">
        <v>0</v>
      </c>
      <c r="P73" s="12">
        <v>12.784</v>
      </c>
      <c r="Q73" s="12">
        <v>0</v>
      </c>
      <c r="R73" s="12">
        <v>1</v>
      </c>
    </row>
    <row r="74" ht="20.25" spans="1:18">
      <c r="A74" s="7" t="s">
        <v>426</v>
      </c>
      <c r="B74" s="7" t="s">
        <v>427</v>
      </c>
      <c r="C74" s="7">
        <v>3393.81</v>
      </c>
      <c r="D74" s="7">
        <v>3915.259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11.904</v>
      </c>
      <c r="K74" s="12">
        <v>3</v>
      </c>
      <c r="L74" s="12">
        <v>1</v>
      </c>
      <c r="M74" s="12">
        <v>0</v>
      </c>
      <c r="N74" s="12">
        <v>1</v>
      </c>
      <c r="O74" s="12">
        <v>0</v>
      </c>
      <c r="P74" s="12">
        <v>7.524</v>
      </c>
      <c r="Q74" s="12">
        <v>0</v>
      </c>
      <c r="R74" s="12">
        <v>0</v>
      </c>
    </row>
    <row r="75" ht="20.25" spans="1:18">
      <c r="A75" s="7" t="s">
        <v>428</v>
      </c>
      <c r="B75" s="7" t="s">
        <v>429</v>
      </c>
      <c r="C75" s="7">
        <v>2363.989</v>
      </c>
      <c r="D75" s="7">
        <v>2714.435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11.857</v>
      </c>
      <c r="K75" s="12">
        <v>3</v>
      </c>
      <c r="L75" s="12">
        <v>2</v>
      </c>
      <c r="M75" s="12">
        <v>0</v>
      </c>
      <c r="N75" s="12">
        <v>1</v>
      </c>
      <c r="O75" s="12">
        <v>0</v>
      </c>
      <c r="P75" s="12">
        <v>5.43</v>
      </c>
      <c r="Q75" s="12">
        <v>0</v>
      </c>
      <c r="R75" s="12">
        <v>0</v>
      </c>
    </row>
    <row r="76" ht="20.25" spans="1:18">
      <c r="A76" s="7" t="s">
        <v>430</v>
      </c>
      <c r="B76" s="7" t="s">
        <v>431</v>
      </c>
      <c r="C76" s="7">
        <v>4858.912</v>
      </c>
      <c r="D76" s="7">
        <v>6114.294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18.951</v>
      </c>
      <c r="K76" s="12">
        <v>4</v>
      </c>
      <c r="L76" s="12">
        <v>1</v>
      </c>
      <c r="M76" s="12">
        <v>0</v>
      </c>
      <c r="N76" s="12">
        <v>1</v>
      </c>
      <c r="O76" s="12">
        <v>0</v>
      </c>
      <c r="P76" s="12">
        <v>16.654</v>
      </c>
      <c r="Q76" s="12">
        <v>0</v>
      </c>
      <c r="R76" s="12">
        <v>1</v>
      </c>
    </row>
    <row r="77" ht="20.25" spans="1:18">
      <c r="A77" s="7" t="s">
        <v>432</v>
      </c>
      <c r="B77" s="7" t="s">
        <v>433</v>
      </c>
      <c r="C77" s="7">
        <v>107.366</v>
      </c>
      <c r="D77" s="7">
        <v>109.652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1.522</v>
      </c>
      <c r="K77" s="12">
        <v>1</v>
      </c>
      <c r="L77" s="12">
        <v>1</v>
      </c>
      <c r="M77" s="12">
        <v>0</v>
      </c>
      <c r="N77" s="12">
        <v>0</v>
      </c>
      <c r="O77" s="12">
        <v>0</v>
      </c>
      <c r="P77" s="12">
        <v>-0.019</v>
      </c>
      <c r="Q77" s="12">
        <v>0</v>
      </c>
      <c r="R77" s="12">
        <v>0</v>
      </c>
    </row>
    <row r="78" ht="20.25" spans="1:18">
      <c r="A78" s="7" t="s">
        <v>434</v>
      </c>
      <c r="B78" s="7" t="s">
        <v>435</v>
      </c>
      <c r="C78" s="7">
        <v>105.452</v>
      </c>
      <c r="D78" s="7">
        <v>107.008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0.69</v>
      </c>
      <c r="K78" s="12">
        <v>1</v>
      </c>
      <c r="L78" s="12">
        <v>1</v>
      </c>
      <c r="M78" s="12">
        <v>0</v>
      </c>
      <c r="N78" s="12">
        <v>0</v>
      </c>
      <c r="O78" s="12">
        <v>0</v>
      </c>
      <c r="P78" s="12">
        <v>-0.014</v>
      </c>
      <c r="Q78" s="12">
        <v>0</v>
      </c>
      <c r="R78" s="12">
        <v>0</v>
      </c>
    </row>
    <row r="79" ht="20.25" spans="1:18">
      <c r="A79" s="7" t="s">
        <v>436</v>
      </c>
      <c r="B79" s="7" t="s">
        <v>437</v>
      </c>
      <c r="C79" s="7">
        <v>114.34</v>
      </c>
      <c r="D79" s="7">
        <v>121.892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5.449</v>
      </c>
      <c r="K79" s="12">
        <v>3</v>
      </c>
      <c r="L79" s="12">
        <v>1</v>
      </c>
      <c r="M79" s="12">
        <v>0</v>
      </c>
      <c r="N79" s="12">
        <v>0</v>
      </c>
      <c r="O79" s="12">
        <v>0</v>
      </c>
      <c r="P79" s="12">
        <v>-0.057</v>
      </c>
      <c r="Q79" s="12">
        <v>0</v>
      </c>
      <c r="R79" s="12">
        <v>0</v>
      </c>
    </row>
    <row r="80" ht="20.25" spans="1:18">
      <c r="A80" s="8" t="s">
        <v>438</v>
      </c>
      <c r="B80" s="8" t="s">
        <v>439</v>
      </c>
      <c r="C80" s="8">
        <v>102.33</v>
      </c>
      <c r="D80" s="8">
        <v>103.07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0.17</v>
      </c>
      <c r="K80" s="12">
        <v>1</v>
      </c>
      <c r="L80" s="12">
        <v>0</v>
      </c>
      <c r="M80" s="12">
        <v>0</v>
      </c>
      <c r="N80" s="12">
        <v>0</v>
      </c>
      <c r="O80" s="12">
        <v>0</v>
      </c>
      <c r="P80" s="12">
        <v>-0.003</v>
      </c>
      <c r="Q80" s="12">
        <v>0</v>
      </c>
      <c r="R80" s="12">
        <v>-1</v>
      </c>
    </row>
    <row r="81" ht="20.25" spans="1:18">
      <c r="A81" s="8" t="s">
        <v>440</v>
      </c>
      <c r="B81" s="8" t="s">
        <v>441</v>
      </c>
      <c r="C81" s="8">
        <v>62579.84</v>
      </c>
      <c r="D81" s="8">
        <v>73215.969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10.28</v>
      </c>
      <c r="K81" s="12">
        <v>3</v>
      </c>
      <c r="L81" s="12">
        <v>2</v>
      </c>
      <c r="M81" s="12">
        <v>0</v>
      </c>
      <c r="N81" s="12">
        <v>0</v>
      </c>
      <c r="O81" s="12">
        <v>0</v>
      </c>
      <c r="P81" s="12">
        <v>0.222</v>
      </c>
      <c r="Q81" s="12">
        <v>0</v>
      </c>
      <c r="R81" s="12">
        <v>0</v>
      </c>
    </row>
    <row r="82" ht="20.25" spans="1:18">
      <c r="A82" s="8" t="s">
        <v>442</v>
      </c>
      <c r="B82" s="8" t="s">
        <v>443</v>
      </c>
      <c r="C82" s="8">
        <v>1771.371</v>
      </c>
      <c r="D82" s="8">
        <v>3581.882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0.035</v>
      </c>
      <c r="K82" s="12">
        <v>0</v>
      </c>
      <c r="L82" s="12">
        <v>2</v>
      </c>
      <c r="M82" s="12">
        <v>1</v>
      </c>
      <c r="N82" s="12">
        <v>-1</v>
      </c>
      <c r="O82" s="12">
        <v>0</v>
      </c>
      <c r="P82" s="12">
        <v>-13.065</v>
      </c>
      <c r="Q82" s="12">
        <v>0</v>
      </c>
      <c r="R82" s="12">
        <v>0</v>
      </c>
    </row>
    <row r="83" ht="20.25" spans="1:18">
      <c r="A83" s="8" t="s">
        <v>444</v>
      </c>
      <c r="B83" s="8" t="s">
        <v>445</v>
      </c>
      <c r="C83" s="8">
        <v>3118.943</v>
      </c>
      <c r="D83" s="8">
        <v>3902.746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14.783</v>
      </c>
      <c r="K83" s="12">
        <v>3</v>
      </c>
      <c r="L83" s="12">
        <v>2</v>
      </c>
      <c r="M83" s="12">
        <v>0</v>
      </c>
      <c r="N83" s="12">
        <v>0</v>
      </c>
      <c r="O83" s="12">
        <v>-1</v>
      </c>
      <c r="P83" s="12">
        <v>-27.743</v>
      </c>
      <c r="Q83" s="12">
        <v>0</v>
      </c>
      <c r="R83" s="12">
        <v>-1</v>
      </c>
    </row>
    <row r="84" ht="20.25" spans="1:18">
      <c r="A84" s="8" t="s">
        <v>446</v>
      </c>
      <c r="B84" s="8" t="s">
        <v>447</v>
      </c>
      <c r="C84" s="8">
        <v>11601.743</v>
      </c>
      <c r="D84" s="8">
        <v>15029.241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2.012</v>
      </c>
      <c r="K84" s="12">
        <v>0</v>
      </c>
      <c r="L84" s="12">
        <v>2</v>
      </c>
      <c r="M84" s="12">
        <v>0</v>
      </c>
      <c r="N84" s="12">
        <v>-1</v>
      </c>
      <c r="O84" s="12">
        <v>0</v>
      </c>
      <c r="P84" s="12">
        <v>-18.678</v>
      </c>
      <c r="Q84" s="12">
        <v>0</v>
      </c>
      <c r="R84" s="12">
        <v>0</v>
      </c>
    </row>
    <row r="85" ht="20.25" spans="1:18">
      <c r="A85" s="14" t="s">
        <v>448</v>
      </c>
      <c r="B85" s="14" t="s">
        <v>449</v>
      </c>
      <c r="C85" s="14">
        <v>440.072</v>
      </c>
      <c r="D85" s="14">
        <v>563.828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13.303</v>
      </c>
      <c r="K85" s="12">
        <v>4</v>
      </c>
      <c r="L85" s="12">
        <v>2</v>
      </c>
      <c r="M85" s="12">
        <v>0</v>
      </c>
      <c r="N85" s="12">
        <v>0</v>
      </c>
      <c r="O85" s="12">
        <v>0</v>
      </c>
      <c r="P85" s="12">
        <v>-5.316</v>
      </c>
      <c r="Q85" s="12">
        <v>0</v>
      </c>
      <c r="R85" s="12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2025-06-24T14:42:18Z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D8B8BE7EB7E84CCE9AA19EA9C137C87C_13</vt:lpwstr>
  </property>
  <property fmtid="{D5CDD505-2E9C-101B-9397-08002B2CF9AE}" pid="3" name="KSOProductBuildVer">
    <vt:lpwstr>2052-12.1.0.15712</vt:lpwstr>
  </property>
</Properties>
</file>