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<sst xmlns="http://schemas.openxmlformats.org/spreadsheetml/2006/main" count="512" uniqueCount="456">
  <si>
    <t>京沪深强转弱</t>
  </si>
  <si>
    <t>京沪深弱转强</t>
  </si>
  <si>
    <t>代码</t>
  </si>
  <si>
    <t>简称</t>
  </si>
  <si>
    <t>总市值</t>
  </si>
  <si>
    <t>全指能源</t>
  </si>
  <si>
    <t>38662.41亿</t>
  </si>
  <si>
    <t>中证800</t>
  </si>
  <si>
    <t>584568.63亿</t>
  </si>
  <si>
    <t>贵州板块</t>
  </si>
  <si>
    <t>20894.06亿</t>
  </si>
  <si>
    <t>沪深300</t>
  </si>
  <si>
    <t>456983.03亿</t>
  </si>
  <si>
    <t>煤炭</t>
  </si>
  <si>
    <t>14125.25亿</t>
  </si>
  <si>
    <t>户数增加</t>
  </si>
  <si>
    <t>11843.00亿</t>
  </si>
  <si>
    <t>基金重仓</t>
  </si>
  <si>
    <t>350419.03亿</t>
  </si>
  <si>
    <t>含B股</t>
  </si>
  <si>
    <t>10575.78亿</t>
  </si>
  <si>
    <t>深证成指</t>
  </si>
  <si>
    <t>333390.63亿</t>
  </si>
  <si>
    <t>房地产</t>
  </si>
  <si>
    <t>9964.41亿</t>
  </si>
  <si>
    <t>上证180</t>
  </si>
  <si>
    <t>331935.03亿</t>
  </si>
  <si>
    <t>山西板块</t>
  </si>
  <si>
    <t>7849.18亿</t>
  </si>
  <si>
    <t>非周期股</t>
  </si>
  <si>
    <t>301433.19亿</t>
  </si>
  <si>
    <t>基金增仓</t>
  </si>
  <si>
    <t>7315.00亿</t>
  </si>
  <si>
    <t>周期股</t>
  </si>
  <si>
    <t>244066.80亿</t>
  </si>
  <si>
    <t>发可转债</t>
  </si>
  <si>
    <t>6205.99亿</t>
  </si>
  <si>
    <t>中证A100</t>
  </si>
  <si>
    <t>234558.34亿</t>
  </si>
  <si>
    <t>船舶</t>
  </si>
  <si>
    <t>3923.13亿</t>
  </si>
  <si>
    <t>上证50</t>
  </si>
  <si>
    <t>212662.48亿</t>
  </si>
  <si>
    <t>国开持股</t>
  </si>
  <si>
    <t>2477.03亿</t>
  </si>
  <si>
    <t>深成指R</t>
  </si>
  <si>
    <t>203424.38亿</t>
  </si>
  <si>
    <t>深证治理</t>
  </si>
  <si>
    <t>--</t>
  </si>
  <si>
    <t>中特估</t>
  </si>
  <si>
    <t>196398.41亿</t>
  </si>
  <si>
    <t>深证红利</t>
  </si>
  <si>
    <t>行业龙头</t>
  </si>
  <si>
    <t>195412.73亿</t>
  </si>
  <si>
    <t>创成长</t>
  </si>
  <si>
    <t>通达信88</t>
  </si>
  <si>
    <t>160653.78亿</t>
  </si>
  <si>
    <t>配股预案</t>
  </si>
  <si>
    <t>创业板指</t>
  </si>
  <si>
    <t>128490.89亿</t>
  </si>
  <si>
    <t>活跃可转债</t>
  </si>
  <si>
    <t>一带一路</t>
  </si>
  <si>
    <t>128429.30亿</t>
  </si>
  <si>
    <t>绿色电力</t>
  </si>
  <si>
    <t>中证500</t>
  </si>
  <si>
    <t>127585.59亿</t>
  </si>
  <si>
    <t>中盘成长</t>
  </si>
  <si>
    <t>中小综指</t>
  </si>
  <si>
    <t>118909.23亿</t>
  </si>
  <si>
    <t>消费100</t>
  </si>
  <si>
    <t>114394.70亿</t>
  </si>
  <si>
    <t>红利指数</t>
  </si>
  <si>
    <t>102180.55亿</t>
  </si>
  <si>
    <t>陆股通重仓</t>
  </si>
  <si>
    <t>95342.14亿</t>
  </si>
  <si>
    <t>百元股</t>
  </si>
  <si>
    <t>88226.52亿</t>
  </si>
  <si>
    <t>上证380</t>
  </si>
  <si>
    <t>77348.32亿</t>
  </si>
  <si>
    <t>全指材料</t>
  </si>
  <si>
    <t>52654.67亿</t>
  </si>
  <si>
    <t>全指可选</t>
  </si>
  <si>
    <t>47225.23亿</t>
  </si>
  <si>
    <t>MSCI中盘</t>
  </si>
  <si>
    <t>46298.72亿</t>
  </si>
  <si>
    <t>电气设备</t>
  </si>
  <si>
    <t>46284.34亿</t>
  </si>
  <si>
    <t>海外业务</t>
  </si>
  <si>
    <t>44915.46亿</t>
  </si>
  <si>
    <t>QFII重仓</t>
  </si>
  <si>
    <t>44699.59亿</t>
  </si>
  <si>
    <t>商誉减值</t>
  </si>
  <si>
    <t>43721.30亿</t>
  </si>
  <si>
    <t>定增股</t>
  </si>
  <si>
    <t>42771.17亿</t>
  </si>
  <si>
    <t>整体上市</t>
  </si>
  <si>
    <t>42757.53亿</t>
  </si>
  <si>
    <t>券商重仓</t>
  </si>
  <si>
    <t>39672.83亿</t>
  </si>
  <si>
    <t>参股金融</t>
  </si>
  <si>
    <t>39583.11亿</t>
  </si>
  <si>
    <t>全指医药</t>
  </si>
  <si>
    <t>39381.40亿</t>
  </si>
  <si>
    <t>分拆上市预期</t>
  </si>
  <si>
    <t>35903.38亿</t>
  </si>
  <si>
    <t>高市净率</t>
  </si>
  <si>
    <t>35796.05亿</t>
  </si>
  <si>
    <t>山东板块</t>
  </si>
  <si>
    <t>35059.52亿</t>
  </si>
  <si>
    <t>白酒概念</t>
  </si>
  <si>
    <t>32767.81亿</t>
  </si>
  <si>
    <t>证券</t>
  </si>
  <si>
    <t>31219.35亿</t>
  </si>
  <si>
    <t>社保新进</t>
  </si>
  <si>
    <t>28011.79亿</t>
  </si>
  <si>
    <t>四川板块</t>
  </si>
  <si>
    <t>27374.27亿</t>
  </si>
  <si>
    <t>雄安新区</t>
  </si>
  <si>
    <t>27179.36亿</t>
  </si>
  <si>
    <t>养老金持股</t>
  </si>
  <si>
    <t>26670.32亿</t>
  </si>
  <si>
    <t>石油</t>
  </si>
  <si>
    <t>25939.12亿</t>
  </si>
  <si>
    <t>定增预案</t>
  </si>
  <si>
    <t>22244.67亿</t>
  </si>
  <si>
    <t>QFII新进</t>
  </si>
  <si>
    <t>21553.43亿</t>
  </si>
  <si>
    <t>高市盈率</t>
  </si>
  <si>
    <t>19989.20亿</t>
  </si>
  <si>
    <t>安徽板块</t>
  </si>
  <si>
    <t>18887.75亿</t>
  </si>
  <si>
    <t>家用电器</t>
  </si>
  <si>
    <t>17699.08亿</t>
  </si>
  <si>
    <t>员工持股</t>
  </si>
  <si>
    <t>16808.83亿</t>
  </si>
  <si>
    <t>建筑</t>
  </si>
  <si>
    <t>16070.20亿</t>
  </si>
  <si>
    <t>河南板块</t>
  </si>
  <si>
    <t>14052.51亿</t>
  </si>
  <si>
    <t>运输服务</t>
  </si>
  <si>
    <t>13659.81亿</t>
  </si>
  <si>
    <t>交通设施</t>
  </si>
  <si>
    <t>10157.42亿</t>
  </si>
  <si>
    <t>钢铁</t>
  </si>
  <si>
    <t>8285.67亿</t>
  </si>
  <si>
    <t>辽宁板块</t>
  </si>
  <si>
    <t>8040.71亿</t>
  </si>
  <si>
    <t>江西板块</t>
  </si>
  <si>
    <t>7949.17亿</t>
  </si>
  <si>
    <t>猪肉</t>
  </si>
  <si>
    <t>7834.92亿</t>
  </si>
  <si>
    <t>云南板块</t>
  </si>
  <si>
    <t>7659.64亿</t>
  </si>
  <si>
    <t>新疆板块</t>
  </si>
  <si>
    <t>7337.70亿</t>
  </si>
  <si>
    <t>密集调研</t>
  </si>
  <si>
    <t>7266.71亿</t>
  </si>
  <si>
    <t>工程机械</t>
  </si>
  <si>
    <t>6780.10亿</t>
  </si>
  <si>
    <t>股权激励</t>
  </si>
  <si>
    <t>6441.13亿</t>
  </si>
  <si>
    <t>近期复牌</t>
  </si>
  <si>
    <t>5883.91亿</t>
  </si>
  <si>
    <t>远程办公</t>
  </si>
  <si>
    <t>5226.29亿</t>
  </si>
  <si>
    <t>黑龙江</t>
  </si>
  <si>
    <t>3281.07亿</t>
  </si>
  <si>
    <t>供气供热</t>
  </si>
  <si>
    <t>3152.87亿</t>
  </si>
  <si>
    <t>业绩预增</t>
  </si>
  <si>
    <t>2433.67亿</t>
  </si>
  <si>
    <t>近期弱势</t>
  </si>
  <si>
    <t>1907.46亿</t>
  </si>
  <si>
    <t>水务</t>
  </si>
  <si>
    <t>1376.07亿</t>
  </si>
  <si>
    <t>业绩预升</t>
  </si>
  <si>
    <t>76.27亿</t>
  </si>
  <si>
    <t>农业主题</t>
  </si>
  <si>
    <t>治理指数</t>
  </si>
  <si>
    <t>中证 500</t>
  </si>
  <si>
    <t>中证100</t>
  </si>
  <si>
    <t>深次新股</t>
  </si>
  <si>
    <t>创业板50</t>
  </si>
  <si>
    <t>中创100</t>
  </si>
  <si>
    <t>科技100</t>
  </si>
  <si>
    <t>投资时钟</t>
  </si>
  <si>
    <t>小盘价值</t>
  </si>
  <si>
    <t>小盘成长</t>
  </si>
  <si>
    <t>国证粮食</t>
  </si>
  <si>
    <t>民企100</t>
  </si>
  <si>
    <t>环渤海</t>
  </si>
  <si>
    <t>珠三角</t>
  </si>
  <si>
    <t>国证服务</t>
  </si>
  <si>
    <t>资源优势</t>
  </si>
  <si>
    <t>创业大盘</t>
  </si>
  <si>
    <t>数字经济</t>
  </si>
  <si>
    <t>创业300</t>
  </si>
  <si>
    <t>腾讯济安</t>
  </si>
  <si>
    <t>科创高装</t>
  </si>
  <si>
    <t>沪股通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</si>
  <si>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</si>
  <si>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</si>
  <si>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</si>
  <si>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</si>
  <si>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</si>
  <si>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</si>
  <si>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</si>
  <si>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</si>
  <si>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</si>
  <si>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</si>
  <si>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</si>
  <si>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</si>
  <si>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</si>
  <si>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</si>
  <si>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</si>
  <si>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</si>
  <si>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</si>
  <si>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</si>
  <si>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</si>
  <si>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</si>
  <si>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商业指数</t>
  </si>
  <si>
    <t>180资源</t>
  </si>
  <si>
    <t>上证央企</t>
  </si>
  <si>
    <t>50基本</t>
  </si>
  <si>
    <t>180基本</t>
  </si>
  <si>
    <t>上证国企</t>
  </si>
  <si>
    <t>全R价值</t>
  </si>
  <si>
    <t>上证F200</t>
  </si>
  <si>
    <t>科创生物</t>
  </si>
  <si>
    <t>基本面50</t>
  </si>
  <si>
    <t>国证价值</t>
  </si>
  <si>
    <t>深医药EW</t>
  </si>
  <si>
    <t>综合指数</t>
  </si>
  <si>
    <t>国债指数</t>
  </si>
  <si>
    <t>企债指数</t>
  </si>
  <si>
    <t>180金融</t>
  </si>
  <si>
    <t>沪公司债</t>
  </si>
  <si>
    <t>180价值</t>
  </si>
  <si>
    <t>180R价值</t>
  </si>
  <si>
    <t>上证金融</t>
  </si>
  <si>
    <t>上证海外</t>
  </si>
  <si>
    <t>全指价值</t>
  </si>
  <si>
    <t>沪企债30</t>
  </si>
  <si>
    <t>上证周期</t>
  </si>
  <si>
    <t>金融等权</t>
  </si>
  <si>
    <t>5年信用</t>
  </si>
  <si>
    <t>380金融</t>
  </si>
  <si>
    <t>信用100</t>
  </si>
  <si>
    <t>180波动</t>
  </si>
  <si>
    <t>上证银行</t>
  </si>
  <si>
    <t>180低贝</t>
  </si>
  <si>
    <t>180红利</t>
  </si>
  <si>
    <t>上央红利</t>
  </si>
  <si>
    <t>300红利</t>
  </si>
  <si>
    <t>港中小企</t>
  </si>
  <si>
    <t>HK银行</t>
  </si>
  <si>
    <t>300金融</t>
  </si>
  <si>
    <t>300价值</t>
  </si>
  <si>
    <t>公司债指</t>
  </si>
  <si>
    <t>中证金融</t>
  </si>
  <si>
    <t>内地运输</t>
  </si>
  <si>
    <t>银河99</t>
  </si>
  <si>
    <t>800金融</t>
  </si>
  <si>
    <t>全指金融</t>
  </si>
  <si>
    <t>采矿指数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</si>
  <si>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</si>
  <si>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</si>
  <si>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</si>
  <si>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</si>
  <si>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</si>
  <si>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</si>
  <si>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</si>
  <si>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</si>
  <si>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1000金融</t>
  </si>
  <si>
    <t>大盘低波</t>
  </si>
  <si>
    <t>专利领先</t>
  </si>
  <si>
    <t>国证银行</t>
  </si>
  <si>
    <t>保险主题</t>
  </si>
  <si>
    <t>300 金融</t>
  </si>
  <si>
    <t>中证银行</t>
  </si>
  <si>
    <t>消费等权</t>
  </si>
  <si>
    <t>食品饮料</t>
  </si>
  <si>
    <t>细分食品</t>
  </si>
  <si>
    <t>300消费</t>
  </si>
  <si>
    <t>300地产</t>
  </si>
  <si>
    <t>国证食品</t>
  </si>
  <si>
    <t>地产等权</t>
  </si>
  <si>
    <t>中证酒</t>
  </si>
  <si>
    <t>中证白酒</t>
  </si>
  <si>
    <t>【数据引擎：奇衡DK阿赖耶识系统】情绪值</t>
  </si>
  <si>
    <t>FU00</t>
  </si>
  <si>
    <t>燃油连续</t>
  </si>
  <si>
    <t>HC00</t>
  </si>
  <si>
    <t>轧卷板连续</t>
  </si>
  <si>
    <t>RB00</t>
  </si>
  <si>
    <t>螺纹钢连续</t>
  </si>
  <si>
    <t>AG00</t>
  </si>
  <si>
    <t>白银连续</t>
  </si>
  <si>
    <t>BUX00</t>
  </si>
  <si>
    <t>沥青连续</t>
  </si>
  <si>
    <t>FB00</t>
  </si>
  <si>
    <t>纤维板连续</t>
  </si>
  <si>
    <t>OI00</t>
  </si>
  <si>
    <t>菜油连续</t>
  </si>
  <si>
    <t>LU00</t>
  </si>
  <si>
    <t>低硫燃油连续</t>
  </si>
  <si>
    <t>SC0000</t>
  </si>
  <si>
    <t>原油连续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</si>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</sst>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workbookViewId="0">
      <selection activeCell="A3" sqref="A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"000986"</f>
        <v>000986</v>
      </c>
      <c r="B3" s="32" t="s">
        <v>5</v>
      </c>
      <c r="C3" s="32" t="s">
        <v>6</v>
      </c>
      <c r="D3" s="32" t="str">
        <f>"000906"</f>
        <v>000906</v>
      </c>
      <c r="E3" s="32" t="s">
        <v>7</v>
      </c>
      <c r="F3" s="32" t="s">
        <v>8</v>
      </c>
    </row>
    <row r="4" ht="16.5" spans="1:6">
      <c r="A4" s="32" t="str">
        <f>"880229"</f>
        <v>880229</v>
      </c>
      <c r="B4" s="32" t="s">
        <v>9</v>
      </c>
      <c r="C4" s="32" t="s">
        <v>10</v>
      </c>
      <c r="D4" s="32" t="str">
        <f>"000300"</f>
        <v>000300</v>
      </c>
      <c r="E4" s="32" t="s">
        <v>11</v>
      </c>
      <c r="F4" s="32" t="s">
        <v>12</v>
      </c>
    </row>
    <row r="5" ht="16.5" spans="1:6">
      <c r="A5" s="32" t="str">
        <f>"880301"</f>
        <v>880301</v>
      </c>
      <c r="B5" s="32" t="s">
        <v>13</v>
      </c>
      <c r="C5" s="32" t="s">
        <v>14</v>
      </c>
      <c r="D5" s="32" t="str">
        <f>"399300"</f>
        <v>399300</v>
      </c>
      <c r="E5" s="32" t="s">
        <v>11</v>
      </c>
      <c r="F5" s="32" t="s">
        <v>12</v>
      </c>
    </row>
    <row r="6" ht="16.5" spans="1:6">
      <c r="A6" s="32" t="str">
        <f>"880876"</f>
        <v>880876</v>
      </c>
      <c r="B6" s="32" t="s">
        <v>15</v>
      </c>
      <c r="C6" s="32" t="s">
        <v>16</v>
      </c>
      <c r="D6" s="32" t="str">
        <f>"880801"</f>
        <v>880801</v>
      </c>
      <c r="E6" s="32" t="s">
        <v>17</v>
      </c>
      <c r="F6" s="32" t="s">
        <v>18</v>
      </c>
    </row>
    <row r="7" ht="16.5" spans="1:6">
      <c r="A7" s="32" t="str">
        <f>"880502"</f>
        <v>880502</v>
      </c>
      <c r="B7" s="32" t="s">
        <v>19</v>
      </c>
      <c r="C7" s="32" t="s">
        <v>20</v>
      </c>
      <c r="D7" s="32" t="str">
        <f>"399001"</f>
        <v>399001</v>
      </c>
      <c r="E7" s="32" t="s">
        <v>21</v>
      </c>
      <c r="F7" s="32" t="s">
        <v>22</v>
      </c>
    </row>
    <row r="8" ht="16.5" spans="1:6">
      <c r="A8" s="32" t="str">
        <f>"880482"</f>
        <v>880482</v>
      </c>
      <c r="B8" s="32" t="s">
        <v>23</v>
      </c>
      <c r="C8" s="32" t="s">
        <v>24</v>
      </c>
      <c r="D8" s="32" t="str">
        <f>"000010"</f>
        <v>000010</v>
      </c>
      <c r="E8" s="32" t="s">
        <v>25</v>
      </c>
      <c r="F8" s="32" t="s">
        <v>26</v>
      </c>
    </row>
    <row r="9" ht="16.5" spans="1:6">
      <c r="A9" s="32" t="str">
        <f>"880217"</f>
        <v>880217</v>
      </c>
      <c r="B9" s="32" t="s">
        <v>27</v>
      </c>
      <c r="C9" s="32" t="s">
        <v>28</v>
      </c>
      <c r="D9" s="32" t="str">
        <f>"880680"</f>
        <v>880680</v>
      </c>
      <c r="E9" s="32" t="s">
        <v>29</v>
      </c>
      <c r="F9" s="32" t="s">
        <v>30</v>
      </c>
    </row>
    <row r="10" ht="16.5" spans="1:6">
      <c r="A10" s="32" t="str">
        <f>"880792"</f>
        <v>880792</v>
      </c>
      <c r="B10" s="32" t="s">
        <v>31</v>
      </c>
      <c r="C10" s="32" t="s">
        <v>32</v>
      </c>
      <c r="D10" s="32" t="str">
        <f>"880679"</f>
        <v>880679</v>
      </c>
      <c r="E10" s="32" t="s">
        <v>33</v>
      </c>
      <c r="F10" s="32" t="s">
        <v>34</v>
      </c>
    </row>
    <row r="11" ht="16.5" spans="1:6">
      <c r="A11" s="32" t="str">
        <f>"880723"</f>
        <v>880723</v>
      </c>
      <c r="B11" s="32" t="s">
        <v>35</v>
      </c>
      <c r="C11" s="32" t="s">
        <v>36</v>
      </c>
      <c r="D11" s="32" t="str">
        <f>"000903"</f>
        <v>000903</v>
      </c>
      <c r="E11" s="32" t="s">
        <v>37</v>
      </c>
      <c r="F11" s="32" t="s">
        <v>38</v>
      </c>
    </row>
    <row r="12" ht="16.5" spans="1:6">
      <c r="A12" s="32" t="str">
        <f>"880431"</f>
        <v>880431</v>
      </c>
      <c r="B12" s="32" t="s">
        <v>39</v>
      </c>
      <c r="C12" s="32" t="s">
        <v>40</v>
      </c>
      <c r="D12" s="32" t="str">
        <f>"000016"</f>
        <v>000016</v>
      </c>
      <c r="E12" s="32" t="s">
        <v>41</v>
      </c>
      <c r="F12" s="32" t="s">
        <v>42</v>
      </c>
    </row>
    <row r="13" ht="16.5" spans="1:6">
      <c r="A13" s="32" t="str">
        <f>"880858"</f>
        <v>880858</v>
      </c>
      <c r="B13" s="32" t="s">
        <v>43</v>
      </c>
      <c r="C13" s="32" t="s">
        <v>44</v>
      </c>
      <c r="D13" s="32" t="str">
        <f>"399002"</f>
        <v>399002</v>
      </c>
      <c r="E13" s="32" t="s">
        <v>45</v>
      </c>
      <c r="F13" s="32" t="s">
        <v>46</v>
      </c>
    </row>
    <row r="14" ht="16.5" spans="1:6">
      <c r="A14" s="32" t="str">
        <f>"399328"</f>
        <v>399328</v>
      </c>
      <c r="B14" s="32" t="s">
        <v>47</v>
      </c>
      <c r="C14" s="32" t="s">
        <v>48</v>
      </c>
      <c r="D14" s="32" t="str">
        <f>"880671"</f>
        <v>880671</v>
      </c>
      <c r="E14" s="32" t="s">
        <v>49</v>
      </c>
      <c r="F14" s="32" t="s">
        <v>50</v>
      </c>
    </row>
    <row r="15" ht="16.5" spans="1:6">
      <c r="A15" s="32" t="str">
        <f>"399324"</f>
        <v>399324</v>
      </c>
      <c r="B15" s="32" t="s">
        <v>51</v>
      </c>
      <c r="C15" s="32" t="s">
        <v>48</v>
      </c>
      <c r="D15" s="32" t="str">
        <f>"880847"</f>
        <v>880847</v>
      </c>
      <c r="E15" s="32" t="s">
        <v>52</v>
      </c>
      <c r="F15" s="32" t="s">
        <v>53</v>
      </c>
    </row>
    <row r="16" ht="16.5" spans="1:6">
      <c r="A16" s="32" t="str">
        <f>"399296"</f>
        <v>399296</v>
      </c>
      <c r="B16" s="32" t="s">
        <v>54</v>
      </c>
      <c r="C16" s="32" t="s">
        <v>48</v>
      </c>
      <c r="D16" s="32" t="str">
        <f>"880515"</f>
        <v>880515</v>
      </c>
      <c r="E16" s="32" t="s">
        <v>55</v>
      </c>
      <c r="F16" s="32" t="s">
        <v>56</v>
      </c>
    </row>
    <row r="17" ht="16.5" spans="1:6">
      <c r="A17" s="32" t="str">
        <f>"880890"</f>
        <v>880890</v>
      </c>
      <c r="B17" s="32" t="s">
        <v>57</v>
      </c>
      <c r="C17" s="32" t="s">
        <v>48</v>
      </c>
      <c r="D17" s="32" t="str">
        <f>"399006"</f>
        <v>399006</v>
      </c>
      <c r="E17" s="32" t="s">
        <v>58</v>
      </c>
      <c r="F17" s="32" t="s">
        <v>59</v>
      </c>
    </row>
    <row r="18" ht="16.5" spans="1:6">
      <c r="A18" s="32" t="str">
        <f>"880677"</f>
        <v>880677</v>
      </c>
      <c r="B18" s="32" t="s">
        <v>60</v>
      </c>
      <c r="C18" s="32" t="s">
        <v>48</v>
      </c>
      <c r="D18" s="32" t="str">
        <f>"880594"</f>
        <v>880594</v>
      </c>
      <c r="E18" s="32" t="s">
        <v>61</v>
      </c>
      <c r="F18" s="32" t="s">
        <v>62</v>
      </c>
    </row>
    <row r="19" ht="16.5" spans="1:6">
      <c r="A19" s="32" t="str">
        <f>"399438"</f>
        <v>399438</v>
      </c>
      <c r="B19" s="32" t="s">
        <v>63</v>
      </c>
      <c r="C19" s="32" t="s">
        <v>48</v>
      </c>
      <c r="D19" s="32" t="str">
        <f>"000905"</f>
        <v>000905</v>
      </c>
      <c r="E19" s="32" t="s">
        <v>64</v>
      </c>
      <c r="F19" s="32" t="s">
        <v>65</v>
      </c>
    </row>
    <row r="20" ht="16.5" spans="1:6">
      <c r="A20" s="32" t="str">
        <f>"399374"</f>
        <v>399374</v>
      </c>
      <c r="B20" s="32" t="s">
        <v>66</v>
      </c>
      <c r="C20" s="32" t="s">
        <v>48</v>
      </c>
      <c r="D20" s="32" t="str">
        <f>"399101"</f>
        <v>399101</v>
      </c>
      <c r="E20" s="32" t="s">
        <v>67</v>
      </c>
      <c r="F20" s="32" t="s">
        <v>68</v>
      </c>
    </row>
    <row r="21" ht="16.5" spans="1:6">
      <c r="A21" s="23"/>
      <c r="B21" s="23"/>
      <c r="C21" s="23"/>
      <c r="D21" s="32" t="str">
        <f>"399364"</f>
        <v>399364</v>
      </c>
      <c r="E21" s="32" t="s">
        <v>69</v>
      </c>
      <c r="F21" s="32" t="s">
        <v>70</v>
      </c>
    </row>
    <row r="22" ht="16.5" spans="1:6">
      <c r="A22" s="23"/>
      <c r="B22" s="23"/>
      <c r="C22" s="23"/>
      <c r="D22" s="32" t="str">
        <f>"000015"</f>
        <v>000015</v>
      </c>
      <c r="E22" s="32" t="s">
        <v>71</v>
      </c>
      <c r="F22" s="32" t="s">
        <v>72</v>
      </c>
    </row>
    <row r="23" ht="16.5" spans="1:6">
      <c r="A23" s="23"/>
      <c r="B23" s="23"/>
      <c r="C23" s="23"/>
      <c r="D23" s="32" t="str">
        <f>"880678"</f>
        <v>880678</v>
      </c>
      <c r="E23" s="32" t="s">
        <v>73</v>
      </c>
      <c r="F23" s="32" t="s">
        <v>74</v>
      </c>
    </row>
    <row r="24" ht="16.5" spans="1:6">
      <c r="A24" s="33"/>
      <c r="B24" s="33"/>
      <c r="C24" s="33"/>
      <c r="D24" s="32" t="str">
        <f>"880878"</f>
        <v>880878</v>
      </c>
      <c r="E24" s="32" t="s">
        <v>75</v>
      </c>
      <c r="F24" s="32" t="s">
        <v>76</v>
      </c>
    </row>
    <row r="25" ht="16.5" spans="1:6">
      <c r="A25" s="33"/>
      <c r="B25" s="33"/>
      <c r="C25" s="33"/>
      <c r="D25" s="32" t="str">
        <f>"000009"</f>
        <v>000009</v>
      </c>
      <c r="E25" s="32" t="s">
        <v>77</v>
      </c>
      <c r="F25" s="32" t="s">
        <v>78</v>
      </c>
    </row>
    <row r="26" ht="16.5" spans="1:6">
      <c r="A26" s="33"/>
      <c r="B26" s="33"/>
      <c r="C26" s="33"/>
      <c r="D26" s="32" t="str">
        <f>"000987"</f>
        <v>000987</v>
      </c>
      <c r="E26" s="32" t="s">
        <v>79</v>
      </c>
      <c r="F26" s="32" t="s">
        <v>80</v>
      </c>
    </row>
    <row r="27" ht="16.5" spans="1:6">
      <c r="A27" s="33"/>
      <c r="B27" s="33"/>
      <c r="C27" s="33"/>
      <c r="D27" s="32" t="str">
        <f>"000989"</f>
        <v>000989</v>
      </c>
      <c r="E27" s="32" t="s">
        <v>81</v>
      </c>
      <c r="F27" s="32" t="s">
        <v>82</v>
      </c>
    </row>
    <row r="28" ht="16.5" spans="1:6">
      <c r="A28" s="23"/>
      <c r="B28" s="23"/>
      <c r="C28" s="23"/>
      <c r="D28" s="32" t="str">
        <f>"880771"</f>
        <v>880771</v>
      </c>
      <c r="E28" s="32" t="s">
        <v>83</v>
      </c>
      <c r="F28" s="32" t="s">
        <v>84</v>
      </c>
    </row>
    <row r="29" ht="16.5" spans="1:6">
      <c r="A29" s="23"/>
      <c r="B29" s="23"/>
      <c r="C29" s="23"/>
      <c r="D29" s="32" t="str">
        <f>"880446"</f>
        <v>880446</v>
      </c>
      <c r="E29" s="32" t="s">
        <v>85</v>
      </c>
      <c r="F29" s="32" t="s">
        <v>86</v>
      </c>
    </row>
    <row r="30" ht="16.5" spans="1:6">
      <c r="A30" s="23"/>
      <c r="B30" s="23"/>
      <c r="C30" s="23"/>
      <c r="D30" s="32" t="str">
        <f>"880786"</f>
        <v>880786</v>
      </c>
      <c r="E30" s="32" t="s">
        <v>87</v>
      </c>
      <c r="F30" s="32" t="s">
        <v>88</v>
      </c>
    </row>
    <row r="31" ht="16.5" spans="1:6">
      <c r="A31" s="23"/>
      <c r="B31" s="23"/>
      <c r="C31" s="23"/>
      <c r="D31" s="32" t="str">
        <f>"880802"</f>
        <v>880802</v>
      </c>
      <c r="E31" s="32" t="s">
        <v>89</v>
      </c>
      <c r="F31" s="32" t="s">
        <v>90</v>
      </c>
    </row>
    <row r="32" ht="16.5" spans="1:6">
      <c r="A32" s="23"/>
      <c r="B32" s="23"/>
      <c r="C32" s="23"/>
      <c r="D32" s="32" t="str">
        <f>"880817"</f>
        <v>880817</v>
      </c>
      <c r="E32" s="32" t="s">
        <v>91</v>
      </c>
      <c r="F32" s="32" t="s">
        <v>92</v>
      </c>
    </row>
    <row r="33" ht="16.5" spans="1:6">
      <c r="A33" s="23"/>
      <c r="B33" s="23"/>
      <c r="C33" s="23"/>
      <c r="D33" s="32" t="str">
        <f>"880856"</f>
        <v>880856</v>
      </c>
      <c r="E33" s="32" t="s">
        <v>93</v>
      </c>
      <c r="F33" s="32" t="s">
        <v>94</v>
      </c>
    </row>
    <row r="34" ht="16.5" spans="1:6">
      <c r="A34" s="23"/>
      <c r="B34" s="23"/>
      <c r="C34" s="23"/>
      <c r="D34" s="32" t="str">
        <f>"880532"</f>
        <v>880532</v>
      </c>
      <c r="E34" s="32" t="s">
        <v>95</v>
      </c>
      <c r="F34" s="32" t="s">
        <v>96</v>
      </c>
    </row>
    <row r="35" ht="16.5" spans="1:6">
      <c r="A35" s="23"/>
      <c r="B35" s="23"/>
      <c r="C35" s="23"/>
      <c r="D35" s="32" t="str">
        <f>"880803"</f>
        <v>880803</v>
      </c>
      <c r="E35" s="32" t="s">
        <v>97</v>
      </c>
      <c r="F35" s="32" t="s">
        <v>98</v>
      </c>
    </row>
    <row r="36" ht="16.5" spans="1:6">
      <c r="A36" s="23"/>
      <c r="B36" s="23"/>
      <c r="C36" s="23"/>
      <c r="D36" s="32" t="str">
        <f>"880538"</f>
        <v>880538</v>
      </c>
      <c r="E36" s="32" t="s">
        <v>99</v>
      </c>
      <c r="F36" s="32" t="s">
        <v>100</v>
      </c>
    </row>
    <row r="37" ht="16.5" spans="1:6">
      <c r="A37" s="23"/>
      <c r="B37" s="23"/>
      <c r="C37" s="23"/>
      <c r="D37" s="32" t="str">
        <f>"000991"</f>
        <v>000991</v>
      </c>
      <c r="E37" s="32" t="s">
        <v>101</v>
      </c>
      <c r="F37" s="32" t="s">
        <v>102</v>
      </c>
    </row>
    <row r="38" ht="16.5" spans="1:6">
      <c r="A38" s="23"/>
      <c r="B38" s="23"/>
      <c r="C38" s="23"/>
      <c r="D38" s="32" t="str">
        <f>"880970"</f>
        <v>880970</v>
      </c>
      <c r="E38" s="32" t="s">
        <v>103</v>
      </c>
      <c r="F38" s="32" t="s">
        <v>104</v>
      </c>
    </row>
    <row r="39" ht="16.5" spans="1:6">
      <c r="A39" s="23"/>
      <c r="B39" s="23"/>
      <c r="C39" s="23"/>
      <c r="D39" s="32" t="str">
        <f>"880827"</f>
        <v>880827</v>
      </c>
      <c r="E39" s="32" t="s">
        <v>105</v>
      </c>
      <c r="F39" s="32" t="s">
        <v>106</v>
      </c>
    </row>
    <row r="40" ht="16.5" spans="1:6">
      <c r="A40" s="23"/>
      <c r="B40" s="23"/>
      <c r="C40" s="23"/>
      <c r="D40" s="32" t="str">
        <f>"880215"</f>
        <v>880215</v>
      </c>
      <c r="E40" s="32" t="s">
        <v>107</v>
      </c>
      <c r="F40" s="32" t="s">
        <v>108</v>
      </c>
    </row>
    <row r="41" ht="16.5" spans="1:6">
      <c r="A41" s="23"/>
      <c r="B41" s="23"/>
      <c r="C41" s="23"/>
      <c r="D41" s="32" t="str">
        <f>"880564"</f>
        <v>880564</v>
      </c>
      <c r="E41" s="32" t="s">
        <v>109</v>
      </c>
      <c r="F41" s="32" t="s">
        <v>110</v>
      </c>
    </row>
    <row r="42" ht="16.5" spans="1:6">
      <c r="A42" s="23"/>
      <c r="B42" s="23"/>
      <c r="C42" s="23"/>
      <c r="D42" s="32" t="str">
        <f>"880472"</f>
        <v>880472</v>
      </c>
      <c r="E42" s="32" t="s">
        <v>111</v>
      </c>
      <c r="F42" s="32" t="s">
        <v>112</v>
      </c>
    </row>
    <row r="43" ht="16.5" spans="1:6">
      <c r="A43" s="23"/>
      <c r="B43" s="23"/>
      <c r="C43" s="23"/>
      <c r="D43" s="32" t="str">
        <f>"880783"</f>
        <v>880783</v>
      </c>
      <c r="E43" s="32" t="s">
        <v>113</v>
      </c>
      <c r="F43" s="32" t="s">
        <v>114</v>
      </c>
    </row>
    <row r="44" ht="16.5" spans="1:6">
      <c r="A44" s="23"/>
      <c r="B44" s="23"/>
      <c r="C44" s="23"/>
      <c r="D44" s="32" t="str">
        <f>"880223"</f>
        <v>880223</v>
      </c>
      <c r="E44" s="32" t="s">
        <v>115</v>
      </c>
      <c r="F44" s="32" t="s">
        <v>116</v>
      </c>
    </row>
    <row r="45" ht="16.5" spans="1:6">
      <c r="A45" s="23"/>
      <c r="B45" s="23"/>
      <c r="C45" s="23"/>
      <c r="D45" s="32" t="str">
        <f>"880911"</f>
        <v>880911</v>
      </c>
      <c r="E45" s="32" t="s">
        <v>117</v>
      </c>
      <c r="F45" s="32" t="s">
        <v>118</v>
      </c>
    </row>
    <row r="46" ht="16.5" spans="1:6">
      <c r="A46" s="23"/>
      <c r="B46" s="23"/>
      <c r="C46" s="23"/>
      <c r="D46" s="32" t="str">
        <f>"880894"</f>
        <v>880894</v>
      </c>
      <c r="E46" s="32" t="s">
        <v>119</v>
      </c>
      <c r="F46" s="32" t="s">
        <v>120</v>
      </c>
    </row>
    <row r="47" ht="16.5" spans="1:6">
      <c r="A47" s="23"/>
      <c r="B47" s="23"/>
      <c r="C47" s="23"/>
      <c r="D47" s="32" t="str">
        <f>"880310"</f>
        <v>880310</v>
      </c>
      <c r="E47" s="32" t="s">
        <v>121</v>
      </c>
      <c r="F47" s="32" t="s">
        <v>122</v>
      </c>
    </row>
    <row r="48" ht="16.5" spans="1:6">
      <c r="A48" s="23"/>
      <c r="B48" s="23"/>
      <c r="C48" s="23"/>
      <c r="D48" s="32" t="str">
        <f>"880850"</f>
        <v>880850</v>
      </c>
      <c r="E48" s="32" t="s">
        <v>123</v>
      </c>
      <c r="F48" s="32" t="s">
        <v>124</v>
      </c>
    </row>
    <row r="49" ht="16.5" spans="1:6">
      <c r="A49" s="23"/>
      <c r="B49" s="23"/>
      <c r="C49" s="23"/>
      <c r="D49" s="32" t="str">
        <f>"880781"</f>
        <v>880781</v>
      </c>
      <c r="E49" s="32" t="s">
        <v>125</v>
      </c>
      <c r="F49" s="32" t="s">
        <v>126</v>
      </c>
    </row>
    <row r="50" ht="16.5" spans="1:6">
      <c r="A50" s="23"/>
      <c r="B50" s="23"/>
      <c r="C50" s="23"/>
      <c r="D50" s="32" t="str">
        <f>"880824"</f>
        <v>880824</v>
      </c>
      <c r="E50" s="32" t="s">
        <v>127</v>
      </c>
      <c r="F50" s="32" t="s">
        <v>128</v>
      </c>
    </row>
    <row r="51" ht="16.5" spans="1:6">
      <c r="A51" s="23"/>
      <c r="B51" s="23"/>
      <c r="C51" s="23"/>
      <c r="D51" s="32" t="str">
        <f>"880224"</f>
        <v>880224</v>
      </c>
      <c r="E51" s="32" t="s">
        <v>129</v>
      </c>
      <c r="F51" s="32" t="s">
        <v>130</v>
      </c>
    </row>
    <row r="52" ht="16.5" spans="1:6">
      <c r="A52" s="23"/>
      <c r="B52" s="23"/>
      <c r="C52" s="23"/>
      <c r="D52" s="32" t="str">
        <f>"880387"</f>
        <v>880387</v>
      </c>
      <c r="E52" s="32" t="s">
        <v>131</v>
      </c>
      <c r="F52" s="32" t="s">
        <v>132</v>
      </c>
    </row>
    <row r="53" ht="16.5" spans="1:6">
      <c r="A53" s="23"/>
      <c r="B53" s="23"/>
      <c r="C53" s="23"/>
      <c r="D53" s="32" t="str">
        <f>"880859"</f>
        <v>880859</v>
      </c>
      <c r="E53" s="32" t="s">
        <v>133</v>
      </c>
      <c r="F53" s="32" t="s">
        <v>134</v>
      </c>
    </row>
    <row r="54" ht="16.5" spans="1:6">
      <c r="A54" s="23"/>
      <c r="B54" s="23"/>
      <c r="C54" s="23"/>
      <c r="D54" s="32" t="str">
        <f>"880476"</f>
        <v>880476</v>
      </c>
      <c r="E54" s="32" t="s">
        <v>135</v>
      </c>
      <c r="F54" s="32" t="s">
        <v>136</v>
      </c>
    </row>
    <row r="55" ht="16.5" spans="1:6">
      <c r="A55" s="23"/>
      <c r="B55" s="23"/>
      <c r="C55" s="23"/>
      <c r="D55" s="32" t="str">
        <f>"880213"</f>
        <v>880213</v>
      </c>
      <c r="E55" s="32" t="s">
        <v>137</v>
      </c>
      <c r="F55" s="32" t="s">
        <v>138</v>
      </c>
    </row>
    <row r="56" ht="16.5" spans="1:6">
      <c r="A56" s="23"/>
      <c r="B56" s="23"/>
      <c r="C56" s="23"/>
      <c r="D56" s="32" t="str">
        <f>"880459"</f>
        <v>880459</v>
      </c>
      <c r="E56" s="32" t="s">
        <v>139</v>
      </c>
      <c r="F56" s="32" t="s">
        <v>140</v>
      </c>
    </row>
    <row r="57" ht="16.5" spans="1:6">
      <c r="A57" s="23"/>
      <c r="B57" s="23"/>
      <c r="C57" s="23"/>
      <c r="D57" s="32" t="str">
        <f>"880465"</f>
        <v>880465</v>
      </c>
      <c r="E57" s="32" t="s">
        <v>141</v>
      </c>
      <c r="F57" s="32" t="s">
        <v>142</v>
      </c>
    </row>
    <row r="58" ht="16.5" spans="1:6">
      <c r="A58" s="23"/>
      <c r="B58" s="23"/>
      <c r="C58" s="23"/>
      <c r="D58" s="32" t="str">
        <f>"880318"</f>
        <v>880318</v>
      </c>
      <c r="E58" s="32" t="s">
        <v>143</v>
      </c>
      <c r="F58" s="32" t="s">
        <v>144</v>
      </c>
    </row>
    <row r="59" ht="16.5" spans="1:6">
      <c r="A59" s="23"/>
      <c r="B59" s="23"/>
      <c r="C59" s="23"/>
      <c r="D59" s="32" t="str">
        <f>"880205"</f>
        <v>880205</v>
      </c>
      <c r="E59" s="32" t="s">
        <v>145</v>
      </c>
      <c r="F59" s="32" t="s">
        <v>146</v>
      </c>
    </row>
    <row r="60" ht="16.5" spans="1:6">
      <c r="A60" s="23"/>
      <c r="B60" s="23"/>
      <c r="C60" s="23"/>
      <c r="D60" s="32" t="str">
        <f>"880222"</f>
        <v>880222</v>
      </c>
      <c r="E60" s="32" t="s">
        <v>147</v>
      </c>
      <c r="F60" s="32" t="s">
        <v>148</v>
      </c>
    </row>
    <row r="61" ht="16.5" spans="1:6">
      <c r="A61" s="23"/>
      <c r="B61" s="23"/>
      <c r="C61" s="23"/>
      <c r="D61" s="32" t="str">
        <f>"880936"</f>
        <v>880936</v>
      </c>
      <c r="E61" s="32" t="s">
        <v>149</v>
      </c>
      <c r="F61" s="32" t="s">
        <v>150</v>
      </c>
    </row>
    <row r="62" ht="16.5" spans="1:6">
      <c r="A62" s="23"/>
      <c r="B62" s="23"/>
      <c r="C62" s="23"/>
      <c r="D62" s="32" t="str">
        <f>"880227"</f>
        <v>880227</v>
      </c>
      <c r="E62" s="32" t="s">
        <v>151</v>
      </c>
      <c r="F62" s="32" t="s">
        <v>152</v>
      </c>
    </row>
    <row r="63" ht="16.5" spans="1:6">
      <c r="A63" s="23"/>
      <c r="B63" s="23"/>
      <c r="C63" s="23"/>
      <c r="D63" s="32" t="str">
        <f>"880202"</f>
        <v>880202</v>
      </c>
      <c r="E63" s="32" t="s">
        <v>153</v>
      </c>
      <c r="F63" s="32" t="s">
        <v>154</v>
      </c>
    </row>
    <row r="64" ht="16.5" spans="1:6">
      <c r="A64" s="23"/>
      <c r="B64" s="23"/>
      <c r="C64" s="23"/>
      <c r="D64" s="32" t="str">
        <f>"880816"</f>
        <v>880816</v>
      </c>
      <c r="E64" s="32" t="s">
        <v>155</v>
      </c>
      <c r="F64" s="32" t="s">
        <v>156</v>
      </c>
    </row>
    <row r="65" ht="16.5" spans="1:6">
      <c r="A65" s="23"/>
      <c r="B65" s="23"/>
      <c r="C65" s="23"/>
      <c r="D65" s="32" t="str">
        <f>"880447"</f>
        <v>880447</v>
      </c>
      <c r="E65" s="32" t="s">
        <v>157</v>
      </c>
      <c r="F65" s="32" t="s">
        <v>158</v>
      </c>
    </row>
    <row r="66" ht="16.5" spans="1:6">
      <c r="A66" s="23"/>
      <c r="B66" s="23"/>
      <c r="C66" s="23"/>
      <c r="D66" s="32" t="str">
        <f>"880539"</f>
        <v>880539</v>
      </c>
      <c r="E66" s="32" t="s">
        <v>159</v>
      </c>
      <c r="F66" s="32" t="s">
        <v>160</v>
      </c>
    </row>
    <row r="67" ht="16.5" spans="1:6">
      <c r="A67" s="23"/>
      <c r="B67" s="23"/>
      <c r="C67" s="23"/>
      <c r="D67" s="32" t="str">
        <f>"880872"</f>
        <v>880872</v>
      </c>
      <c r="E67" s="32" t="s">
        <v>161</v>
      </c>
      <c r="F67" s="32" t="s">
        <v>162</v>
      </c>
    </row>
    <row r="68" ht="16.5" spans="1:6">
      <c r="A68" s="23"/>
      <c r="B68" s="23"/>
      <c r="C68" s="23"/>
      <c r="D68" s="32" t="str">
        <f>"880794"</f>
        <v>880794</v>
      </c>
      <c r="E68" s="32" t="s">
        <v>163</v>
      </c>
      <c r="F68" s="32" t="s">
        <v>164</v>
      </c>
    </row>
    <row r="69" ht="16.5" spans="1:6">
      <c r="A69" s="23"/>
      <c r="B69" s="23"/>
      <c r="C69" s="23"/>
      <c r="D69" s="32" t="str">
        <f>"880201"</f>
        <v>880201</v>
      </c>
      <c r="E69" s="32" t="s">
        <v>165</v>
      </c>
      <c r="F69" s="32" t="s">
        <v>166</v>
      </c>
    </row>
    <row r="70" ht="16.5" spans="1:6">
      <c r="A70" s="23"/>
      <c r="B70" s="23"/>
      <c r="C70" s="23"/>
      <c r="D70" s="32" t="str">
        <f>"880455"</f>
        <v>880455</v>
      </c>
      <c r="E70" s="32" t="s">
        <v>167</v>
      </c>
      <c r="F70" s="32" t="s">
        <v>168</v>
      </c>
    </row>
    <row r="71" ht="16.5" spans="1:6">
      <c r="A71" s="23"/>
      <c r="B71" s="23"/>
      <c r="C71" s="23"/>
      <c r="D71" s="32" t="str">
        <f>"880619"</f>
        <v>880619</v>
      </c>
      <c r="E71" s="32" t="s">
        <v>169</v>
      </c>
      <c r="F71" s="32" t="s">
        <v>170</v>
      </c>
    </row>
    <row r="72" ht="16.5" spans="1:6">
      <c r="A72" s="23"/>
      <c r="B72" s="23"/>
      <c r="C72" s="23"/>
      <c r="D72" s="32" t="str">
        <f>"880881"</f>
        <v>880881</v>
      </c>
      <c r="E72" s="32" t="s">
        <v>171</v>
      </c>
      <c r="F72" s="32" t="s">
        <v>172</v>
      </c>
    </row>
    <row r="73" ht="16.5" spans="1:6">
      <c r="A73" s="23"/>
      <c r="B73" s="23"/>
      <c r="C73" s="23"/>
      <c r="D73" s="32" t="str">
        <f>"880454"</f>
        <v>880454</v>
      </c>
      <c r="E73" s="32" t="s">
        <v>173</v>
      </c>
      <c r="F73" s="32" t="s">
        <v>174</v>
      </c>
    </row>
    <row r="74" ht="16.5" spans="1:6">
      <c r="A74" s="23"/>
      <c r="B74" s="23"/>
      <c r="C74" s="23"/>
      <c r="D74" s="32" t="str">
        <f>"880842"</f>
        <v>880842</v>
      </c>
      <c r="E74" s="32" t="s">
        <v>175</v>
      </c>
      <c r="F74" s="32" t="s">
        <v>176</v>
      </c>
    </row>
    <row r="75" ht="16.5" spans="1:6">
      <c r="A75" s="23"/>
      <c r="B75" s="23"/>
      <c r="C75" s="23"/>
      <c r="D75" s="32" t="str">
        <f>"000122"</f>
        <v>000122</v>
      </c>
      <c r="E75" s="32" t="s">
        <v>177</v>
      </c>
      <c r="F75" s="32" t="s">
        <v>48</v>
      </c>
    </row>
    <row r="76" ht="16.5" spans="1:6">
      <c r="A76" s="23"/>
      <c r="B76" s="23"/>
      <c r="C76" s="23"/>
      <c r="D76" s="32" t="str">
        <f>"000019"</f>
        <v>000019</v>
      </c>
      <c r="E76" s="32" t="s">
        <v>178</v>
      </c>
      <c r="F76" s="32" t="s">
        <v>48</v>
      </c>
    </row>
    <row r="77" ht="16.5" spans="1:6">
      <c r="A77" s="23"/>
      <c r="B77" s="23"/>
      <c r="C77" s="23"/>
      <c r="D77" s="32" t="str">
        <f>"399905"</f>
        <v>399905</v>
      </c>
      <c r="E77" s="32" t="s">
        <v>179</v>
      </c>
      <c r="F77" s="32" t="s">
        <v>48</v>
      </c>
    </row>
    <row r="78" ht="16.5" spans="1:6">
      <c r="A78" s="23"/>
      <c r="B78" s="23"/>
      <c r="C78" s="23"/>
      <c r="D78" s="32" t="str">
        <f>"399903"</f>
        <v>399903</v>
      </c>
      <c r="E78" s="32" t="s">
        <v>180</v>
      </c>
      <c r="F78" s="32" t="s">
        <v>48</v>
      </c>
    </row>
    <row r="79" ht="16.5" spans="1:6">
      <c r="A79" s="23"/>
      <c r="B79" s="23"/>
      <c r="C79" s="23"/>
      <c r="D79" s="32" t="str">
        <f>"399678"</f>
        <v>399678</v>
      </c>
      <c r="E79" s="32" t="s">
        <v>181</v>
      </c>
      <c r="F79" s="32" t="s">
        <v>48</v>
      </c>
    </row>
    <row r="80" ht="16.5" spans="1:6">
      <c r="A80" s="23"/>
      <c r="B80" s="23"/>
      <c r="C80" s="23"/>
      <c r="D80" s="32" t="str">
        <f>"399673"</f>
        <v>399673</v>
      </c>
      <c r="E80" s="32" t="s">
        <v>182</v>
      </c>
      <c r="F80" s="32" t="s">
        <v>48</v>
      </c>
    </row>
    <row r="81" ht="16.5" spans="1:6">
      <c r="A81" s="23"/>
      <c r="B81" s="23"/>
      <c r="C81" s="23"/>
      <c r="D81" s="32" t="str">
        <f>"399612"</f>
        <v>399612</v>
      </c>
      <c r="E81" s="32" t="s">
        <v>183</v>
      </c>
      <c r="F81" s="32" t="s">
        <v>48</v>
      </c>
    </row>
    <row r="82" ht="16.5" spans="1:6">
      <c r="A82" s="23"/>
      <c r="B82" s="23"/>
      <c r="C82" s="23"/>
      <c r="D82" s="32" t="str">
        <f>"399608"</f>
        <v>399608</v>
      </c>
      <c r="E82" s="32" t="s">
        <v>184</v>
      </c>
      <c r="F82" s="32" t="s">
        <v>48</v>
      </c>
    </row>
    <row r="83" ht="16.5" spans="1:6">
      <c r="A83" s="23"/>
      <c r="B83" s="23"/>
      <c r="C83" s="23"/>
      <c r="D83" s="32" t="str">
        <f>"399391"</f>
        <v>399391</v>
      </c>
      <c r="E83" s="32" t="s">
        <v>185</v>
      </c>
      <c r="F83" s="32" t="s">
        <v>48</v>
      </c>
    </row>
    <row r="84" ht="16.5" spans="1:6">
      <c r="A84" s="23"/>
      <c r="B84" s="23"/>
      <c r="C84" s="23"/>
      <c r="D84" s="32" t="str">
        <f>"399377"</f>
        <v>399377</v>
      </c>
      <c r="E84" s="32" t="s">
        <v>186</v>
      </c>
      <c r="F84" s="32" t="s">
        <v>48</v>
      </c>
    </row>
    <row r="85" ht="16.5" spans="1:6">
      <c r="A85" s="23"/>
      <c r="B85" s="23"/>
      <c r="C85" s="23"/>
      <c r="D85" s="32" t="str">
        <f>"399376"</f>
        <v>399376</v>
      </c>
      <c r="E85" s="32" t="s">
        <v>187</v>
      </c>
      <c r="F85" s="32" t="s">
        <v>48</v>
      </c>
    </row>
    <row r="86" ht="16.5" spans="1:6">
      <c r="A86" s="23"/>
      <c r="B86" s="23"/>
      <c r="C86" s="23"/>
      <c r="D86" s="32" t="str">
        <f>"399365"</f>
        <v>399365</v>
      </c>
      <c r="E86" s="32" t="s">
        <v>188</v>
      </c>
      <c r="F86" s="32" t="s">
        <v>48</v>
      </c>
    </row>
    <row r="87" ht="16.5" spans="1:6">
      <c r="A87" s="23"/>
      <c r="B87" s="23"/>
      <c r="C87" s="23"/>
      <c r="D87" s="32" t="str">
        <f>"399362"</f>
        <v>399362</v>
      </c>
      <c r="E87" s="32" t="s">
        <v>189</v>
      </c>
      <c r="F87" s="32" t="s">
        <v>48</v>
      </c>
    </row>
    <row r="88" ht="16.5" spans="1:6">
      <c r="A88" s="23"/>
      <c r="B88" s="23"/>
      <c r="C88" s="23"/>
      <c r="D88" s="32" t="str">
        <f>"399357"</f>
        <v>399357</v>
      </c>
      <c r="E88" s="32" t="s">
        <v>190</v>
      </c>
      <c r="F88" s="32" t="s">
        <v>48</v>
      </c>
    </row>
    <row r="89" ht="16.5" spans="1:6">
      <c r="A89" s="23"/>
      <c r="B89" s="23"/>
      <c r="C89" s="23"/>
      <c r="D89" s="32" t="str">
        <f>"399356"</f>
        <v>399356</v>
      </c>
      <c r="E89" s="32" t="s">
        <v>191</v>
      </c>
      <c r="F89" s="32" t="s">
        <v>48</v>
      </c>
    </row>
    <row r="90" ht="16.5" spans="1:6">
      <c r="A90" s="23"/>
      <c r="B90" s="23"/>
      <c r="C90" s="23"/>
      <c r="D90" s="32" t="str">
        <f>"399320"</f>
        <v>399320</v>
      </c>
      <c r="E90" s="32" t="s">
        <v>192</v>
      </c>
      <c r="F90" s="32" t="s">
        <v>48</v>
      </c>
    </row>
    <row r="91" ht="16.5" spans="1:6">
      <c r="A91" s="23"/>
      <c r="B91" s="23"/>
      <c r="C91" s="23"/>
      <c r="D91" s="32" t="str">
        <f>"399319"</f>
        <v>399319</v>
      </c>
      <c r="E91" s="32" t="s">
        <v>193</v>
      </c>
      <c r="F91" s="32" t="s">
        <v>48</v>
      </c>
    </row>
    <row r="92" ht="16.5" spans="1:6">
      <c r="A92" s="23"/>
      <c r="B92" s="23"/>
      <c r="C92" s="23"/>
      <c r="D92" s="32" t="str">
        <f>"399293"</f>
        <v>399293</v>
      </c>
      <c r="E92" s="32" t="s">
        <v>194</v>
      </c>
      <c r="F92" s="32" t="s">
        <v>48</v>
      </c>
    </row>
    <row r="93" ht="16.5" spans="1:6">
      <c r="A93" s="23"/>
      <c r="B93" s="23"/>
      <c r="C93" s="23"/>
      <c r="D93" s="32" t="str">
        <f>"399262"</f>
        <v>399262</v>
      </c>
      <c r="E93" s="32" t="s">
        <v>195</v>
      </c>
      <c r="F93" s="32" t="s">
        <v>48</v>
      </c>
    </row>
    <row r="94" ht="16.5" spans="1:6">
      <c r="A94" s="23"/>
      <c r="B94" s="23"/>
      <c r="C94" s="23"/>
      <c r="D94" s="32" t="str">
        <f>"399012"</f>
        <v>399012</v>
      </c>
      <c r="E94" s="32" t="s">
        <v>196</v>
      </c>
      <c r="F94" s="32" t="s">
        <v>48</v>
      </c>
    </row>
    <row r="95" ht="16.5" spans="1:6">
      <c r="A95" s="23"/>
      <c r="B95" s="23"/>
      <c r="C95" s="23"/>
      <c r="D95" s="32" t="str">
        <f>"000847"</f>
        <v>000847</v>
      </c>
      <c r="E95" s="32" t="s">
        <v>197</v>
      </c>
      <c r="F95" s="32" t="s">
        <v>48</v>
      </c>
    </row>
    <row r="96" ht="16.5" spans="1:6">
      <c r="A96" s="23"/>
      <c r="B96" s="23"/>
      <c r="C96" s="23"/>
      <c r="D96" s="32" t="str">
        <f>"000687"</f>
        <v>000687</v>
      </c>
      <c r="E96" s="32" t="s">
        <v>198</v>
      </c>
      <c r="F96" s="32" t="s">
        <v>48</v>
      </c>
    </row>
    <row r="97" ht="16.5" spans="1:6">
      <c r="A97" s="23"/>
      <c r="B97" s="23"/>
      <c r="C97" s="23"/>
      <c r="D97" s="32" t="str">
        <f>"000159"</f>
        <v>000159</v>
      </c>
      <c r="E97" s="32" t="s">
        <v>199</v>
      </c>
      <c r="F97" s="32" t="s">
        <v>48</v>
      </c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33"/>
      <c r="E107" s="33"/>
      <c r="F107" s="33"/>
    </row>
    <row r="108" ht="16.5" spans="1:6">
      <c r="A108" s="23"/>
      <c r="B108" s="23"/>
      <c r="C108" s="23"/>
      <c r="D108" s="33"/>
      <c r="E108" s="33"/>
      <c r="F108" s="33"/>
    </row>
    <row r="109" ht="16.5" spans="1:6">
      <c r="A109" s="23"/>
      <c r="B109" s="23"/>
      <c r="C109" s="23"/>
      <c r="D109" s="33"/>
      <c r="E109" s="33"/>
      <c r="F109" s="33"/>
    </row>
    <row r="110" ht="16.5" spans="1:6">
      <c r="A110" s="23"/>
      <c r="B110" s="23"/>
      <c r="C110" s="23"/>
      <c r="D110" s="33"/>
      <c r="E110" s="33"/>
      <c r="F110" s="33"/>
    </row>
    <row r="111" ht="16.5" spans="1:6">
      <c r="A111" s="23"/>
      <c r="B111" s="23"/>
      <c r="C111" s="23"/>
      <c r="D111" s="33"/>
      <c r="E111" s="33"/>
      <c r="F111" s="33"/>
    </row>
    <row r="112" ht="16.5" spans="1:6">
      <c r="A112" s="23"/>
      <c r="B112" s="23"/>
      <c r="C112" s="23"/>
      <c r="D112" s="33"/>
      <c r="E112" s="33"/>
      <c r="F112" s="33"/>
    </row>
    <row r="113" ht="16.5" spans="1:6">
      <c r="A113" s="23"/>
      <c r="B113" s="23"/>
      <c r="C113" s="23"/>
      <c r="D113" s="33"/>
      <c r="E113" s="33"/>
      <c r="F113" s="33"/>
    </row>
    <row r="114" ht="16.5" spans="1:6">
      <c r="A114" s="23"/>
      <c r="B114" s="23"/>
      <c r="C114" s="23"/>
      <c r="D114" s="33"/>
      <c r="E114" s="33"/>
      <c r="F114" s="33"/>
    </row>
    <row r="115" ht="16.5" spans="1:6">
      <c r="A115" s="23"/>
      <c r="B115" s="23"/>
      <c r="C115" s="23"/>
      <c r="D115" s="33"/>
      <c r="E115" s="33"/>
      <c r="F115" s="33"/>
    </row>
    <row r="116" ht="16.5" spans="1:6">
      <c r="A116" s="23"/>
      <c r="B116" s="23"/>
      <c r="C116" s="23"/>
      <c r="D116" s="33"/>
      <c r="E116" s="33"/>
      <c r="F116" s="33"/>
    </row>
    <row r="117" ht="16.5" spans="1:6">
      <c r="A117" s="23"/>
      <c r="B117" s="23"/>
      <c r="C117" s="23"/>
      <c r="D117" s="33"/>
      <c r="E117" s="33"/>
      <c r="F117" s="33"/>
    </row>
    <row r="118" ht="16.5" spans="1:6">
      <c r="A118" s="23"/>
      <c r="B118" s="23"/>
      <c r="C118" s="23"/>
      <c r="D118" s="33"/>
      <c r="E118" s="33"/>
      <c r="F118" s="33"/>
    </row>
    <row r="119" ht="16.5" spans="1:6">
      <c r="A119" s="23"/>
      <c r="B119" s="23"/>
      <c r="C119" s="23"/>
      <c r="D119" s="33"/>
      <c r="E119" s="33"/>
      <c r="F119" s="33"/>
    </row>
    <row r="120" ht="16.5" spans="1:6">
      <c r="A120" s="23"/>
      <c r="B120" s="23"/>
      <c r="C120" s="23"/>
      <c r="D120" s="33"/>
      <c r="E120" s="33"/>
      <c r="F120" s="33"/>
    </row>
    <row r="121" ht="16.5" spans="1:6">
      <c r="A121" s="23"/>
      <c r="B121" s="23"/>
      <c r="C121" s="23"/>
      <c r="D121" s="33"/>
      <c r="E121" s="33"/>
      <c r="F121" s="33"/>
    </row>
    <row r="122" ht="16.5" spans="1:6">
      <c r="A122" s="23"/>
      <c r="B122" s="23"/>
      <c r="C122" s="23"/>
      <c r="D122" s="33"/>
      <c r="E122" s="33"/>
      <c r="F122" s="33"/>
    </row>
    <row r="123" ht="16.5" spans="1:6">
      <c r="A123" s="23"/>
      <c r="B123" s="23"/>
      <c r="C123" s="23"/>
      <c r="D123" s="33"/>
      <c r="E123" s="33"/>
      <c r="F123" s="3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200</v>
      </c>
      <c r="B1" s="2"/>
      <c r="C1" s="2"/>
      <c r="D1" s="2"/>
      <c r="E1" s="2"/>
      <c r="F1" s="2"/>
      <c r="G1" s="2"/>
      <c r="H1" s="2"/>
      <c r="I1" s="2"/>
      <c r="J1" s="2"/>
      <c r="K1" s="1" t="s">
        <v>201</v>
      </c>
      <c r="L1" s="1"/>
      <c r="M1" s="1"/>
      <c r="N1" s="1"/>
      <c r="O1" s="1"/>
      <c r="P1" s="1"/>
      <c r="Q1" s="1"/>
      <c r="R1" s="1"/>
    </row>
    <row r="2" ht="22.5" spans="1:18">
      <c r="A2" s="3" t="s">
        <v>202</v>
      </c>
      <c r="B2" s="4" t="s">
        <v>203</v>
      </c>
      <c r="C2" s="4" t="s">
        <v>204</v>
      </c>
      <c r="D2" s="4" t="s">
        <v>205</v>
      </c>
      <c r="E2" s="4" t="s">
        <v>206</v>
      </c>
      <c r="F2" s="4" t="s">
        <v>207</v>
      </c>
      <c r="G2" s="4" t="s">
        <v>208</v>
      </c>
      <c r="H2" s="4" t="s">
        <v>209</v>
      </c>
      <c r="I2" s="4" t="s">
        <v>210</v>
      </c>
      <c r="J2" s="4" t="s">
        <v>211</v>
      </c>
      <c r="K2" s="13" t="s">
        <v>212</v>
      </c>
      <c r="L2" s="13" t="s">
        <v>213</v>
      </c>
      <c r="M2" s="13" t="s">
        <v>214</v>
      </c>
      <c r="N2" s="13" t="s">
        <v>215</v>
      </c>
      <c r="O2" s="13" t="s">
        <v>216</v>
      </c>
      <c r="P2" s="13" t="s">
        <v>217</v>
      </c>
      <c r="Q2" s="13" t="s">
        <v>218</v>
      </c>
      <c r="R2" s="13" t="s">
        <v>219</v>
      </c>
    </row>
    <row r="3" ht="16.5" spans="1:18">
      <c r="A3" s="18">
        <v>5</v>
      </c>
      <c r="B3" s="18" t="s">
        <v>220</v>
      </c>
      <c r="C3" s="18">
        <v>2401.619</v>
      </c>
      <c r="D3" s="18">
        <v>2708.967</v>
      </c>
      <c r="E3" s="18">
        <v>1</v>
      </c>
      <c r="F3" s="19">
        <v>0</v>
      </c>
      <c r="G3" s="19">
        <v>0</v>
      </c>
      <c r="H3" s="19">
        <v>1</v>
      </c>
      <c r="I3" s="19">
        <v>1.309</v>
      </c>
      <c r="J3" s="19">
        <v>12.506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2.753</v>
      </c>
      <c r="Q3" s="21">
        <v>0</v>
      </c>
      <c r="R3" s="21">
        <v>0</v>
      </c>
    </row>
    <row r="4" ht="16.5" spans="1:18">
      <c r="A4" s="18">
        <v>26</v>
      </c>
      <c r="B4" s="18" t="s">
        <v>221</v>
      </c>
      <c r="C4" s="18">
        <v>3325.081</v>
      </c>
      <c r="D4" s="18">
        <v>3796.356</v>
      </c>
      <c r="E4" s="18">
        <v>1</v>
      </c>
      <c r="F4" s="19">
        <v>0</v>
      </c>
      <c r="G4" s="19">
        <v>0</v>
      </c>
      <c r="H4" s="19">
        <v>1</v>
      </c>
      <c r="I4" s="19">
        <v>0.36</v>
      </c>
      <c r="J4" s="19">
        <v>12.729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2.885</v>
      </c>
      <c r="Q4" s="21">
        <v>0</v>
      </c>
      <c r="R4" s="21">
        <v>0</v>
      </c>
    </row>
    <row r="5" ht="16.5" spans="1:18">
      <c r="A5" s="18">
        <v>42</v>
      </c>
      <c r="B5" s="18" t="s">
        <v>222</v>
      </c>
      <c r="C5" s="18">
        <v>1584.447</v>
      </c>
      <c r="D5" s="18">
        <v>1754.405</v>
      </c>
      <c r="E5" s="18">
        <v>1</v>
      </c>
      <c r="F5" s="19">
        <v>0</v>
      </c>
      <c r="G5" s="19">
        <v>0</v>
      </c>
      <c r="H5" s="19">
        <v>1</v>
      </c>
      <c r="I5" s="19">
        <v>0.569</v>
      </c>
      <c r="J5" s="19">
        <v>10.201</v>
      </c>
      <c r="K5" s="21">
        <v>4</v>
      </c>
      <c r="L5" s="21">
        <v>0</v>
      </c>
      <c r="M5" s="21">
        <v>0</v>
      </c>
      <c r="N5" s="21">
        <v>0</v>
      </c>
      <c r="O5" s="21">
        <v>0</v>
      </c>
      <c r="P5" s="21">
        <v>0.18</v>
      </c>
      <c r="Q5" s="21">
        <v>0</v>
      </c>
      <c r="R5" s="21">
        <v>1</v>
      </c>
    </row>
    <row r="6" ht="16.5" spans="1:18">
      <c r="A6" s="18">
        <v>52</v>
      </c>
      <c r="B6" s="18" t="s">
        <v>223</v>
      </c>
      <c r="C6" s="18">
        <v>2550.905</v>
      </c>
      <c r="D6" s="18">
        <v>2852.167</v>
      </c>
      <c r="E6" s="18">
        <v>1</v>
      </c>
      <c r="F6" s="19">
        <v>0</v>
      </c>
      <c r="G6" s="19">
        <v>0</v>
      </c>
      <c r="H6" s="19">
        <v>1</v>
      </c>
      <c r="I6" s="19">
        <v>0.069</v>
      </c>
      <c r="J6" s="19">
        <v>10.624</v>
      </c>
      <c r="K6" s="21">
        <v>3</v>
      </c>
      <c r="L6" s="21">
        <v>0</v>
      </c>
      <c r="M6" s="21">
        <v>0</v>
      </c>
      <c r="N6" s="21">
        <v>-1</v>
      </c>
      <c r="O6" s="21">
        <v>0</v>
      </c>
      <c r="P6" s="21">
        <v>0.913</v>
      </c>
      <c r="Q6" s="21">
        <v>0</v>
      </c>
      <c r="R6" s="21">
        <v>0</v>
      </c>
    </row>
    <row r="7" ht="16.5" spans="1:18">
      <c r="A7" s="18">
        <v>53</v>
      </c>
      <c r="B7" s="18" t="s">
        <v>224</v>
      </c>
      <c r="C7" s="18">
        <v>10489.801</v>
      </c>
      <c r="D7" s="18">
        <v>11719.867</v>
      </c>
      <c r="E7" s="18">
        <v>1</v>
      </c>
      <c r="F7" s="19">
        <v>0</v>
      </c>
      <c r="G7" s="19">
        <v>0</v>
      </c>
      <c r="H7" s="19">
        <v>1</v>
      </c>
      <c r="I7" s="19">
        <v>0.725</v>
      </c>
      <c r="J7" s="19">
        <v>11.145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3.052</v>
      </c>
      <c r="Q7" s="21">
        <v>0</v>
      </c>
      <c r="R7" s="21">
        <v>0</v>
      </c>
    </row>
    <row r="8" ht="16.5" spans="1:18">
      <c r="A8" s="18">
        <v>56</v>
      </c>
      <c r="B8" s="18" t="s">
        <v>225</v>
      </c>
      <c r="C8" s="18">
        <v>1031.708</v>
      </c>
      <c r="D8" s="18">
        <v>1136.096</v>
      </c>
      <c r="E8" s="18">
        <v>1</v>
      </c>
      <c r="F8" s="19">
        <v>0</v>
      </c>
      <c r="G8" s="19">
        <v>0</v>
      </c>
      <c r="H8" s="19">
        <v>1</v>
      </c>
      <c r="I8" s="19">
        <v>0.147</v>
      </c>
      <c r="J8" s="19">
        <v>9.322</v>
      </c>
      <c r="K8" s="21">
        <v>1</v>
      </c>
      <c r="L8" s="21">
        <v>0</v>
      </c>
      <c r="M8" s="21">
        <v>0</v>
      </c>
      <c r="N8" s="21">
        <v>-1</v>
      </c>
      <c r="O8" s="21">
        <v>0</v>
      </c>
      <c r="P8" s="21">
        <v>0.08</v>
      </c>
      <c r="Q8" s="21">
        <v>-1</v>
      </c>
      <c r="R8" s="21">
        <v>0</v>
      </c>
    </row>
    <row r="9" ht="16.5" spans="1:18">
      <c r="A9" s="18">
        <v>60</v>
      </c>
      <c r="B9" s="18" t="s">
        <v>226</v>
      </c>
      <c r="C9" s="18">
        <v>3632.178</v>
      </c>
      <c r="D9" s="18">
        <v>4061.501</v>
      </c>
      <c r="E9" s="18">
        <v>1</v>
      </c>
      <c r="F9" s="19">
        <v>0</v>
      </c>
      <c r="G9" s="19">
        <v>0</v>
      </c>
      <c r="H9" s="19">
        <v>1</v>
      </c>
      <c r="I9" s="19">
        <v>0.432</v>
      </c>
      <c r="J9" s="19">
        <v>10.957</v>
      </c>
      <c r="K9" s="21">
        <v>3</v>
      </c>
      <c r="L9" s="21">
        <v>0</v>
      </c>
      <c r="M9" s="21">
        <v>0</v>
      </c>
      <c r="N9" s="21">
        <v>0</v>
      </c>
      <c r="O9" s="21">
        <v>0</v>
      </c>
      <c r="P9" s="21">
        <v>1.255</v>
      </c>
      <c r="Q9" s="21">
        <v>0</v>
      </c>
      <c r="R9" s="21">
        <v>0</v>
      </c>
    </row>
    <row r="10" ht="16.5" spans="1:18">
      <c r="A10" s="18">
        <v>98</v>
      </c>
      <c r="B10" s="18" t="s">
        <v>227</v>
      </c>
      <c r="C10" s="18">
        <v>4600.143</v>
      </c>
      <c r="D10" s="18">
        <v>5133.149</v>
      </c>
      <c r="E10" s="18">
        <v>1</v>
      </c>
      <c r="F10" s="19">
        <v>0</v>
      </c>
      <c r="G10" s="19">
        <v>0</v>
      </c>
      <c r="H10" s="19">
        <v>1</v>
      </c>
      <c r="I10" s="19">
        <v>0.203</v>
      </c>
      <c r="J10" s="19">
        <v>10.566</v>
      </c>
      <c r="K10" s="21">
        <v>4</v>
      </c>
      <c r="L10" s="21">
        <v>0</v>
      </c>
      <c r="M10" s="21">
        <v>-1</v>
      </c>
      <c r="N10" s="21">
        <v>1</v>
      </c>
      <c r="O10" s="21">
        <v>0</v>
      </c>
      <c r="P10" s="21">
        <v>6.224</v>
      </c>
      <c r="Q10" s="21">
        <v>0</v>
      </c>
      <c r="R10" s="21">
        <v>0</v>
      </c>
    </row>
    <row r="11" ht="16.5" spans="1:18">
      <c r="A11" s="18">
        <v>683</v>
      </c>
      <c r="B11" s="18" t="s">
        <v>228</v>
      </c>
      <c r="C11" s="18">
        <v>860.736</v>
      </c>
      <c r="D11" s="18">
        <v>1045.059</v>
      </c>
      <c r="E11" s="18">
        <v>1</v>
      </c>
      <c r="F11" s="19">
        <v>0</v>
      </c>
      <c r="G11" s="19">
        <v>0</v>
      </c>
      <c r="H11" s="19">
        <v>1</v>
      </c>
      <c r="I11" s="19">
        <v>0.373</v>
      </c>
      <c r="J11" s="19">
        <v>17.945</v>
      </c>
      <c r="K11" s="21">
        <v>3</v>
      </c>
      <c r="L11" s="21">
        <v>0</v>
      </c>
      <c r="M11" s="21">
        <v>0</v>
      </c>
      <c r="N11" s="21">
        <v>-1</v>
      </c>
      <c r="O11" s="21">
        <v>0</v>
      </c>
      <c r="P11" s="21">
        <v>0.795</v>
      </c>
      <c r="Q11" s="21">
        <v>0</v>
      </c>
      <c r="R11" s="21">
        <v>0</v>
      </c>
    </row>
    <row r="12" ht="16.5" spans="1:18">
      <c r="A12" s="18">
        <v>925</v>
      </c>
      <c r="B12" s="18" t="s">
        <v>229</v>
      </c>
      <c r="C12" s="18">
        <v>4089.708</v>
      </c>
      <c r="D12" s="18">
        <v>4570.504</v>
      </c>
      <c r="E12" s="18">
        <v>1</v>
      </c>
      <c r="F12" s="19">
        <v>0</v>
      </c>
      <c r="G12" s="19">
        <v>0</v>
      </c>
      <c r="H12" s="19">
        <v>1</v>
      </c>
      <c r="I12" s="19">
        <v>0.772</v>
      </c>
      <c r="J12" s="19">
        <v>11.21</v>
      </c>
      <c r="K12" s="21">
        <v>3</v>
      </c>
      <c r="L12" s="21">
        <v>0</v>
      </c>
      <c r="M12" s="21">
        <v>0</v>
      </c>
      <c r="N12" s="21">
        <v>0</v>
      </c>
      <c r="O12" s="21">
        <v>0</v>
      </c>
      <c r="P12" s="21">
        <v>5.568</v>
      </c>
      <c r="Q12" s="21">
        <v>0</v>
      </c>
      <c r="R12" s="21">
        <v>0</v>
      </c>
    </row>
    <row r="13" ht="16.5" spans="1:18">
      <c r="A13" s="18">
        <v>399357</v>
      </c>
      <c r="B13" s="18" t="s">
        <v>190</v>
      </c>
      <c r="C13" s="18">
        <v>2695.786</v>
      </c>
      <c r="D13" s="18">
        <v>2986.639</v>
      </c>
      <c r="E13" s="18">
        <v>1</v>
      </c>
      <c r="F13" s="19">
        <v>0</v>
      </c>
      <c r="G13" s="19">
        <v>0</v>
      </c>
      <c r="H13" s="19">
        <v>1</v>
      </c>
      <c r="I13" s="19">
        <v>0.001</v>
      </c>
      <c r="J13" s="19">
        <v>9.739</v>
      </c>
      <c r="K13" s="21">
        <v>3</v>
      </c>
      <c r="L13" s="21">
        <v>0</v>
      </c>
      <c r="M13" s="21">
        <v>0</v>
      </c>
      <c r="N13" s="21">
        <v>-1</v>
      </c>
      <c r="O13" s="21">
        <v>0</v>
      </c>
      <c r="P13" s="21">
        <v>0.694</v>
      </c>
      <c r="Q13" s="21">
        <v>0</v>
      </c>
      <c r="R13" s="21">
        <v>0</v>
      </c>
    </row>
    <row r="14" ht="16.5" spans="1:18">
      <c r="A14" s="18">
        <v>399371</v>
      </c>
      <c r="B14" s="18" t="s">
        <v>230</v>
      </c>
      <c r="C14" s="18">
        <v>5931.443</v>
      </c>
      <c r="D14" s="18">
        <v>6599.205</v>
      </c>
      <c r="E14" s="18">
        <v>1</v>
      </c>
      <c r="F14" s="19">
        <v>0</v>
      </c>
      <c r="G14" s="19">
        <v>0</v>
      </c>
      <c r="H14" s="19">
        <v>1</v>
      </c>
      <c r="I14" s="19">
        <v>0.182</v>
      </c>
      <c r="J14" s="19">
        <v>10.283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0.009</v>
      </c>
      <c r="Q14" s="21">
        <v>0</v>
      </c>
      <c r="R14" s="21">
        <v>0</v>
      </c>
    </row>
    <row r="15" ht="16.5" spans="1:18">
      <c r="A15" s="18">
        <v>399676</v>
      </c>
      <c r="B15" s="18" t="s">
        <v>231</v>
      </c>
      <c r="C15" s="18">
        <v>2649.898</v>
      </c>
      <c r="D15" s="18">
        <v>3301.773</v>
      </c>
      <c r="E15" s="18">
        <v>1</v>
      </c>
      <c r="F15" s="19">
        <v>0</v>
      </c>
      <c r="G15" s="19">
        <v>0</v>
      </c>
      <c r="H15" s="19">
        <v>1</v>
      </c>
      <c r="I15" s="19">
        <v>0.461</v>
      </c>
      <c r="J15" s="19">
        <v>20.113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0.003</v>
      </c>
      <c r="Q15" s="21">
        <v>0</v>
      </c>
      <c r="R15" s="21">
        <v>0</v>
      </c>
    </row>
    <row r="16" ht="16.5" spans="1:18">
      <c r="A16" s="20">
        <v>8</v>
      </c>
      <c r="B16" s="20" t="s">
        <v>232</v>
      </c>
      <c r="C16" s="20">
        <v>2958.179</v>
      </c>
      <c r="D16" s="20">
        <v>3296.1</v>
      </c>
      <c r="E16" s="20">
        <v>0</v>
      </c>
      <c r="F16" s="20">
        <v>0</v>
      </c>
      <c r="G16" s="20">
        <v>0</v>
      </c>
      <c r="H16" s="20">
        <v>1</v>
      </c>
      <c r="I16" s="19">
        <v>2.678</v>
      </c>
      <c r="J16" s="19">
        <v>12.656</v>
      </c>
      <c r="K16" s="21">
        <v>4</v>
      </c>
      <c r="L16" s="21">
        <v>1</v>
      </c>
      <c r="M16" s="21">
        <v>0</v>
      </c>
      <c r="N16" s="21">
        <v>0</v>
      </c>
      <c r="O16" s="21">
        <v>0</v>
      </c>
      <c r="P16" s="21">
        <v>2.526</v>
      </c>
      <c r="Q16" s="21">
        <v>0</v>
      </c>
      <c r="R16" s="21">
        <v>1</v>
      </c>
    </row>
    <row r="17" ht="16.5" spans="1:18">
      <c r="A17" s="20">
        <v>12</v>
      </c>
      <c r="B17" s="20" t="s">
        <v>233</v>
      </c>
      <c r="C17" s="20">
        <v>222.11</v>
      </c>
      <c r="D17" s="20">
        <v>224.793</v>
      </c>
      <c r="E17" s="20">
        <v>0</v>
      </c>
      <c r="F17" s="20">
        <v>0</v>
      </c>
      <c r="G17" s="20">
        <v>0</v>
      </c>
      <c r="H17" s="20">
        <v>1</v>
      </c>
      <c r="I17" s="19">
        <v>0.344</v>
      </c>
      <c r="J17" s="19">
        <v>1.533</v>
      </c>
      <c r="K17" s="21">
        <v>4</v>
      </c>
      <c r="L17" s="21">
        <v>0</v>
      </c>
      <c r="M17" s="21">
        <v>0</v>
      </c>
      <c r="N17" s="21">
        <v>0</v>
      </c>
      <c r="O17" s="21">
        <v>0</v>
      </c>
      <c r="P17" s="21">
        <v>3.175</v>
      </c>
      <c r="Q17" s="21">
        <v>0</v>
      </c>
      <c r="R17" s="21">
        <v>1</v>
      </c>
    </row>
    <row r="18" ht="16.5" spans="1:18">
      <c r="A18" s="20">
        <v>13</v>
      </c>
      <c r="B18" s="20" t="s">
        <v>234</v>
      </c>
      <c r="C18" s="20">
        <v>295.33</v>
      </c>
      <c r="D18" s="20">
        <v>297.527</v>
      </c>
      <c r="E18" s="20">
        <v>0</v>
      </c>
      <c r="F18" s="20">
        <v>0</v>
      </c>
      <c r="G18" s="20">
        <v>0</v>
      </c>
      <c r="H18" s="20">
        <v>1</v>
      </c>
      <c r="I18" s="19">
        <v>0.427</v>
      </c>
      <c r="J18" s="19">
        <v>1.162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2.327</v>
      </c>
      <c r="Q18" s="21">
        <v>0</v>
      </c>
      <c r="R18" s="21">
        <v>0</v>
      </c>
    </row>
    <row r="19" ht="16.5" spans="1:18">
      <c r="A19" s="20">
        <v>18</v>
      </c>
      <c r="B19" s="20" t="s">
        <v>235</v>
      </c>
      <c r="C19" s="20">
        <v>4969.398</v>
      </c>
      <c r="D19" s="20">
        <v>5628.521</v>
      </c>
      <c r="E19" s="20">
        <v>0</v>
      </c>
      <c r="F19" s="20">
        <v>0</v>
      </c>
      <c r="G19" s="20">
        <v>0</v>
      </c>
      <c r="H19" s="20">
        <v>1</v>
      </c>
      <c r="I19" s="19">
        <v>3.604</v>
      </c>
      <c r="J19" s="19">
        <v>14.892</v>
      </c>
      <c r="K19" s="21">
        <v>4</v>
      </c>
      <c r="L19" s="21">
        <v>1</v>
      </c>
      <c r="M19" s="21">
        <v>-1</v>
      </c>
      <c r="N19" s="21">
        <v>1</v>
      </c>
      <c r="O19" s="21">
        <v>0</v>
      </c>
      <c r="P19" s="21">
        <v>10.936</v>
      </c>
      <c r="Q19" s="21">
        <v>0</v>
      </c>
      <c r="R19" s="21">
        <v>0</v>
      </c>
    </row>
    <row r="20" ht="16.5" spans="1:18">
      <c r="A20" s="20">
        <v>22</v>
      </c>
      <c r="B20" s="20" t="s">
        <v>236</v>
      </c>
      <c r="C20" s="20">
        <v>247.788</v>
      </c>
      <c r="D20" s="20">
        <v>249.45</v>
      </c>
      <c r="E20" s="20">
        <v>0</v>
      </c>
      <c r="F20" s="20">
        <v>0</v>
      </c>
      <c r="G20" s="20">
        <v>0</v>
      </c>
      <c r="H20" s="20">
        <v>1</v>
      </c>
      <c r="I20" s="19">
        <v>0.398</v>
      </c>
      <c r="J20" s="19">
        <v>1.062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0.899</v>
      </c>
      <c r="Q20" s="21">
        <v>0</v>
      </c>
      <c r="R20" s="21">
        <v>1</v>
      </c>
    </row>
    <row r="21" ht="16.5" spans="1:18">
      <c r="A21" s="20">
        <v>29</v>
      </c>
      <c r="B21" s="20" t="s">
        <v>237</v>
      </c>
      <c r="C21" s="20">
        <v>3809.901</v>
      </c>
      <c r="D21" s="20">
        <v>4255.296</v>
      </c>
      <c r="E21" s="20">
        <v>0</v>
      </c>
      <c r="F21" s="20">
        <v>0</v>
      </c>
      <c r="G21" s="20">
        <v>0</v>
      </c>
      <c r="H21" s="20">
        <v>1</v>
      </c>
      <c r="I21" s="19">
        <v>3.146</v>
      </c>
      <c r="J21" s="19">
        <v>13.284</v>
      </c>
      <c r="K21" s="21">
        <v>3</v>
      </c>
      <c r="L21" s="21">
        <v>0</v>
      </c>
      <c r="M21" s="21">
        <v>0</v>
      </c>
      <c r="N21" s="21">
        <v>-1</v>
      </c>
      <c r="O21" s="21">
        <v>0</v>
      </c>
      <c r="P21" s="21">
        <v>1.649</v>
      </c>
      <c r="Q21" s="21">
        <v>0</v>
      </c>
      <c r="R21" s="21">
        <v>0</v>
      </c>
    </row>
    <row r="22" ht="16.5" spans="1:18">
      <c r="A22" s="20">
        <v>31</v>
      </c>
      <c r="B22" s="20" t="s">
        <v>238</v>
      </c>
      <c r="C22" s="20">
        <v>2748.697</v>
      </c>
      <c r="D22" s="20">
        <v>3077.714</v>
      </c>
      <c r="E22" s="20">
        <v>0</v>
      </c>
      <c r="F22" s="20">
        <v>0</v>
      </c>
      <c r="G22" s="20">
        <v>0</v>
      </c>
      <c r="H22" s="20">
        <v>1</v>
      </c>
      <c r="I22" s="19">
        <v>1.59</v>
      </c>
      <c r="J22" s="19">
        <v>12.11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0.88</v>
      </c>
      <c r="Q22" s="21">
        <v>0</v>
      </c>
      <c r="R22" s="21">
        <v>1</v>
      </c>
    </row>
    <row r="23" ht="16.5" spans="1:18">
      <c r="A23" s="20">
        <v>38</v>
      </c>
      <c r="B23" s="20" t="s">
        <v>239</v>
      </c>
      <c r="C23" s="20">
        <v>4947.266</v>
      </c>
      <c r="D23" s="20">
        <v>5603.512</v>
      </c>
      <c r="E23" s="20">
        <v>0</v>
      </c>
      <c r="F23" s="20">
        <v>0</v>
      </c>
      <c r="G23" s="20">
        <v>0</v>
      </c>
      <c r="H23" s="20">
        <v>1</v>
      </c>
      <c r="I23" s="19">
        <v>3.703</v>
      </c>
      <c r="J23" s="19">
        <v>14.981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0.002</v>
      </c>
      <c r="Q23" s="21">
        <v>0</v>
      </c>
      <c r="R23" s="21">
        <v>0</v>
      </c>
    </row>
    <row r="24" ht="16.5" spans="1:18">
      <c r="A24" s="20">
        <v>54</v>
      </c>
      <c r="B24" s="20" t="s">
        <v>240</v>
      </c>
      <c r="C24" s="20">
        <v>1244.014</v>
      </c>
      <c r="D24" s="20">
        <v>1399.757</v>
      </c>
      <c r="E24" s="20">
        <v>0</v>
      </c>
      <c r="F24" s="20">
        <v>0</v>
      </c>
      <c r="G24" s="20">
        <v>0</v>
      </c>
      <c r="H24" s="20">
        <v>1</v>
      </c>
      <c r="I24" s="19">
        <v>1.017</v>
      </c>
      <c r="J24" s="19">
        <v>12.03</v>
      </c>
      <c r="K24" s="21">
        <v>3</v>
      </c>
      <c r="L24" s="21">
        <v>0</v>
      </c>
      <c r="M24" s="21">
        <v>0</v>
      </c>
      <c r="N24" s="21">
        <v>0</v>
      </c>
      <c r="O24" s="21">
        <v>0</v>
      </c>
      <c r="P24" s="21">
        <v>0.26</v>
      </c>
      <c r="Q24" s="21">
        <v>0</v>
      </c>
      <c r="R24" s="21">
        <v>0</v>
      </c>
    </row>
    <row r="25" ht="16.5" spans="1:18">
      <c r="A25" s="20">
        <v>58</v>
      </c>
      <c r="B25" s="20" t="s">
        <v>241</v>
      </c>
      <c r="C25" s="20">
        <v>3958.491</v>
      </c>
      <c r="D25" s="20">
        <v>4406.818</v>
      </c>
      <c r="E25" s="20">
        <v>0</v>
      </c>
      <c r="F25" s="20">
        <v>0</v>
      </c>
      <c r="G25" s="20">
        <v>0</v>
      </c>
      <c r="H25" s="20">
        <v>1</v>
      </c>
      <c r="I25" s="19">
        <v>2.114</v>
      </c>
      <c r="J25" s="19">
        <v>12.073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-2.002</v>
      </c>
      <c r="Q25" s="21">
        <v>0</v>
      </c>
      <c r="R25" s="21">
        <v>0</v>
      </c>
    </row>
    <row r="26" ht="16.5" spans="1:18">
      <c r="A26" s="20">
        <v>61</v>
      </c>
      <c r="B26" s="20" t="s">
        <v>242</v>
      </c>
      <c r="C26" s="20">
        <v>175.468</v>
      </c>
      <c r="D26" s="20">
        <v>177.787</v>
      </c>
      <c r="E26" s="20">
        <v>0</v>
      </c>
      <c r="F26" s="20">
        <v>0</v>
      </c>
      <c r="G26" s="20">
        <v>0</v>
      </c>
      <c r="H26" s="20">
        <v>1</v>
      </c>
      <c r="I26" s="19">
        <v>0.384</v>
      </c>
      <c r="J26" s="19">
        <v>1.683</v>
      </c>
      <c r="K26" s="21">
        <v>3</v>
      </c>
      <c r="L26" s="21">
        <v>0</v>
      </c>
      <c r="M26" s="21">
        <v>0</v>
      </c>
      <c r="N26" s="21">
        <v>0</v>
      </c>
      <c r="O26" s="21">
        <v>0</v>
      </c>
      <c r="P26" s="21">
        <v>0.033</v>
      </c>
      <c r="Q26" s="21">
        <v>0</v>
      </c>
      <c r="R26" s="21">
        <v>0</v>
      </c>
    </row>
    <row r="27" ht="16.5" spans="1:18">
      <c r="A27" s="20">
        <v>63</v>
      </c>
      <c r="B27" s="20" t="s">
        <v>243</v>
      </c>
      <c r="C27" s="20">
        <v>3143.978</v>
      </c>
      <c r="D27" s="20">
        <v>3549.575</v>
      </c>
      <c r="E27" s="20">
        <v>0</v>
      </c>
      <c r="F27" s="20">
        <v>0</v>
      </c>
      <c r="G27" s="20">
        <v>0</v>
      </c>
      <c r="H27" s="20">
        <v>1</v>
      </c>
      <c r="I27" s="19">
        <v>2.749</v>
      </c>
      <c r="J27" s="19">
        <v>13.861</v>
      </c>
      <c r="K27" s="21">
        <v>2</v>
      </c>
      <c r="L27" s="21">
        <v>0</v>
      </c>
      <c r="M27" s="21">
        <v>0</v>
      </c>
      <c r="N27" s="21">
        <v>-1</v>
      </c>
      <c r="O27" s="21">
        <v>0</v>
      </c>
      <c r="P27" s="21">
        <v>1.505</v>
      </c>
      <c r="Q27" s="21">
        <v>0</v>
      </c>
      <c r="R27" s="21">
        <v>0</v>
      </c>
    </row>
    <row r="28" ht="16.5" spans="1:18">
      <c r="A28" s="20">
        <v>76</v>
      </c>
      <c r="B28" s="20" t="s">
        <v>244</v>
      </c>
      <c r="C28" s="20">
        <v>4803.294</v>
      </c>
      <c r="D28" s="20">
        <v>5424.072</v>
      </c>
      <c r="E28" s="20">
        <v>0</v>
      </c>
      <c r="F28" s="20">
        <v>0</v>
      </c>
      <c r="G28" s="20">
        <v>0</v>
      </c>
      <c r="H28" s="20">
        <v>1</v>
      </c>
      <c r="I28" s="19">
        <v>5.278</v>
      </c>
      <c r="J28" s="19">
        <v>16.119</v>
      </c>
      <c r="K28" s="21">
        <v>4</v>
      </c>
      <c r="L28" s="21">
        <v>0</v>
      </c>
      <c r="M28" s="21">
        <v>-1</v>
      </c>
      <c r="N28" s="21">
        <v>1</v>
      </c>
      <c r="O28" s="21">
        <v>0</v>
      </c>
      <c r="P28" s="21">
        <v>6.836</v>
      </c>
      <c r="Q28" s="21">
        <v>0</v>
      </c>
      <c r="R28" s="21">
        <v>0</v>
      </c>
    </row>
    <row r="29" ht="16.5" spans="1:18">
      <c r="A29" s="20">
        <v>101</v>
      </c>
      <c r="B29" s="20" t="s">
        <v>245</v>
      </c>
      <c r="C29" s="20">
        <v>245.788</v>
      </c>
      <c r="D29" s="20">
        <v>247.428</v>
      </c>
      <c r="E29" s="20">
        <v>0</v>
      </c>
      <c r="F29" s="20">
        <v>0</v>
      </c>
      <c r="G29" s="20">
        <v>0</v>
      </c>
      <c r="H29" s="20">
        <v>1</v>
      </c>
      <c r="I29" s="19">
        <v>0.386</v>
      </c>
      <c r="J29" s="19">
        <v>1.047</v>
      </c>
      <c r="K29" s="21">
        <v>2</v>
      </c>
      <c r="L29" s="21">
        <v>0</v>
      </c>
      <c r="M29" s="21">
        <v>0</v>
      </c>
      <c r="N29" s="21">
        <v>-1</v>
      </c>
      <c r="O29" s="21">
        <v>0</v>
      </c>
      <c r="P29" s="21">
        <v>0.695</v>
      </c>
      <c r="Q29" s="21">
        <v>0</v>
      </c>
      <c r="R29" s="21">
        <v>0</v>
      </c>
    </row>
    <row r="30" ht="16.5" spans="1:18">
      <c r="A30" s="20">
        <v>110</v>
      </c>
      <c r="B30" s="20" t="s">
        <v>246</v>
      </c>
      <c r="C30" s="20">
        <v>3413.389</v>
      </c>
      <c r="D30" s="20">
        <v>3848.673</v>
      </c>
      <c r="E30" s="20">
        <v>0</v>
      </c>
      <c r="F30" s="20">
        <v>0</v>
      </c>
      <c r="G30" s="20">
        <v>0</v>
      </c>
      <c r="H30" s="20">
        <v>1</v>
      </c>
      <c r="I30" s="19">
        <v>3.111</v>
      </c>
      <c r="J30" s="19">
        <v>14.069</v>
      </c>
      <c r="K30" s="21">
        <v>4</v>
      </c>
      <c r="L30" s="21">
        <v>0</v>
      </c>
      <c r="M30" s="21">
        <v>-1</v>
      </c>
      <c r="N30" s="21">
        <v>1</v>
      </c>
      <c r="O30" s="21">
        <v>0</v>
      </c>
      <c r="P30" s="21">
        <v>3.96</v>
      </c>
      <c r="Q30" s="21">
        <v>0</v>
      </c>
      <c r="R30" s="21">
        <v>0</v>
      </c>
    </row>
    <row r="31" ht="16.5" spans="1:18">
      <c r="A31" s="20">
        <v>116</v>
      </c>
      <c r="B31" s="20" t="s">
        <v>247</v>
      </c>
      <c r="C31" s="20">
        <v>195.669</v>
      </c>
      <c r="D31" s="20">
        <v>196.994</v>
      </c>
      <c r="E31" s="20">
        <v>0</v>
      </c>
      <c r="F31" s="20">
        <v>0</v>
      </c>
      <c r="G31" s="20">
        <v>0</v>
      </c>
      <c r="H31" s="20">
        <v>1</v>
      </c>
      <c r="I31" s="19">
        <v>0.343</v>
      </c>
      <c r="J31" s="19">
        <v>1.013</v>
      </c>
      <c r="K31" s="21">
        <v>2</v>
      </c>
      <c r="L31" s="21">
        <v>0</v>
      </c>
      <c r="M31" s="21">
        <v>0</v>
      </c>
      <c r="N31" s="21">
        <v>0</v>
      </c>
      <c r="O31" s="21">
        <v>0</v>
      </c>
      <c r="P31" s="21">
        <v>-0.181</v>
      </c>
      <c r="Q31" s="21">
        <v>0</v>
      </c>
      <c r="R31" s="21">
        <v>-1</v>
      </c>
    </row>
    <row r="32" ht="16.5" spans="1:18">
      <c r="A32" s="20">
        <v>129</v>
      </c>
      <c r="B32" s="20" t="s">
        <v>248</v>
      </c>
      <c r="C32" s="20">
        <v>13312.857</v>
      </c>
      <c r="D32" s="20">
        <v>14672.313</v>
      </c>
      <c r="E32" s="20">
        <v>0</v>
      </c>
      <c r="F32" s="20">
        <v>0</v>
      </c>
      <c r="G32" s="20">
        <v>0</v>
      </c>
      <c r="H32" s="20">
        <v>1</v>
      </c>
      <c r="I32" s="19">
        <v>0.957</v>
      </c>
      <c r="J32" s="19">
        <v>10.134</v>
      </c>
      <c r="K32" s="21">
        <v>3</v>
      </c>
      <c r="L32" s="21">
        <v>0</v>
      </c>
      <c r="M32" s="21">
        <v>0</v>
      </c>
      <c r="N32" s="21">
        <v>0</v>
      </c>
      <c r="O32" s="21">
        <v>0</v>
      </c>
      <c r="P32" s="21">
        <v>-2.931</v>
      </c>
      <c r="Q32" s="21">
        <v>0</v>
      </c>
      <c r="R32" s="21">
        <v>0</v>
      </c>
    </row>
    <row r="33" ht="16.5" spans="1:18">
      <c r="A33" s="20">
        <v>134</v>
      </c>
      <c r="B33" s="20" t="s">
        <v>249</v>
      </c>
      <c r="C33" s="20">
        <v>930.671</v>
      </c>
      <c r="D33" s="20">
        <v>1046.391</v>
      </c>
      <c r="E33" s="20">
        <v>0</v>
      </c>
      <c r="F33" s="20">
        <v>0</v>
      </c>
      <c r="G33" s="20">
        <v>0</v>
      </c>
      <c r="H33" s="20">
        <v>1</v>
      </c>
      <c r="I33" s="19">
        <v>6.07</v>
      </c>
      <c r="J33" s="19">
        <v>16.458</v>
      </c>
      <c r="K33" s="21">
        <v>1</v>
      </c>
      <c r="L33" s="21">
        <v>0</v>
      </c>
      <c r="M33" s="21">
        <v>0</v>
      </c>
      <c r="N33" s="21">
        <v>0</v>
      </c>
      <c r="O33" s="21">
        <v>0</v>
      </c>
      <c r="P33" s="21">
        <v>0.623</v>
      </c>
      <c r="Q33" s="21">
        <v>0</v>
      </c>
      <c r="R33" s="21">
        <v>0</v>
      </c>
    </row>
    <row r="34" ht="16.5" spans="1:18">
      <c r="A34" s="20">
        <v>136</v>
      </c>
      <c r="B34" s="20" t="s">
        <v>250</v>
      </c>
      <c r="C34" s="20">
        <v>10685.021</v>
      </c>
      <c r="D34" s="20">
        <v>11702.588</v>
      </c>
      <c r="E34" s="20">
        <v>0</v>
      </c>
      <c r="F34" s="20">
        <v>0</v>
      </c>
      <c r="G34" s="20">
        <v>0</v>
      </c>
      <c r="H34" s="20">
        <v>1</v>
      </c>
      <c r="I34" s="19">
        <v>2.396</v>
      </c>
      <c r="J34" s="19">
        <v>10.883</v>
      </c>
      <c r="K34" s="21">
        <v>2</v>
      </c>
      <c r="L34" s="21">
        <v>0</v>
      </c>
      <c r="M34" s="21">
        <v>0</v>
      </c>
      <c r="N34" s="21">
        <v>-1</v>
      </c>
      <c r="O34" s="21">
        <v>0</v>
      </c>
      <c r="P34" s="21">
        <v>0.19</v>
      </c>
      <c r="Q34" s="21">
        <v>0</v>
      </c>
      <c r="R34" s="21">
        <v>0</v>
      </c>
    </row>
    <row r="35" ht="16.5" spans="1:18">
      <c r="A35" s="20">
        <v>149</v>
      </c>
      <c r="B35" s="20" t="s">
        <v>251</v>
      </c>
      <c r="C35" s="20">
        <v>3589.997</v>
      </c>
      <c r="D35" s="20">
        <v>3978.572</v>
      </c>
      <c r="E35" s="20">
        <v>0</v>
      </c>
      <c r="F35" s="20">
        <v>0</v>
      </c>
      <c r="G35" s="20">
        <v>0</v>
      </c>
      <c r="H35" s="20">
        <v>1</v>
      </c>
      <c r="I35" s="19">
        <v>3.528</v>
      </c>
      <c r="J35" s="19">
        <v>12.95</v>
      </c>
      <c r="K35" s="21">
        <v>2</v>
      </c>
      <c r="L35" s="21">
        <v>1</v>
      </c>
      <c r="M35" s="21">
        <v>1</v>
      </c>
      <c r="N35" s="21">
        <v>0</v>
      </c>
      <c r="O35" s="21">
        <v>0</v>
      </c>
      <c r="P35" s="21">
        <v>10.56</v>
      </c>
      <c r="Q35" s="21">
        <v>0</v>
      </c>
      <c r="R35" s="21">
        <v>0</v>
      </c>
    </row>
    <row r="36" ht="16.5" spans="1:18">
      <c r="A36" s="20">
        <v>152</v>
      </c>
      <c r="B36" s="20" t="s">
        <v>252</v>
      </c>
      <c r="C36" s="20">
        <v>2508.488</v>
      </c>
      <c r="D36" s="20">
        <v>2763.718</v>
      </c>
      <c r="E36" s="20">
        <v>0</v>
      </c>
      <c r="F36" s="20">
        <v>0</v>
      </c>
      <c r="G36" s="20">
        <v>0</v>
      </c>
      <c r="H36" s="20">
        <v>1</v>
      </c>
      <c r="I36" s="19">
        <v>0.789</v>
      </c>
      <c r="J36" s="19">
        <v>9.951</v>
      </c>
      <c r="K36" s="21">
        <v>3</v>
      </c>
      <c r="L36" s="21">
        <v>0</v>
      </c>
      <c r="M36" s="21">
        <v>1</v>
      </c>
      <c r="N36" s="21">
        <v>-1</v>
      </c>
      <c r="O36" s="21">
        <v>0</v>
      </c>
      <c r="P36" s="21">
        <v>3.397</v>
      </c>
      <c r="Q36" s="21">
        <v>0</v>
      </c>
      <c r="R36" s="21">
        <v>0</v>
      </c>
    </row>
    <row r="37" ht="16.5" spans="1:18">
      <c r="A37" s="20">
        <v>821</v>
      </c>
      <c r="B37" s="20" t="s">
        <v>253</v>
      </c>
      <c r="C37" s="20">
        <v>5940.051</v>
      </c>
      <c r="D37" s="20">
        <v>6524.708</v>
      </c>
      <c r="E37" s="20">
        <v>0</v>
      </c>
      <c r="F37" s="20">
        <v>0</v>
      </c>
      <c r="G37" s="20">
        <v>0</v>
      </c>
      <c r="H37" s="20">
        <v>1</v>
      </c>
      <c r="I37" s="19">
        <v>2.309</v>
      </c>
      <c r="J37" s="19">
        <v>11.063</v>
      </c>
      <c r="K37" s="21">
        <v>4</v>
      </c>
      <c r="L37" s="21">
        <v>2</v>
      </c>
      <c r="M37" s="21">
        <v>-1</v>
      </c>
      <c r="N37" s="21">
        <v>1</v>
      </c>
      <c r="O37" s="21">
        <v>0</v>
      </c>
      <c r="P37" s="21">
        <v>11.276</v>
      </c>
      <c r="Q37" s="21">
        <v>0</v>
      </c>
      <c r="R37" s="21">
        <v>0</v>
      </c>
    </row>
    <row r="38" ht="16.5" spans="1:18">
      <c r="A38" s="20">
        <v>867</v>
      </c>
      <c r="B38" s="20" t="s">
        <v>254</v>
      </c>
      <c r="C38" s="20">
        <v>1864.996</v>
      </c>
      <c r="D38" s="20">
        <v>2348.695</v>
      </c>
      <c r="E38" s="20">
        <v>0</v>
      </c>
      <c r="F38" s="20">
        <v>0</v>
      </c>
      <c r="G38" s="20">
        <v>0</v>
      </c>
      <c r="H38" s="20">
        <v>1</v>
      </c>
      <c r="I38" s="19">
        <v>1.445</v>
      </c>
      <c r="J38" s="19">
        <v>21.742</v>
      </c>
      <c r="K38" s="21">
        <v>1</v>
      </c>
      <c r="L38" s="21">
        <v>0</v>
      </c>
      <c r="M38" s="21">
        <v>0</v>
      </c>
      <c r="N38" s="21">
        <v>-1</v>
      </c>
      <c r="O38" s="21">
        <v>0</v>
      </c>
      <c r="P38" s="21">
        <v>3.921</v>
      </c>
      <c r="Q38" s="21">
        <v>0</v>
      </c>
      <c r="R38" s="21">
        <v>0</v>
      </c>
    </row>
    <row r="39" ht="16.5" spans="1:18">
      <c r="A39" s="20">
        <v>869</v>
      </c>
      <c r="B39" s="20" t="s">
        <v>255</v>
      </c>
      <c r="C39" s="20">
        <v>3146.932</v>
      </c>
      <c r="D39" s="20">
        <v>3837.251</v>
      </c>
      <c r="E39" s="20">
        <v>0</v>
      </c>
      <c r="F39" s="20">
        <v>0</v>
      </c>
      <c r="G39" s="20">
        <v>0</v>
      </c>
      <c r="H39" s="20">
        <v>1</v>
      </c>
      <c r="I39" s="19">
        <v>5.52</v>
      </c>
      <c r="J39" s="19">
        <v>22.517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0.905</v>
      </c>
      <c r="Q39" s="21">
        <v>0</v>
      </c>
      <c r="R39" s="21">
        <v>0</v>
      </c>
    </row>
    <row r="40" ht="16.5" spans="1:18">
      <c r="A40" s="20">
        <v>914</v>
      </c>
      <c r="B40" s="20" t="s">
        <v>256</v>
      </c>
      <c r="C40" s="20">
        <v>5636.427</v>
      </c>
      <c r="D40" s="20">
        <v>6408.573</v>
      </c>
      <c r="E40" s="20">
        <v>0</v>
      </c>
      <c r="F40" s="20">
        <v>0</v>
      </c>
      <c r="G40" s="20">
        <v>0</v>
      </c>
      <c r="H40" s="20">
        <v>1</v>
      </c>
      <c r="I40" s="19">
        <v>2.354</v>
      </c>
      <c r="J40" s="19">
        <v>14.119</v>
      </c>
      <c r="K40" s="21">
        <v>3</v>
      </c>
      <c r="L40" s="21">
        <v>0</v>
      </c>
      <c r="M40" s="21">
        <v>0</v>
      </c>
      <c r="N40" s="21">
        <v>-1</v>
      </c>
      <c r="O40" s="21">
        <v>0</v>
      </c>
      <c r="P40" s="21">
        <v>-1.48</v>
      </c>
      <c r="Q40" s="21">
        <v>0</v>
      </c>
      <c r="R40" s="21">
        <v>0</v>
      </c>
    </row>
    <row r="41" ht="16.5" spans="1:18">
      <c r="A41" s="20">
        <v>919</v>
      </c>
      <c r="B41" s="20" t="s">
        <v>257</v>
      </c>
      <c r="C41" s="20">
        <v>4509.443</v>
      </c>
      <c r="D41" s="20">
        <v>5030.231</v>
      </c>
      <c r="E41" s="20">
        <v>0</v>
      </c>
      <c r="F41" s="20">
        <v>0</v>
      </c>
      <c r="G41" s="20">
        <v>0</v>
      </c>
      <c r="H41" s="20">
        <v>1</v>
      </c>
      <c r="I41" s="19">
        <v>1.385</v>
      </c>
      <c r="J41" s="19">
        <v>11.594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1.682</v>
      </c>
      <c r="Q41" s="21">
        <v>0</v>
      </c>
      <c r="R41" s="21">
        <v>0</v>
      </c>
    </row>
    <row r="42" ht="16.5" spans="1:18">
      <c r="A42" s="20">
        <v>923</v>
      </c>
      <c r="B42" s="20" t="s">
        <v>258</v>
      </c>
      <c r="C42" s="20">
        <v>248.395</v>
      </c>
      <c r="D42" s="20">
        <v>250.069</v>
      </c>
      <c r="E42" s="20">
        <v>0</v>
      </c>
      <c r="F42" s="20">
        <v>0</v>
      </c>
      <c r="G42" s="20">
        <v>0</v>
      </c>
      <c r="H42" s="20">
        <v>1</v>
      </c>
      <c r="I42" s="19">
        <v>0.414</v>
      </c>
      <c r="J42" s="19">
        <v>1.081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2.423</v>
      </c>
      <c r="Q42" s="21">
        <v>0</v>
      </c>
      <c r="R42" s="21">
        <v>1</v>
      </c>
    </row>
    <row r="43" ht="16.5" spans="1:18">
      <c r="A43" s="20">
        <v>934</v>
      </c>
      <c r="B43" s="20" t="s">
        <v>259</v>
      </c>
      <c r="C43" s="20">
        <v>5263.829</v>
      </c>
      <c r="D43" s="20">
        <v>5973.124</v>
      </c>
      <c r="E43" s="20">
        <v>0</v>
      </c>
      <c r="F43" s="20">
        <v>0</v>
      </c>
      <c r="G43" s="20">
        <v>0</v>
      </c>
      <c r="H43" s="20">
        <v>1</v>
      </c>
      <c r="I43" s="19">
        <v>1.69</v>
      </c>
      <c r="J43" s="19">
        <v>13.364</v>
      </c>
      <c r="K43" s="21">
        <v>4</v>
      </c>
      <c r="L43" s="21">
        <v>0</v>
      </c>
      <c r="M43" s="21">
        <v>0</v>
      </c>
      <c r="N43" s="21">
        <v>0</v>
      </c>
      <c r="O43" s="21">
        <v>0</v>
      </c>
      <c r="P43" s="21">
        <v>1.678</v>
      </c>
      <c r="Q43" s="21">
        <v>0</v>
      </c>
      <c r="R43" s="21">
        <v>0</v>
      </c>
    </row>
    <row r="44" ht="16.5" spans="1:18">
      <c r="A44" s="20">
        <v>945</v>
      </c>
      <c r="B44" s="20" t="s">
        <v>260</v>
      </c>
      <c r="C44" s="20">
        <v>1339.46</v>
      </c>
      <c r="D44" s="20">
        <v>1489.909</v>
      </c>
      <c r="E44" s="20">
        <v>0</v>
      </c>
      <c r="F44" s="20">
        <v>0</v>
      </c>
      <c r="G44" s="20">
        <v>0</v>
      </c>
      <c r="H44" s="20">
        <v>1</v>
      </c>
      <c r="I44" s="19">
        <v>0.588</v>
      </c>
      <c r="J44" s="19">
        <v>10.627</v>
      </c>
      <c r="K44" s="21">
        <v>3</v>
      </c>
      <c r="L44" s="21">
        <v>0</v>
      </c>
      <c r="M44" s="21">
        <v>0</v>
      </c>
      <c r="N44" s="21">
        <v>-1</v>
      </c>
      <c r="O44" s="21">
        <v>0</v>
      </c>
      <c r="P44" s="21">
        <v>1.784</v>
      </c>
      <c r="Q44" s="21">
        <v>0</v>
      </c>
      <c r="R44" s="21">
        <v>0</v>
      </c>
    </row>
    <row r="45" ht="16.5" spans="1:18">
      <c r="A45" s="20">
        <v>959</v>
      </c>
      <c r="B45" s="20" t="s">
        <v>261</v>
      </c>
      <c r="C45" s="20">
        <v>6432.239</v>
      </c>
      <c r="D45" s="20">
        <v>7216.76</v>
      </c>
      <c r="E45" s="20">
        <v>0</v>
      </c>
      <c r="F45" s="20">
        <v>0</v>
      </c>
      <c r="G45" s="20">
        <v>0</v>
      </c>
      <c r="H45" s="20">
        <v>1</v>
      </c>
      <c r="I45" s="19">
        <v>1.868</v>
      </c>
      <c r="J45" s="19">
        <v>12.536</v>
      </c>
      <c r="K45" s="21">
        <v>3</v>
      </c>
      <c r="L45" s="21">
        <v>0</v>
      </c>
      <c r="M45" s="21">
        <v>0</v>
      </c>
      <c r="N45" s="21">
        <v>0</v>
      </c>
      <c r="O45" s="21">
        <v>0</v>
      </c>
      <c r="P45" s="21">
        <v>1.739</v>
      </c>
      <c r="Q45" s="21">
        <v>0</v>
      </c>
      <c r="R45" s="21">
        <v>0</v>
      </c>
    </row>
    <row r="46" ht="16.5" spans="1:18">
      <c r="A46" s="20">
        <v>974</v>
      </c>
      <c r="B46" s="20" t="s">
        <v>262</v>
      </c>
      <c r="C46" s="20">
        <v>5877.995</v>
      </c>
      <c r="D46" s="20">
        <v>6680.524</v>
      </c>
      <c r="E46" s="20">
        <v>0</v>
      </c>
      <c r="F46" s="20">
        <v>0</v>
      </c>
      <c r="G46" s="20">
        <v>0</v>
      </c>
      <c r="H46" s="20">
        <v>1</v>
      </c>
      <c r="I46" s="19">
        <v>2.1</v>
      </c>
      <c r="J46" s="19">
        <v>13.861</v>
      </c>
      <c r="K46" s="21">
        <v>4</v>
      </c>
      <c r="L46" s="21">
        <v>0</v>
      </c>
      <c r="M46" s="21">
        <v>0</v>
      </c>
      <c r="N46" s="21">
        <v>0</v>
      </c>
      <c r="O46" s="21">
        <v>0</v>
      </c>
      <c r="P46" s="21">
        <v>2.573</v>
      </c>
      <c r="Q46" s="21">
        <v>0</v>
      </c>
      <c r="R46" s="21">
        <v>0</v>
      </c>
    </row>
    <row r="47" ht="16.5" spans="1:18">
      <c r="A47" s="20">
        <v>992</v>
      </c>
      <c r="B47" s="20" t="s">
        <v>263</v>
      </c>
      <c r="C47" s="20">
        <v>5020.977</v>
      </c>
      <c r="D47" s="20">
        <v>5695.304</v>
      </c>
      <c r="E47" s="20">
        <v>0</v>
      </c>
      <c r="F47" s="20">
        <v>0</v>
      </c>
      <c r="G47" s="20">
        <v>0</v>
      </c>
      <c r="H47" s="20">
        <v>1</v>
      </c>
      <c r="I47" s="19">
        <v>1.822</v>
      </c>
      <c r="J47" s="19">
        <v>13.446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1.337</v>
      </c>
      <c r="Q47" s="21">
        <v>0</v>
      </c>
      <c r="R47" s="21">
        <v>1</v>
      </c>
    </row>
    <row r="48" ht="16.5" spans="1:18">
      <c r="A48" s="20">
        <v>399232</v>
      </c>
      <c r="B48" s="20" t="s">
        <v>264</v>
      </c>
      <c r="C48" s="20">
        <v>2299.033</v>
      </c>
      <c r="D48" s="20">
        <v>2775.857</v>
      </c>
      <c r="E48" s="20">
        <v>0</v>
      </c>
      <c r="F48" s="20">
        <v>0</v>
      </c>
      <c r="G48" s="20">
        <v>0</v>
      </c>
      <c r="H48" s="20">
        <v>1</v>
      </c>
      <c r="I48" s="19">
        <v>1.626</v>
      </c>
      <c r="J48" s="19">
        <v>18.524</v>
      </c>
      <c r="K48" s="21">
        <v>1</v>
      </c>
      <c r="L48" s="21">
        <v>1</v>
      </c>
      <c r="M48" s="21">
        <v>1</v>
      </c>
      <c r="N48" s="21">
        <v>-1</v>
      </c>
      <c r="O48" s="21">
        <v>0</v>
      </c>
      <c r="P48" s="21">
        <v>0.57</v>
      </c>
      <c r="Q48" s="21">
        <v>0</v>
      </c>
      <c r="R48" s="21">
        <v>0</v>
      </c>
    </row>
    <row r="49" ht="16.5" spans="1:18">
      <c r="A49" s="20">
        <v>399237</v>
      </c>
      <c r="B49" s="20" t="s">
        <v>265</v>
      </c>
      <c r="C49" s="20">
        <v>1021.78</v>
      </c>
      <c r="D49" s="20">
        <v>1155.907</v>
      </c>
      <c r="E49" s="20">
        <v>0</v>
      </c>
      <c r="F49" s="20">
        <v>0</v>
      </c>
      <c r="G49" s="20">
        <v>0</v>
      </c>
      <c r="H49" s="20">
        <v>1</v>
      </c>
      <c r="I49" s="19">
        <v>2.367</v>
      </c>
      <c r="J49" s="19">
        <v>13.696</v>
      </c>
      <c r="K49" s="21">
        <v>4</v>
      </c>
      <c r="L49" s="21">
        <v>0</v>
      </c>
      <c r="M49" s="21">
        <v>0</v>
      </c>
      <c r="N49" s="21">
        <v>0</v>
      </c>
      <c r="O49" s="21">
        <v>0</v>
      </c>
      <c r="P49" s="21">
        <v>1.917</v>
      </c>
      <c r="Q49" s="21">
        <v>0</v>
      </c>
      <c r="R49" s="21">
        <v>1</v>
      </c>
    </row>
    <row r="50" ht="16.5" spans="1:18">
      <c r="A50" s="20">
        <v>399289</v>
      </c>
      <c r="B50" s="20" t="s">
        <v>266</v>
      </c>
      <c r="C50" s="20">
        <v>117.805</v>
      </c>
      <c r="D50" s="20">
        <v>118.925</v>
      </c>
      <c r="E50" s="20">
        <v>0</v>
      </c>
      <c r="F50" s="20">
        <v>0</v>
      </c>
      <c r="G50" s="20">
        <v>0</v>
      </c>
      <c r="H50" s="20">
        <v>1</v>
      </c>
      <c r="I50" s="19">
        <v>0.5</v>
      </c>
      <c r="J50" s="19">
        <v>1.437</v>
      </c>
      <c r="K50" s="21">
        <v>3</v>
      </c>
      <c r="L50" s="21">
        <v>0</v>
      </c>
      <c r="M50" s="21">
        <v>0</v>
      </c>
      <c r="N50" s="21">
        <v>0</v>
      </c>
      <c r="O50" s="21">
        <v>0</v>
      </c>
      <c r="P50" s="21">
        <v>3.809</v>
      </c>
      <c r="Q50" s="21">
        <v>0</v>
      </c>
      <c r="R50" s="21">
        <v>0</v>
      </c>
    </row>
    <row r="51" ht="16.5" spans="1:18">
      <c r="A51" s="20">
        <v>399298</v>
      </c>
      <c r="B51" s="20" t="s">
        <v>267</v>
      </c>
      <c r="C51" s="20">
        <v>208.935</v>
      </c>
      <c r="D51" s="20">
        <v>210.637</v>
      </c>
      <c r="E51" s="20">
        <v>0</v>
      </c>
      <c r="F51" s="20">
        <v>0</v>
      </c>
      <c r="G51" s="20">
        <v>0</v>
      </c>
      <c r="H51" s="20">
        <v>1</v>
      </c>
      <c r="I51" s="19">
        <v>0.444</v>
      </c>
      <c r="J51" s="19">
        <v>1.249</v>
      </c>
      <c r="K51" s="21">
        <v>4</v>
      </c>
      <c r="L51" s="21">
        <v>0</v>
      </c>
      <c r="M51" s="21">
        <v>0</v>
      </c>
      <c r="N51" s="21">
        <v>1</v>
      </c>
      <c r="O51" s="21">
        <v>0</v>
      </c>
      <c r="P51" s="21">
        <v>3.805</v>
      </c>
      <c r="Q51" s="21">
        <v>0</v>
      </c>
      <c r="R51" s="21">
        <v>1</v>
      </c>
    </row>
    <row r="52" ht="16.5" spans="1:18">
      <c r="A52" s="20">
        <v>399299</v>
      </c>
      <c r="B52" s="20" t="s">
        <v>268</v>
      </c>
      <c r="C52" s="20">
        <v>240.329</v>
      </c>
      <c r="D52" s="20">
        <v>242.195</v>
      </c>
      <c r="E52" s="20">
        <v>0</v>
      </c>
      <c r="F52" s="20">
        <v>0</v>
      </c>
      <c r="G52" s="20">
        <v>0</v>
      </c>
      <c r="H52" s="20">
        <v>1</v>
      </c>
      <c r="I52" s="19">
        <v>0.486</v>
      </c>
      <c r="J52" s="19">
        <v>1.252</v>
      </c>
      <c r="K52" s="21">
        <v>4</v>
      </c>
      <c r="L52" s="21">
        <v>0</v>
      </c>
      <c r="M52" s="21">
        <v>0</v>
      </c>
      <c r="N52" s="21">
        <v>1</v>
      </c>
      <c r="O52" s="21">
        <v>0</v>
      </c>
      <c r="P52" s="21">
        <v>12.076</v>
      </c>
      <c r="Q52" s="21">
        <v>0</v>
      </c>
      <c r="R52" s="21">
        <v>1</v>
      </c>
    </row>
    <row r="53" ht="16.5" spans="1:18">
      <c r="A53" s="20">
        <v>399301</v>
      </c>
      <c r="B53" s="20" t="s">
        <v>269</v>
      </c>
      <c r="C53" s="20">
        <v>212.705</v>
      </c>
      <c r="D53" s="20">
        <v>214.437</v>
      </c>
      <c r="E53" s="20">
        <v>0</v>
      </c>
      <c r="F53" s="20">
        <v>0</v>
      </c>
      <c r="G53" s="20">
        <v>0</v>
      </c>
      <c r="H53" s="20">
        <v>1</v>
      </c>
      <c r="I53" s="19">
        <v>0.444</v>
      </c>
      <c r="J53" s="19">
        <v>1.248</v>
      </c>
      <c r="K53" s="21">
        <v>4</v>
      </c>
      <c r="L53" s="21">
        <v>0</v>
      </c>
      <c r="M53" s="21">
        <v>-1</v>
      </c>
      <c r="N53" s="21">
        <v>1</v>
      </c>
      <c r="O53" s="21">
        <v>0</v>
      </c>
      <c r="P53" s="21">
        <v>1.281</v>
      </c>
      <c r="Q53" s="21">
        <v>0</v>
      </c>
      <c r="R53" s="21">
        <v>0</v>
      </c>
    </row>
    <row r="54" ht="16.5" spans="1:18">
      <c r="A54" s="20">
        <v>399302</v>
      </c>
      <c r="B54" s="20" t="s">
        <v>270</v>
      </c>
      <c r="C54" s="20">
        <v>216.554</v>
      </c>
      <c r="D54" s="20">
        <v>218.399</v>
      </c>
      <c r="E54" s="20">
        <v>0</v>
      </c>
      <c r="F54" s="20">
        <v>0</v>
      </c>
      <c r="G54" s="20">
        <v>0</v>
      </c>
      <c r="H54" s="20">
        <v>1</v>
      </c>
      <c r="I54" s="19">
        <v>0.482</v>
      </c>
      <c r="J54" s="19">
        <v>1.323</v>
      </c>
      <c r="K54" s="21">
        <v>4</v>
      </c>
      <c r="L54" s="21">
        <v>0</v>
      </c>
      <c r="M54" s="21">
        <v>0</v>
      </c>
      <c r="N54" s="21">
        <v>0</v>
      </c>
      <c r="O54" s="21">
        <v>0</v>
      </c>
      <c r="P54" s="21">
        <v>1.489</v>
      </c>
      <c r="Q54" s="21">
        <v>0</v>
      </c>
      <c r="R54" s="21">
        <v>1</v>
      </c>
    </row>
    <row r="55" ht="16.5" spans="1:18">
      <c r="A55" s="20">
        <v>399353</v>
      </c>
      <c r="B55" s="20" t="s">
        <v>271</v>
      </c>
      <c r="C55" s="20">
        <v>1961.9</v>
      </c>
      <c r="D55" s="20">
        <v>2178.02</v>
      </c>
      <c r="E55" s="20">
        <v>0</v>
      </c>
      <c r="F55" s="20">
        <v>0</v>
      </c>
      <c r="G55" s="20">
        <v>0</v>
      </c>
      <c r="H55" s="20">
        <v>1</v>
      </c>
      <c r="I55" s="19">
        <v>0.301</v>
      </c>
      <c r="J55" s="19">
        <v>10.194</v>
      </c>
      <c r="K55" s="21">
        <v>4</v>
      </c>
      <c r="L55" s="21">
        <v>0</v>
      </c>
      <c r="M55" s="21">
        <v>0</v>
      </c>
      <c r="N55" s="21">
        <v>0</v>
      </c>
      <c r="O55" s="21">
        <v>0</v>
      </c>
      <c r="P55" s="21">
        <v>0.81</v>
      </c>
      <c r="Q55" s="21">
        <v>0</v>
      </c>
      <c r="R55" s="21">
        <v>0</v>
      </c>
    </row>
    <row r="56" ht="16.5" spans="1:18">
      <c r="A56" s="20">
        <v>399373</v>
      </c>
      <c r="B56" s="20" t="s">
        <v>272</v>
      </c>
      <c r="C56" s="20">
        <v>7340.85</v>
      </c>
      <c r="D56" s="20">
        <v>8194.136</v>
      </c>
      <c r="E56" s="20">
        <v>0</v>
      </c>
      <c r="F56" s="20">
        <v>0</v>
      </c>
      <c r="G56" s="20">
        <v>0</v>
      </c>
      <c r="H56" s="20">
        <v>1</v>
      </c>
      <c r="I56" s="19">
        <v>1.884</v>
      </c>
      <c r="J56" s="19">
        <v>12.101</v>
      </c>
      <c r="K56" s="21">
        <v>2</v>
      </c>
      <c r="L56" s="21">
        <v>0</v>
      </c>
      <c r="M56" s="21">
        <v>0</v>
      </c>
      <c r="N56" s="21">
        <v>-1</v>
      </c>
      <c r="O56" s="21">
        <v>0</v>
      </c>
      <c r="P56" s="21">
        <v>1.398</v>
      </c>
      <c r="Q56" s="21">
        <v>0</v>
      </c>
      <c r="R56" s="21">
        <v>0</v>
      </c>
    </row>
    <row r="57" ht="16.5" spans="1:18">
      <c r="A57" s="20">
        <v>399387</v>
      </c>
      <c r="B57" s="20" t="s">
        <v>273</v>
      </c>
      <c r="C57" s="20">
        <v>4706.179</v>
      </c>
      <c r="D57" s="20">
        <v>5345.766</v>
      </c>
      <c r="E57" s="20">
        <v>0</v>
      </c>
      <c r="F57" s="20">
        <v>0</v>
      </c>
      <c r="G57" s="20">
        <v>0</v>
      </c>
      <c r="H57" s="20">
        <v>1</v>
      </c>
      <c r="I57" s="19">
        <v>2.369</v>
      </c>
      <c r="J57" s="19">
        <v>14.05</v>
      </c>
      <c r="K57" s="21">
        <v>4</v>
      </c>
      <c r="L57" s="21">
        <v>0</v>
      </c>
      <c r="M57" s="21">
        <v>-1</v>
      </c>
      <c r="N57" s="21">
        <v>1</v>
      </c>
      <c r="O57" s="21">
        <v>0</v>
      </c>
      <c r="P57" s="21">
        <v>5.438</v>
      </c>
      <c r="Q57" s="21">
        <v>0</v>
      </c>
      <c r="R57" s="21">
        <v>0</v>
      </c>
    </row>
    <row r="58" ht="16.5" spans="1:18">
      <c r="A58" s="20">
        <v>399404</v>
      </c>
      <c r="B58" s="20" t="s">
        <v>274</v>
      </c>
      <c r="C58" s="20">
        <v>6059.354</v>
      </c>
      <c r="D58" s="20">
        <v>6626.422</v>
      </c>
      <c r="E58" s="20">
        <v>0</v>
      </c>
      <c r="F58" s="20">
        <v>0</v>
      </c>
      <c r="G58" s="20">
        <v>0</v>
      </c>
      <c r="H58" s="20">
        <v>1</v>
      </c>
      <c r="I58" s="19">
        <v>1.935</v>
      </c>
      <c r="J58" s="19">
        <v>10.327</v>
      </c>
      <c r="K58" s="21">
        <v>2</v>
      </c>
      <c r="L58" s="21">
        <v>0</v>
      </c>
      <c r="M58" s="21">
        <v>0</v>
      </c>
      <c r="N58" s="21">
        <v>-1</v>
      </c>
      <c r="O58" s="21">
        <v>0</v>
      </c>
      <c r="P58" s="21">
        <v>1.132</v>
      </c>
      <c r="Q58" s="21">
        <v>0</v>
      </c>
      <c r="R58" s="21">
        <v>0</v>
      </c>
    </row>
    <row r="59" ht="16.5" spans="1:18">
      <c r="A59" s="20">
        <v>399427</v>
      </c>
      <c r="B59" s="20" t="s">
        <v>275</v>
      </c>
      <c r="C59" s="20">
        <v>2139.628</v>
      </c>
      <c r="D59" s="20">
        <v>2475.492</v>
      </c>
      <c r="E59" s="20">
        <v>0</v>
      </c>
      <c r="F59" s="20">
        <v>0</v>
      </c>
      <c r="G59" s="20">
        <v>0</v>
      </c>
      <c r="H59" s="20">
        <v>1</v>
      </c>
      <c r="I59" s="19">
        <v>1.685</v>
      </c>
      <c r="J59" s="19">
        <v>15.024</v>
      </c>
      <c r="K59" s="21">
        <v>4</v>
      </c>
      <c r="L59" s="21">
        <v>0</v>
      </c>
      <c r="M59" s="21">
        <v>0</v>
      </c>
      <c r="N59" s="21">
        <v>0</v>
      </c>
      <c r="O59" s="21">
        <v>0</v>
      </c>
      <c r="P59" s="21">
        <v>4.242</v>
      </c>
      <c r="Q59" s="21">
        <v>0</v>
      </c>
      <c r="R59" s="21">
        <v>1</v>
      </c>
    </row>
    <row r="60" ht="16.5" spans="1:18">
      <c r="A60" s="20">
        <v>399431</v>
      </c>
      <c r="B60" s="20" t="s">
        <v>276</v>
      </c>
      <c r="C60" s="20">
        <v>7149.265</v>
      </c>
      <c r="D60" s="20">
        <v>8033.382</v>
      </c>
      <c r="E60" s="20">
        <v>0</v>
      </c>
      <c r="F60" s="20">
        <v>0</v>
      </c>
      <c r="G60" s="20">
        <v>0</v>
      </c>
      <c r="H60" s="20">
        <v>1</v>
      </c>
      <c r="I60" s="19">
        <v>5.818</v>
      </c>
      <c r="J60" s="19">
        <v>16.183</v>
      </c>
      <c r="K60" s="21">
        <v>4</v>
      </c>
      <c r="L60" s="21">
        <v>2</v>
      </c>
      <c r="M60" s="21">
        <v>-1</v>
      </c>
      <c r="N60" s="21">
        <v>1</v>
      </c>
      <c r="O60" s="21">
        <v>0</v>
      </c>
      <c r="P60" s="21">
        <v>0.001</v>
      </c>
      <c r="Q60" s="21">
        <v>0</v>
      </c>
      <c r="R60" s="21">
        <v>0</v>
      </c>
    </row>
    <row r="61" ht="16.5" spans="1:18">
      <c r="A61" s="20">
        <v>399481</v>
      </c>
      <c r="B61" s="20" t="s">
        <v>234</v>
      </c>
      <c r="C61" s="20">
        <v>127.804</v>
      </c>
      <c r="D61" s="20">
        <v>127.927</v>
      </c>
      <c r="E61" s="20">
        <v>0</v>
      </c>
      <c r="F61" s="20">
        <v>0</v>
      </c>
      <c r="G61" s="20">
        <v>0</v>
      </c>
      <c r="H61" s="20">
        <v>1</v>
      </c>
      <c r="I61" s="19">
        <v>0.019</v>
      </c>
      <c r="J61" s="19">
        <v>0.115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2.038</v>
      </c>
      <c r="Q61" s="21">
        <v>0</v>
      </c>
      <c r="R61" s="21">
        <v>1</v>
      </c>
    </row>
    <row r="62" ht="16.5" spans="1:18">
      <c r="A62" s="20">
        <v>399809</v>
      </c>
      <c r="B62" s="20" t="s">
        <v>277</v>
      </c>
      <c r="C62" s="20">
        <v>1948.546</v>
      </c>
      <c r="D62" s="20">
        <v>2251.846</v>
      </c>
      <c r="E62" s="20">
        <v>0</v>
      </c>
      <c r="F62" s="20">
        <v>0</v>
      </c>
      <c r="G62" s="20">
        <v>0</v>
      </c>
      <c r="H62" s="20">
        <v>1</v>
      </c>
      <c r="I62" s="19">
        <v>2.821</v>
      </c>
      <c r="J62" s="19">
        <v>15.91</v>
      </c>
      <c r="K62" s="21">
        <v>4</v>
      </c>
      <c r="L62" s="21">
        <v>1</v>
      </c>
      <c r="M62" s="21">
        <v>-1</v>
      </c>
      <c r="N62" s="21">
        <v>1</v>
      </c>
      <c r="O62" s="21">
        <v>0</v>
      </c>
      <c r="P62" s="21">
        <v>4.309</v>
      </c>
      <c r="Q62" s="21">
        <v>0</v>
      </c>
      <c r="R62" s="21">
        <v>0</v>
      </c>
    </row>
    <row r="63" ht="16.5" spans="1:18">
      <c r="A63" s="20">
        <v>399914</v>
      </c>
      <c r="B63" s="20" t="s">
        <v>278</v>
      </c>
      <c r="C63" s="20">
        <v>5636.427</v>
      </c>
      <c r="D63" s="20">
        <v>6408.573</v>
      </c>
      <c r="E63" s="20">
        <v>0</v>
      </c>
      <c r="F63" s="20">
        <v>0</v>
      </c>
      <c r="G63" s="20">
        <v>0</v>
      </c>
      <c r="H63" s="20">
        <v>1</v>
      </c>
      <c r="I63" s="19">
        <v>2.354</v>
      </c>
      <c r="J63" s="19">
        <v>14.119</v>
      </c>
      <c r="K63" s="21">
        <v>1</v>
      </c>
      <c r="L63" s="21">
        <v>0</v>
      </c>
      <c r="M63" s="21">
        <v>0</v>
      </c>
      <c r="N63" s="21">
        <v>-1</v>
      </c>
      <c r="O63" s="21">
        <v>0</v>
      </c>
      <c r="P63" s="21">
        <v>1.776</v>
      </c>
      <c r="Q63" s="21">
        <v>0</v>
      </c>
      <c r="R63" s="21">
        <v>0</v>
      </c>
    </row>
    <row r="64" ht="16.5" spans="1:18">
      <c r="A64" s="20">
        <v>399934</v>
      </c>
      <c r="B64" s="20" t="s">
        <v>259</v>
      </c>
      <c r="C64" s="20">
        <v>5263.828</v>
      </c>
      <c r="D64" s="20">
        <v>5973.123</v>
      </c>
      <c r="E64" s="20">
        <v>0</v>
      </c>
      <c r="F64" s="20">
        <v>0</v>
      </c>
      <c r="G64" s="20">
        <v>0</v>
      </c>
      <c r="H64" s="20">
        <v>1</v>
      </c>
      <c r="I64" s="19">
        <v>1.69</v>
      </c>
      <c r="J64" s="19">
        <v>13.364</v>
      </c>
      <c r="K64" s="21">
        <v>2</v>
      </c>
      <c r="L64" s="21">
        <v>0</v>
      </c>
      <c r="M64" s="21">
        <v>0</v>
      </c>
      <c r="N64" s="21">
        <v>-1</v>
      </c>
      <c r="O64" s="21">
        <v>0</v>
      </c>
      <c r="P64" s="21">
        <v>0.576</v>
      </c>
      <c r="Q64" s="21">
        <v>-1</v>
      </c>
      <c r="R64" s="21">
        <v>0</v>
      </c>
    </row>
    <row r="65" ht="16.5" spans="1:18">
      <c r="A65" s="20">
        <v>399986</v>
      </c>
      <c r="B65" s="20" t="s">
        <v>279</v>
      </c>
      <c r="C65" s="20">
        <v>6794.855</v>
      </c>
      <c r="D65" s="20">
        <v>7639.926</v>
      </c>
      <c r="E65" s="20">
        <v>0</v>
      </c>
      <c r="F65" s="20">
        <v>0</v>
      </c>
      <c r="G65" s="20">
        <v>0</v>
      </c>
      <c r="H65" s="20">
        <v>1</v>
      </c>
      <c r="I65" s="19">
        <v>5.864</v>
      </c>
      <c r="J65" s="19">
        <v>16.277</v>
      </c>
      <c r="K65" s="21">
        <v>3</v>
      </c>
      <c r="L65" s="21">
        <v>0</v>
      </c>
      <c r="M65" s="21">
        <v>0</v>
      </c>
      <c r="N65" s="21">
        <v>-1</v>
      </c>
      <c r="O65" s="21">
        <v>0</v>
      </c>
      <c r="P65" s="21">
        <v>-1.841</v>
      </c>
      <c r="Q65" s="21">
        <v>0</v>
      </c>
      <c r="R65" s="21">
        <v>0</v>
      </c>
    </row>
    <row r="66" ht="16.5" spans="1:18">
      <c r="A66" s="22">
        <v>74</v>
      </c>
      <c r="B66" s="22" t="s">
        <v>280</v>
      </c>
      <c r="C66" s="22">
        <v>6832.62</v>
      </c>
      <c r="D66" s="22">
        <v>7620.499</v>
      </c>
      <c r="E66" s="22">
        <v>0</v>
      </c>
      <c r="F66" s="22">
        <v>0</v>
      </c>
      <c r="G66" s="22">
        <v>1</v>
      </c>
      <c r="H66" s="19">
        <v>0</v>
      </c>
      <c r="I66" s="19">
        <v>0</v>
      </c>
      <c r="J66" s="19">
        <v>0</v>
      </c>
      <c r="K66" s="21">
        <v>1</v>
      </c>
      <c r="L66" s="21">
        <v>0</v>
      </c>
      <c r="M66" s="21">
        <v>0</v>
      </c>
      <c r="N66" s="21">
        <v>-1</v>
      </c>
      <c r="O66" s="21">
        <v>0</v>
      </c>
      <c r="P66" s="21">
        <v>4.045</v>
      </c>
      <c r="Q66" s="21">
        <v>0</v>
      </c>
      <c r="R66" s="21">
        <v>0</v>
      </c>
    </row>
    <row r="67" ht="16.5" spans="1:18">
      <c r="A67" s="22">
        <v>807</v>
      </c>
      <c r="B67" s="22" t="s">
        <v>281</v>
      </c>
      <c r="C67" s="22">
        <v>18964.049</v>
      </c>
      <c r="D67" s="22">
        <v>21475.592</v>
      </c>
      <c r="E67" s="22">
        <v>0</v>
      </c>
      <c r="F67" s="22">
        <v>0</v>
      </c>
      <c r="G67" s="22">
        <v>1</v>
      </c>
      <c r="H67" s="19">
        <v>0</v>
      </c>
      <c r="I67" s="19">
        <v>0</v>
      </c>
      <c r="J67" s="19">
        <v>0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-1.804</v>
      </c>
      <c r="Q67" s="21">
        <v>0</v>
      </c>
      <c r="R67" s="21">
        <v>-1</v>
      </c>
    </row>
    <row r="68" ht="16.5" spans="1:18">
      <c r="A68" s="22">
        <v>815</v>
      </c>
      <c r="B68" s="22" t="s">
        <v>282</v>
      </c>
      <c r="C68" s="22">
        <v>19471.9</v>
      </c>
      <c r="D68" s="22">
        <v>22019.898</v>
      </c>
      <c r="E68" s="22">
        <v>0</v>
      </c>
      <c r="F68" s="22">
        <v>0</v>
      </c>
      <c r="G68" s="22">
        <v>1</v>
      </c>
      <c r="H68" s="19">
        <v>0</v>
      </c>
      <c r="I68" s="19">
        <v>0</v>
      </c>
      <c r="J68" s="19">
        <v>0</v>
      </c>
      <c r="K68" s="21">
        <v>2</v>
      </c>
      <c r="L68" s="21">
        <v>0</v>
      </c>
      <c r="M68" s="21">
        <v>1</v>
      </c>
      <c r="N68" s="21">
        <v>-1</v>
      </c>
      <c r="O68" s="21">
        <v>0</v>
      </c>
      <c r="P68" s="21">
        <v>2.871</v>
      </c>
      <c r="Q68" s="21">
        <v>0</v>
      </c>
      <c r="R68" s="21">
        <v>0</v>
      </c>
    </row>
    <row r="69" ht="16.5" spans="1:18">
      <c r="A69" s="22">
        <v>912</v>
      </c>
      <c r="B69" s="22" t="s">
        <v>283</v>
      </c>
      <c r="C69" s="22">
        <v>21217.191</v>
      </c>
      <c r="D69" s="22">
        <v>24014.955</v>
      </c>
      <c r="E69" s="22">
        <v>0</v>
      </c>
      <c r="F69" s="22">
        <v>0</v>
      </c>
      <c r="G69" s="22">
        <v>1</v>
      </c>
      <c r="H69" s="19">
        <v>0</v>
      </c>
      <c r="I69" s="19">
        <v>0</v>
      </c>
      <c r="J69" s="19">
        <v>0</v>
      </c>
      <c r="K69" s="21">
        <v>1</v>
      </c>
      <c r="L69" s="21">
        <v>0</v>
      </c>
      <c r="M69" s="21">
        <v>0</v>
      </c>
      <c r="N69" s="21">
        <v>0</v>
      </c>
      <c r="O69" s="21">
        <v>0</v>
      </c>
      <c r="P69" s="21">
        <v>-0.096</v>
      </c>
      <c r="Q69" s="21">
        <v>0</v>
      </c>
      <c r="R69" s="21">
        <v>-1</v>
      </c>
    </row>
    <row r="70" ht="16.5" spans="1:18">
      <c r="A70" s="22">
        <v>952</v>
      </c>
      <c r="B70" s="22" t="s">
        <v>284</v>
      </c>
      <c r="C70" s="22">
        <v>2710.782</v>
      </c>
      <c r="D70" s="22">
        <v>3158.543</v>
      </c>
      <c r="E70" s="22">
        <v>0</v>
      </c>
      <c r="F70" s="22">
        <v>0</v>
      </c>
      <c r="G70" s="22">
        <v>1</v>
      </c>
      <c r="H70" s="19">
        <v>0</v>
      </c>
      <c r="I70" s="19">
        <v>0</v>
      </c>
      <c r="J70" s="19">
        <v>0</v>
      </c>
      <c r="K70" s="21">
        <v>3</v>
      </c>
      <c r="L70" s="21">
        <v>0</v>
      </c>
      <c r="M70" s="21">
        <v>0</v>
      </c>
      <c r="N70" s="21">
        <v>-1</v>
      </c>
      <c r="O70" s="21">
        <v>0</v>
      </c>
      <c r="P70" s="21">
        <v>-3.406</v>
      </c>
      <c r="Q70" s="21">
        <v>0</v>
      </c>
      <c r="R70" s="21">
        <v>0</v>
      </c>
    </row>
    <row r="71" ht="16.5" spans="1:18">
      <c r="A71" s="22">
        <v>399396</v>
      </c>
      <c r="B71" s="22" t="s">
        <v>285</v>
      </c>
      <c r="C71" s="22">
        <v>18103.432</v>
      </c>
      <c r="D71" s="22">
        <v>20501.396</v>
      </c>
      <c r="E71" s="22">
        <v>0</v>
      </c>
      <c r="F71" s="22">
        <v>0</v>
      </c>
      <c r="G71" s="22">
        <v>1</v>
      </c>
      <c r="H71" s="19">
        <v>0</v>
      </c>
      <c r="I71" s="19">
        <v>0</v>
      </c>
      <c r="J71" s="19">
        <v>0</v>
      </c>
      <c r="K71" s="21">
        <v>1</v>
      </c>
      <c r="L71" s="21">
        <v>0</v>
      </c>
      <c r="M71" s="21">
        <v>0</v>
      </c>
      <c r="N71" s="21">
        <v>0</v>
      </c>
      <c r="O71" s="21">
        <v>0</v>
      </c>
      <c r="P71" s="21">
        <v>0.896</v>
      </c>
      <c r="Q71" s="21">
        <v>0</v>
      </c>
      <c r="R71" s="21">
        <v>0</v>
      </c>
    </row>
    <row r="72" ht="16.5" spans="1:18">
      <c r="A72" s="22">
        <v>399983</v>
      </c>
      <c r="B72" s="22" t="s">
        <v>286</v>
      </c>
      <c r="C72" s="22">
        <v>2027.064</v>
      </c>
      <c r="D72" s="22">
        <v>2352.454</v>
      </c>
      <c r="E72" s="22">
        <v>0</v>
      </c>
      <c r="F72" s="22">
        <v>0</v>
      </c>
      <c r="G72" s="22">
        <v>1</v>
      </c>
      <c r="H72" s="19">
        <v>0</v>
      </c>
      <c r="I72" s="19">
        <v>0</v>
      </c>
      <c r="J72" s="19">
        <v>0</v>
      </c>
      <c r="K72" s="21">
        <v>2</v>
      </c>
      <c r="L72" s="21">
        <v>0</v>
      </c>
      <c r="M72" s="21">
        <v>1</v>
      </c>
      <c r="N72" s="21">
        <v>-1</v>
      </c>
      <c r="O72" s="21">
        <v>0</v>
      </c>
      <c r="P72" s="21">
        <v>-0.336</v>
      </c>
      <c r="Q72" s="21">
        <v>0</v>
      </c>
      <c r="R72" s="21">
        <v>0</v>
      </c>
    </row>
    <row r="73" ht="16.5" spans="1:18">
      <c r="A73" s="22">
        <v>399987</v>
      </c>
      <c r="B73" s="22" t="s">
        <v>287</v>
      </c>
      <c r="C73" s="22">
        <v>5397.1</v>
      </c>
      <c r="D73" s="22">
        <v>6310.117</v>
      </c>
      <c r="E73" s="22">
        <v>0</v>
      </c>
      <c r="F73" s="22">
        <v>0</v>
      </c>
      <c r="G73" s="22">
        <v>1</v>
      </c>
      <c r="H73" s="19">
        <v>0</v>
      </c>
      <c r="I73" s="19">
        <v>0</v>
      </c>
      <c r="J73" s="19">
        <v>0</v>
      </c>
      <c r="K73" s="21">
        <v>2</v>
      </c>
      <c r="L73" s="21">
        <v>1</v>
      </c>
      <c r="M73" s="21">
        <v>1</v>
      </c>
      <c r="N73" s="21">
        <v>0</v>
      </c>
      <c r="O73" s="21">
        <v>0</v>
      </c>
      <c r="P73" s="21">
        <v>6.049</v>
      </c>
      <c r="Q73" s="21">
        <v>0</v>
      </c>
      <c r="R73" s="21">
        <v>0</v>
      </c>
    </row>
    <row r="74" ht="16.5" spans="1:18">
      <c r="A74" s="22">
        <v>399997</v>
      </c>
      <c r="B74" s="22" t="s">
        <v>288</v>
      </c>
      <c r="C74" s="22">
        <v>9469.013</v>
      </c>
      <c r="D74" s="22">
        <v>11279.114</v>
      </c>
      <c r="E74" s="22">
        <v>0</v>
      </c>
      <c r="F74" s="22">
        <v>0</v>
      </c>
      <c r="G74" s="22">
        <v>1</v>
      </c>
      <c r="H74" s="19">
        <v>0</v>
      </c>
      <c r="I74" s="19">
        <v>0</v>
      </c>
      <c r="J74" s="19">
        <v>0</v>
      </c>
      <c r="K74" s="21">
        <v>3</v>
      </c>
      <c r="L74" s="21">
        <v>0</v>
      </c>
      <c r="M74" s="21">
        <v>1</v>
      </c>
      <c r="N74" s="21">
        <v>-1</v>
      </c>
      <c r="O74" s="21">
        <v>0</v>
      </c>
      <c r="P74" s="21">
        <v>4.664</v>
      </c>
      <c r="Q74" s="21">
        <v>0</v>
      </c>
      <c r="R74" s="21">
        <v>0</v>
      </c>
    </row>
    <row r="75" ht="16.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tabSelected="1"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200</v>
      </c>
      <c r="B1" s="2"/>
      <c r="C1" s="2"/>
      <c r="D1" s="2"/>
      <c r="E1" s="2"/>
      <c r="F1" s="2"/>
      <c r="G1" s="2"/>
      <c r="H1" s="2"/>
      <c r="I1" s="2"/>
      <c r="J1" s="2"/>
      <c r="K1" s="11" t="s">
        <v>289</v>
      </c>
      <c r="L1" s="12"/>
      <c r="M1" s="12"/>
      <c r="N1" s="12"/>
      <c r="O1" s="12"/>
      <c r="P1" s="12"/>
      <c r="Q1" s="12"/>
      <c r="R1" s="15"/>
    </row>
    <row r="2" ht="45" spans="1:18">
      <c r="A2" s="3" t="s">
        <v>202</v>
      </c>
      <c r="B2" s="4" t="s">
        <v>203</v>
      </c>
      <c r="C2" s="4" t="s">
        <v>204</v>
      </c>
      <c r="D2" s="4" t="s">
        <v>205</v>
      </c>
      <c r="E2" s="4" t="s">
        <v>206</v>
      </c>
      <c r="F2" s="4" t="s">
        <v>207</v>
      </c>
      <c r="G2" s="4" t="s">
        <v>208</v>
      </c>
      <c r="H2" s="4" t="s">
        <v>209</v>
      </c>
      <c r="I2" s="4" t="s">
        <v>210</v>
      </c>
      <c r="J2" s="4" t="s">
        <v>211</v>
      </c>
      <c r="K2" s="13" t="s">
        <v>212</v>
      </c>
      <c r="L2" s="13" t="s">
        <v>213</v>
      </c>
      <c r="M2" s="13" t="s">
        <v>214</v>
      </c>
      <c r="N2" s="13" t="s">
        <v>215</v>
      </c>
      <c r="O2" s="13" t="s">
        <v>216</v>
      </c>
      <c r="P2" s="13" t="s">
        <v>217</v>
      </c>
      <c r="Q2" s="13" t="s">
        <v>218</v>
      </c>
      <c r="R2" s="13" t="s">
        <v>219</v>
      </c>
    </row>
    <row r="3" ht="20.25" spans="1:18">
      <c r="A3" s="5" t="s">
        <v>290</v>
      </c>
      <c r="B3" s="5" t="s">
        <v>291</v>
      </c>
      <c r="C3" s="5">
        <v>2684.075</v>
      </c>
      <c r="D3" s="5">
        <v>3344.07</v>
      </c>
      <c r="E3" s="5">
        <v>1</v>
      </c>
      <c r="F3" s="6">
        <v>0</v>
      </c>
      <c r="G3" s="6">
        <v>0</v>
      </c>
      <c r="H3" s="6">
        <v>1</v>
      </c>
      <c r="I3" s="6">
        <v>0.533</v>
      </c>
      <c r="J3" s="6">
        <v>20.164</v>
      </c>
      <c r="K3" s="14">
        <v>4</v>
      </c>
      <c r="L3" s="14">
        <v>2</v>
      </c>
      <c r="M3" s="14">
        <v>-1</v>
      </c>
      <c r="N3" s="14">
        <v>1</v>
      </c>
      <c r="O3" s="14">
        <v>0</v>
      </c>
      <c r="P3" s="14">
        <v>0.9</v>
      </c>
      <c r="Q3" s="14">
        <v>0</v>
      </c>
      <c r="R3" s="14">
        <v>0</v>
      </c>
    </row>
    <row r="4" ht="20.25" spans="1:18">
      <c r="A4" s="7" t="s">
        <v>292</v>
      </c>
      <c r="B4" s="7" t="s">
        <v>293</v>
      </c>
      <c r="C4" s="7">
        <v>3113.343</v>
      </c>
      <c r="D4" s="7">
        <v>3488.362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0.021</v>
      </c>
      <c r="K4" s="14">
        <v>1</v>
      </c>
      <c r="L4" s="14">
        <v>1</v>
      </c>
      <c r="M4" s="14">
        <v>-1</v>
      </c>
      <c r="N4" s="14">
        <v>1</v>
      </c>
      <c r="O4" s="14">
        <v>0</v>
      </c>
      <c r="P4" s="14">
        <v>-0.092</v>
      </c>
      <c r="Q4" s="14">
        <v>0</v>
      </c>
      <c r="R4" s="14">
        <v>0</v>
      </c>
    </row>
    <row r="5" ht="20.25" spans="1:18">
      <c r="A5" s="7" t="s">
        <v>294</v>
      </c>
      <c r="B5" s="7" t="s">
        <v>295</v>
      </c>
      <c r="C5" s="7">
        <v>2995.766</v>
      </c>
      <c r="D5" s="7">
        <v>3395.932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0.008</v>
      </c>
      <c r="K5" s="14">
        <v>1</v>
      </c>
      <c r="L5" s="14">
        <v>0</v>
      </c>
      <c r="M5" s="14">
        <v>0</v>
      </c>
      <c r="N5" s="14">
        <v>1</v>
      </c>
      <c r="O5" s="14">
        <v>0</v>
      </c>
      <c r="P5" s="14">
        <v>-0.066</v>
      </c>
      <c r="Q5" s="14">
        <v>0</v>
      </c>
      <c r="R5" s="14">
        <v>0</v>
      </c>
    </row>
    <row r="6" ht="20.25" spans="1:18">
      <c r="A6" s="8" t="s">
        <v>296</v>
      </c>
      <c r="B6" s="8" t="s">
        <v>297</v>
      </c>
      <c r="C6" s="8">
        <v>7561.436</v>
      </c>
      <c r="D6" s="8">
        <v>8677.951</v>
      </c>
      <c r="E6" s="8">
        <v>0</v>
      </c>
      <c r="F6" s="8">
        <v>0</v>
      </c>
      <c r="G6" s="8">
        <v>0</v>
      </c>
      <c r="H6" s="8">
        <v>1</v>
      </c>
      <c r="I6" s="6">
        <v>1.004</v>
      </c>
      <c r="J6" s="6">
        <v>13.741</v>
      </c>
      <c r="K6" s="14">
        <v>3</v>
      </c>
      <c r="L6" s="14">
        <v>0</v>
      </c>
      <c r="M6" s="14">
        <v>0</v>
      </c>
      <c r="N6" s="14">
        <v>0</v>
      </c>
      <c r="O6" s="14">
        <v>0</v>
      </c>
      <c r="P6" s="14">
        <v>-4.581</v>
      </c>
      <c r="Q6" s="14">
        <v>0</v>
      </c>
      <c r="R6" s="14">
        <v>0</v>
      </c>
    </row>
    <row r="7" ht="20.25" spans="1:18">
      <c r="A7" s="8" t="s">
        <v>298</v>
      </c>
      <c r="B7" s="8" t="s">
        <v>299</v>
      </c>
      <c r="C7" s="8">
        <v>3130.958</v>
      </c>
      <c r="D7" s="8">
        <v>3734.247</v>
      </c>
      <c r="E7" s="8">
        <v>0</v>
      </c>
      <c r="F7" s="8">
        <v>0</v>
      </c>
      <c r="G7" s="8">
        <v>0</v>
      </c>
      <c r="H7" s="8">
        <v>1</v>
      </c>
      <c r="I7" s="6">
        <v>0.314</v>
      </c>
      <c r="J7" s="6">
        <v>16.419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1.225</v>
      </c>
      <c r="Q7" s="14">
        <v>0</v>
      </c>
      <c r="R7" s="14">
        <v>0</v>
      </c>
    </row>
    <row r="8" ht="20.25" spans="1:18">
      <c r="A8" s="8" t="s">
        <v>300</v>
      </c>
      <c r="B8" s="8" t="s">
        <v>301</v>
      </c>
      <c r="C8" s="8">
        <v>1188.589</v>
      </c>
      <c r="D8" s="8">
        <v>1314.593</v>
      </c>
      <c r="E8" s="8">
        <v>0</v>
      </c>
      <c r="F8" s="8">
        <v>0</v>
      </c>
      <c r="G8" s="8">
        <v>0</v>
      </c>
      <c r="H8" s="8">
        <v>1</v>
      </c>
      <c r="I8" s="6">
        <v>0.972</v>
      </c>
      <c r="J8" s="6">
        <v>10.464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-1.987</v>
      </c>
      <c r="Q8" s="14">
        <v>0</v>
      </c>
      <c r="R8" s="14">
        <v>0</v>
      </c>
    </row>
    <row r="9" ht="20.25" spans="1:18">
      <c r="A9" s="8" t="s">
        <v>302</v>
      </c>
      <c r="B9" s="8" t="s">
        <v>303</v>
      </c>
      <c r="C9" s="8">
        <v>8703.034</v>
      </c>
      <c r="D9" s="8">
        <v>9618.549</v>
      </c>
      <c r="E9" s="8">
        <v>0</v>
      </c>
      <c r="F9" s="8">
        <v>0</v>
      </c>
      <c r="G9" s="8">
        <v>0</v>
      </c>
      <c r="H9" s="8">
        <v>1</v>
      </c>
      <c r="I9" s="6">
        <v>0.789</v>
      </c>
      <c r="J9" s="6">
        <v>10.232</v>
      </c>
      <c r="K9" s="14">
        <v>4</v>
      </c>
      <c r="L9" s="14">
        <v>2</v>
      </c>
      <c r="M9" s="14">
        <v>-1</v>
      </c>
      <c r="N9" s="14">
        <v>1</v>
      </c>
      <c r="O9" s="14">
        <v>0</v>
      </c>
      <c r="P9" s="14">
        <v>-7.487</v>
      </c>
      <c r="Q9" s="14">
        <v>0</v>
      </c>
      <c r="R9" s="14">
        <v>0</v>
      </c>
    </row>
    <row r="10" ht="20.25" spans="1:18">
      <c r="A10" s="8" t="s">
        <v>304</v>
      </c>
      <c r="B10" s="8" t="s">
        <v>305</v>
      </c>
      <c r="C10" s="8">
        <v>3123.313</v>
      </c>
      <c r="D10" s="8">
        <v>3904.806</v>
      </c>
      <c r="E10" s="8">
        <v>0</v>
      </c>
      <c r="F10" s="8">
        <v>0</v>
      </c>
      <c r="G10" s="8">
        <v>0</v>
      </c>
      <c r="H10" s="8">
        <v>1</v>
      </c>
      <c r="I10" s="10">
        <v>2.745</v>
      </c>
      <c r="J10" s="10">
        <v>22.209</v>
      </c>
      <c r="K10" s="14">
        <v>4</v>
      </c>
      <c r="L10" s="14">
        <v>1</v>
      </c>
      <c r="M10" s="14">
        <v>-1</v>
      </c>
      <c r="N10" s="14">
        <v>1</v>
      </c>
      <c r="O10" s="14">
        <v>0</v>
      </c>
      <c r="P10" s="14">
        <v>4.692</v>
      </c>
      <c r="Q10" s="14">
        <v>0</v>
      </c>
      <c r="R10" s="14">
        <v>0</v>
      </c>
    </row>
    <row r="11" ht="20.25" spans="1:18">
      <c r="A11" s="8" t="s">
        <v>306</v>
      </c>
      <c r="B11" s="8" t="s">
        <v>307</v>
      </c>
      <c r="C11" s="8">
        <v>441.085</v>
      </c>
      <c r="D11" s="8">
        <v>563.742</v>
      </c>
      <c r="E11" s="8">
        <v>0</v>
      </c>
      <c r="F11" s="8">
        <v>0</v>
      </c>
      <c r="G11" s="8">
        <v>0</v>
      </c>
      <c r="H11" s="8">
        <v>1</v>
      </c>
      <c r="I11" s="10">
        <v>0.889</v>
      </c>
      <c r="J11" s="10">
        <v>22.453</v>
      </c>
      <c r="K11" s="14">
        <v>4</v>
      </c>
      <c r="L11" s="14">
        <v>2</v>
      </c>
      <c r="M11" s="14">
        <v>-1</v>
      </c>
      <c r="N11" s="14">
        <v>1</v>
      </c>
      <c r="O11" s="14">
        <v>0</v>
      </c>
      <c r="P11" s="14">
        <v>-0.195</v>
      </c>
      <c r="Q11" s="14">
        <v>0</v>
      </c>
      <c r="R11" s="14">
        <v>0</v>
      </c>
    </row>
    <row r="12" ht="20.25" spans="1:18">
      <c r="A12" s="9" t="s">
        <v>308</v>
      </c>
      <c r="B12" s="9" t="s">
        <v>309</v>
      </c>
      <c r="C12" s="9">
        <v>13920.028</v>
      </c>
      <c r="D12" s="9">
        <v>17976.693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1</v>
      </c>
      <c r="L12" s="14">
        <v>2</v>
      </c>
      <c r="M12" s="14">
        <v>0</v>
      </c>
      <c r="N12" s="14">
        <v>0</v>
      </c>
      <c r="O12" s="14">
        <v>0</v>
      </c>
      <c r="P12" s="14">
        <v>-3.881</v>
      </c>
      <c r="Q12" s="14">
        <v>0</v>
      </c>
      <c r="R12" s="14">
        <v>0</v>
      </c>
    </row>
    <row r="13" ht="20.25" spans="1:18">
      <c r="A13" s="9" t="s">
        <v>310</v>
      </c>
      <c r="B13" s="9" t="s">
        <v>311</v>
      </c>
      <c r="C13" s="9">
        <v>12561.569</v>
      </c>
      <c r="D13" s="9">
        <v>13798.315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-1</v>
      </c>
      <c r="O13" s="14">
        <v>0</v>
      </c>
      <c r="P13" s="14">
        <v>-7.919</v>
      </c>
      <c r="Q13" s="14">
        <v>0</v>
      </c>
      <c r="R13" s="14">
        <v>0</v>
      </c>
    </row>
    <row r="14" ht="20.25" spans="1:18">
      <c r="A14" s="9" t="s">
        <v>312</v>
      </c>
      <c r="B14" s="9" t="s">
        <v>313</v>
      </c>
      <c r="C14" s="9">
        <v>253.199</v>
      </c>
      <c r="D14" s="9">
        <v>471.811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1</v>
      </c>
      <c r="L14" s="14">
        <v>1</v>
      </c>
      <c r="M14" s="14">
        <v>-1</v>
      </c>
      <c r="N14" s="14">
        <v>1</v>
      </c>
      <c r="O14" s="14">
        <v>0</v>
      </c>
      <c r="P14" s="14">
        <v>-0.155</v>
      </c>
      <c r="Q14" s="14">
        <v>0</v>
      </c>
      <c r="R14" s="14">
        <v>0</v>
      </c>
    </row>
    <row r="15" ht="20.25" spans="1:18">
      <c r="A15" s="9" t="s">
        <v>314</v>
      </c>
      <c r="B15" s="9" t="s">
        <v>315</v>
      </c>
      <c r="C15" s="9">
        <v>1396.883</v>
      </c>
      <c r="D15" s="9">
        <v>1729.038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1</v>
      </c>
      <c r="L15" s="14">
        <v>0</v>
      </c>
      <c r="M15" s="14">
        <v>-1</v>
      </c>
      <c r="N15" s="14">
        <v>1</v>
      </c>
      <c r="O15" s="14">
        <v>0</v>
      </c>
      <c r="P15" s="14">
        <v>-1.15</v>
      </c>
      <c r="Q15" s="14">
        <v>0</v>
      </c>
      <c r="R15" s="14">
        <v>0</v>
      </c>
    </row>
    <row r="16" ht="20.25" spans="1:18">
      <c r="A16" s="9" t="s">
        <v>316</v>
      </c>
      <c r="B16" s="9" t="s">
        <v>317</v>
      </c>
      <c r="C16" s="9">
        <v>842.836</v>
      </c>
      <c r="D16" s="9">
        <v>1213.621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1</v>
      </c>
      <c r="L16" s="14">
        <v>1</v>
      </c>
      <c r="M16" s="14">
        <v>-1</v>
      </c>
      <c r="N16" s="14">
        <v>1</v>
      </c>
      <c r="O16" s="14">
        <v>0</v>
      </c>
      <c r="P16" s="14">
        <v>0.122</v>
      </c>
      <c r="Q16" s="14">
        <v>0</v>
      </c>
      <c r="R16" s="14">
        <v>0</v>
      </c>
    </row>
    <row r="17" ht="20.25" spans="1:18">
      <c r="A17" s="9" t="s">
        <v>318</v>
      </c>
      <c r="B17" s="9" t="s">
        <v>319</v>
      </c>
      <c r="C17" s="9">
        <v>1041.406</v>
      </c>
      <c r="D17" s="9">
        <v>1369.055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1</v>
      </c>
      <c r="L17" s="14">
        <v>1</v>
      </c>
      <c r="M17" s="14">
        <v>0</v>
      </c>
      <c r="N17" s="14">
        <v>0</v>
      </c>
      <c r="O17" s="14">
        <v>0</v>
      </c>
      <c r="P17" s="14">
        <v>0.489</v>
      </c>
      <c r="Q17" s="14">
        <v>0</v>
      </c>
      <c r="R17" s="14">
        <v>0</v>
      </c>
    </row>
    <row r="18" ht="20.25" spans="1:18">
      <c r="A18" s="9" t="s">
        <v>320</v>
      </c>
      <c r="B18" s="9" t="s">
        <v>321</v>
      </c>
      <c r="C18" s="9">
        <v>2627.982</v>
      </c>
      <c r="D18" s="9">
        <v>3237.309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2</v>
      </c>
      <c r="L18" s="14">
        <v>0</v>
      </c>
      <c r="M18" s="14">
        <v>1</v>
      </c>
      <c r="N18" s="14">
        <v>-1</v>
      </c>
      <c r="O18" s="14">
        <v>0</v>
      </c>
      <c r="P18" s="14">
        <v>7.748</v>
      </c>
      <c r="Q18" s="14">
        <v>0</v>
      </c>
      <c r="R18" s="14">
        <v>0</v>
      </c>
    </row>
    <row r="19" ht="20.25" spans="1:18">
      <c r="A19" s="9" t="s">
        <v>322</v>
      </c>
      <c r="B19" s="9" t="s">
        <v>323</v>
      </c>
      <c r="C19" s="9">
        <v>2544.073</v>
      </c>
      <c r="D19" s="9">
        <v>3003.527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4</v>
      </c>
      <c r="L19" s="14">
        <v>0</v>
      </c>
      <c r="M19" s="14">
        <v>0</v>
      </c>
      <c r="N19" s="14">
        <v>1</v>
      </c>
      <c r="O19" s="14">
        <v>0</v>
      </c>
      <c r="P19" s="14">
        <v>3.728</v>
      </c>
      <c r="Q19" s="14">
        <v>0</v>
      </c>
      <c r="R19" s="14">
        <v>0</v>
      </c>
    </row>
    <row r="20" ht="20.25" spans="1:18">
      <c r="A20" s="9" t="s">
        <v>324</v>
      </c>
      <c r="B20" s="9" t="s">
        <v>325</v>
      </c>
      <c r="C20" s="9">
        <v>5361.212</v>
      </c>
      <c r="D20" s="9">
        <v>6263.758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0</v>
      </c>
      <c r="M20" s="14">
        <v>0</v>
      </c>
      <c r="N20" s="14">
        <v>1</v>
      </c>
      <c r="O20" s="14">
        <v>0</v>
      </c>
      <c r="P20" s="14">
        <v>-33.775</v>
      </c>
      <c r="Q20" s="14">
        <v>0</v>
      </c>
      <c r="R20" s="14">
        <v>0</v>
      </c>
    </row>
    <row r="21" ht="20.25" spans="1:18">
      <c r="A21" s="9" t="s">
        <v>326</v>
      </c>
      <c r="B21" s="9" t="s">
        <v>327</v>
      </c>
      <c r="C21" s="9">
        <v>1253.419</v>
      </c>
      <c r="D21" s="9">
        <v>1575.802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1</v>
      </c>
      <c r="L21" s="14">
        <v>1</v>
      </c>
      <c r="M21" s="14">
        <v>0</v>
      </c>
      <c r="N21" s="14">
        <v>0</v>
      </c>
      <c r="O21" s="14">
        <v>0</v>
      </c>
      <c r="P21" s="14">
        <v>-0.232</v>
      </c>
      <c r="Q21" s="14">
        <v>0</v>
      </c>
      <c r="R21" s="14">
        <v>0</v>
      </c>
    </row>
    <row r="22" ht="20.25" spans="1:18">
      <c r="A22" s="9" t="s">
        <v>328</v>
      </c>
      <c r="B22" s="9" t="s">
        <v>329</v>
      </c>
      <c r="C22" s="9">
        <v>5358.135</v>
      </c>
      <c r="D22" s="9">
        <v>6189.65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1</v>
      </c>
      <c r="L22" s="14">
        <v>2</v>
      </c>
      <c r="M22" s="14">
        <v>0</v>
      </c>
      <c r="N22" s="14">
        <v>1</v>
      </c>
      <c r="O22" s="14">
        <v>0</v>
      </c>
      <c r="P22" s="14">
        <v>-1.367</v>
      </c>
      <c r="Q22" s="14">
        <v>0</v>
      </c>
      <c r="R22" s="14">
        <v>0</v>
      </c>
    </row>
    <row r="23" ht="20.25" spans="1:18">
      <c r="A23" s="9" t="s">
        <v>330</v>
      </c>
      <c r="B23" s="9" t="s">
        <v>331</v>
      </c>
      <c r="C23" s="9">
        <v>2325.072</v>
      </c>
      <c r="D23" s="9">
        <v>3071.094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0</v>
      </c>
      <c r="O23" s="14">
        <v>1</v>
      </c>
      <c r="P23" s="14">
        <v>3.809</v>
      </c>
      <c r="Q23" s="14">
        <v>0</v>
      </c>
      <c r="R23" s="14">
        <v>1</v>
      </c>
    </row>
    <row r="24" ht="20.25" spans="1:18">
      <c r="A24" s="9" t="s">
        <v>332</v>
      </c>
      <c r="B24" s="9" t="s">
        <v>333</v>
      </c>
      <c r="C24" s="9">
        <v>5610.37</v>
      </c>
      <c r="D24" s="9">
        <v>6879.153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1</v>
      </c>
      <c r="L24" s="14">
        <v>2</v>
      </c>
      <c r="M24" s="14">
        <v>0</v>
      </c>
      <c r="N24" s="14">
        <v>0</v>
      </c>
      <c r="O24" s="14">
        <v>0</v>
      </c>
      <c r="P24" s="14">
        <v>-2.209</v>
      </c>
      <c r="Q24" s="14">
        <v>0</v>
      </c>
      <c r="R24" s="14">
        <v>0</v>
      </c>
    </row>
    <row r="25" ht="20.25" spans="1:18">
      <c r="A25" s="9" t="s">
        <v>334</v>
      </c>
      <c r="B25" s="9" t="s">
        <v>335</v>
      </c>
      <c r="C25" s="9">
        <v>967.581</v>
      </c>
      <c r="D25" s="9">
        <v>1188.864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3.163</v>
      </c>
      <c r="Q25" s="14">
        <v>0</v>
      </c>
      <c r="R25" s="14">
        <v>1</v>
      </c>
    </row>
    <row r="26" ht="20.25" spans="1:18">
      <c r="A26" s="9" t="s">
        <v>336</v>
      </c>
      <c r="B26" s="9" t="s">
        <v>337</v>
      </c>
      <c r="C26" s="9">
        <v>63180.598</v>
      </c>
      <c r="D26" s="9">
        <v>77835.305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0</v>
      </c>
      <c r="L26" s="14">
        <v>2</v>
      </c>
      <c r="M26" s="14">
        <v>0</v>
      </c>
      <c r="N26" s="14">
        <v>-1</v>
      </c>
      <c r="O26" s="14">
        <v>0</v>
      </c>
      <c r="P26" s="14">
        <v>-68.918</v>
      </c>
      <c r="Q26" s="14">
        <v>0</v>
      </c>
      <c r="R26" s="14">
        <v>0</v>
      </c>
    </row>
    <row r="27" ht="20.25" spans="1:18">
      <c r="A27" s="9" t="s">
        <v>338</v>
      </c>
      <c r="B27" s="9" t="s">
        <v>339</v>
      </c>
      <c r="C27" s="9">
        <v>34625.992</v>
      </c>
      <c r="D27" s="9">
        <v>42618.773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0</v>
      </c>
      <c r="L27" s="14">
        <v>2</v>
      </c>
      <c r="M27" s="14">
        <v>1</v>
      </c>
      <c r="N27" s="14">
        <v>-1</v>
      </c>
      <c r="O27" s="14">
        <v>0</v>
      </c>
      <c r="P27" s="14">
        <v>-158.216</v>
      </c>
      <c r="Q27" s="14">
        <v>0</v>
      </c>
      <c r="R27" s="14">
        <v>0</v>
      </c>
    </row>
    <row r="28" ht="20.25" spans="1:18">
      <c r="A28" s="9" t="s">
        <v>340</v>
      </c>
      <c r="B28" s="9" t="s">
        <v>341</v>
      </c>
      <c r="C28" s="9">
        <v>8049.453</v>
      </c>
      <c r="D28" s="9">
        <v>10587.261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1</v>
      </c>
      <c r="L28" s="14">
        <v>2</v>
      </c>
      <c r="M28" s="14">
        <v>0</v>
      </c>
      <c r="N28" s="14">
        <v>0</v>
      </c>
      <c r="O28" s="14">
        <v>0</v>
      </c>
      <c r="P28" s="14">
        <v>-6.344</v>
      </c>
      <c r="Q28" s="14">
        <v>0</v>
      </c>
      <c r="R28" s="14">
        <v>0</v>
      </c>
    </row>
    <row r="29" ht="20.25" spans="1:18">
      <c r="A29" s="6" t="s">
        <v>342</v>
      </c>
      <c r="B29" s="6" t="s">
        <v>343</v>
      </c>
      <c r="C29" s="6">
        <v>18852.02</v>
      </c>
      <c r="D29" s="6">
        <v>20881.238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7.497</v>
      </c>
      <c r="K29" s="14">
        <v>4</v>
      </c>
      <c r="L29" s="14">
        <v>2</v>
      </c>
      <c r="M29" s="14">
        <v>0</v>
      </c>
      <c r="N29" s="14">
        <v>0</v>
      </c>
      <c r="O29" s="14">
        <v>0</v>
      </c>
      <c r="P29" s="14">
        <v>-28.682</v>
      </c>
      <c r="Q29" s="14">
        <v>0</v>
      </c>
      <c r="R29" s="14">
        <v>0</v>
      </c>
    </row>
    <row r="30" ht="20.25" spans="1:18">
      <c r="A30" s="6" t="s">
        <v>344</v>
      </c>
      <c r="B30" s="6" t="s">
        <v>345</v>
      </c>
      <c r="C30" s="6">
        <v>2690.875</v>
      </c>
      <c r="D30" s="6">
        <v>3559.882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7.625</v>
      </c>
      <c r="K30" s="14">
        <v>0</v>
      </c>
      <c r="L30" s="14">
        <v>2</v>
      </c>
      <c r="M30" s="14">
        <v>0</v>
      </c>
      <c r="N30" s="14">
        <v>0</v>
      </c>
      <c r="O30" s="14">
        <v>0</v>
      </c>
      <c r="P30" s="14">
        <v>5.947</v>
      </c>
      <c r="Q30" s="14">
        <v>0</v>
      </c>
      <c r="R30" s="14">
        <v>0</v>
      </c>
    </row>
    <row r="31" ht="20.25" spans="1:18">
      <c r="A31" s="6" t="s">
        <v>346</v>
      </c>
      <c r="B31" s="6" t="s">
        <v>347</v>
      </c>
      <c r="C31" s="6">
        <v>670.887</v>
      </c>
      <c r="D31" s="6">
        <v>822.153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14.504</v>
      </c>
      <c r="K31" s="14">
        <v>2</v>
      </c>
      <c r="L31" s="14">
        <v>1</v>
      </c>
      <c r="M31" s="14">
        <v>0</v>
      </c>
      <c r="N31" s="14">
        <v>-1</v>
      </c>
      <c r="O31" s="14">
        <v>0</v>
      </c>
      <c r="P31" s="14">
        <v>0.631</v>
      </c>
      <c r="Q31" s="14">
        <v>0</v>
      </c>
      <c r="R31" s="14">
        <v>0</v>
      </c>
    </row>
    <row r="32" ht="20.25" spans="1:18">
      <c r="A32" s="6" t="s">
        <v>348</v>
      </c>
      <c r="B32" s="6" t="s">
        <v>349</v>
      </c>
      <c r="C32" s="6">
        <v>10909.468</v>
      </c>
      <c r="D32" s="6">
        <v>14401.893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5.587</v>
      </c>
      <c r="K32" s="14">
        <v>1</v>
      </c>
      <c r="L32" s="14">
        <v>1</v>
      </c>
      <c r="M32" s="14">
        <v>0</v>
      </c>
      <c r="N32" s="14">
        <v>0</v>
      </c>
      <c r="O32" s="14">
        <v>0</v>
      </c>
      <c r="P32" s="14">
        <v>-11.098</v>
      </c>
      <c r="Q32" s="14">
        <v>0</v>
      </c>
      <c r="R32" s="14">
        <v>0</v>
      </c>
    </row>
    <row r="33" ht="20.25" spans="1:18">
      <c r="A33" s="6" t="s">
        <v>350</v>
      </c>
      <c r="B33" s="6" t="s">
        <v>351</v>
      </c>
      <c r="C33" s="6">
        <v>71127.734</v>
      </c>
      <c r="D33" s="6">
        <v>82671.258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9.172</v>
      </c>
      <c r="K33" s="14">
        <v>3</v>
      </c>
      <c r="L33" s="14">
        <v>1</v>
      </c>
      <c r="M33" s="14">
        <v>0</v>
      </c>
      <c r="N33" s="14">
        <v>0</v>
      </c>
      <c r="O33" s="14">
        <v>0</v>
      </c>
      <c r="P33" s="14">
        <v>-38.185</v>
      </c>
      <c r="Q33" s="14">
        <v>0</v>
      </c>
      <c r="R33" s="14">
        <v>0</v>
      </c>
    </row>
    <row r="34" ht="20.25" spans="1:18">
      <c r="A34" s="6" t="s">
        <v>352</v>
      </c>
      <c r="B34" s="6" t="s">
        <v>353</v>
      </c>
      <c r="C34" s="6">
        <v>115821.297</v>
      </c>
      <c r="D34" s="6">
        <v>135340.172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1.041</v>
      </c>
      <c r="K34" s="14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-51.2</v>
      </c>
      <c r="Q34" s="14">
        <v>0</v>
      </c>
      <c r="R34" s="14">
        <v>0</v>
      </c>
    </row>
    <row r="35" ht="20.25" spans="1:18">
      <c r="A35" s="6" t="s">
        <v>354</v>
      </c>
      <c r="B35" s="6" t="s">
        <v>355</v>
      </c>
      <c r="C35" s="6">
        <v>16140.162</v>
      </c>
      <c r="D35" s="6">
        <v>17732.371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4.553</v>
      </c>
      <c r="K35" s="14">
        <v>3</v>
      </c>
      <c r="L35" s="14">
        <v>0</v>
      </c>
      <c r="M35" s="14">
        <v>0</v>
      </c>
      <c r="N35" s="14">
        <v>0</v>
      </c>
      <c r="O35" s="14">
        <v>0</v>
      </c>
      <c r="P35" s="14">
        <v>-5.435</v>
      </c>
      <c r="Q35" s="14">
        <v>0</v>
      </c>
      <c r="R35" s="14">
        <v>0</v>
      </c>
    </row>
    <row r="36" ht="20.25" spans="1:18">
      <c r="A36" s="6" t="s">
        <v>356</v>
      </c>
      <c r="B36" s="6" t="s">
        <v>357</v>
      </c>
      <c r="C36" s="6">
        <v>236637.406</v>
      </c>
      <c r="D36" s="6">
        <v>300126.375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9.931</v>
      </c>
      <c r="K36" s="14">
        <v>2</v>
      </c>
      <c r="L36" s="14">
        <v>2</v>
      </c>
      <c r="M36" s="14">
        <v>0</v>
      </c>
      <c r="N36" s="14">
        <v>0</v>
      </c>
      <c r="O36" s="14">
        <v>0</v>
      </c>
      <c r="P36" s="14">
        <v>-21.917</v>
      </c>
      <c r="Q36" s="14">
        <v>0</v>
      </c>
      <c r="R36" s="14">
        <v>0</v>
      </c>
    </row>
    <row r="37" ht="20.25" spans="1:18">
      <c r="A37" s="6" t="s">
        <v>358</v>
      </c>
      <c r="B37" s="6" t="s">
        <v>359</v>
      </c>
      <c r="C37" s="6">
        <v>5071.477</v>
      </c>
      <c r="D37" s="6">
        <v>6046.965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2.246</v>
      </c>
      <c r="K37" s="14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-6.282</v>
      </c>
      <c r="Q37" s="14">
        <v>0</v>
      </c>
      <c r="R37" s="14">
        <v>0</v>
      </c>
    </row>
    <row r="38" ht="20.25" spans="1:18">
      <c r="A38" s="6" t="s">
        <v>360</v>
      </c>
      <c r="B38" s="6" t="s">
        <v>361</v>
      </c>
      <c r="C38" s="6">
        <v>3277.655</v>
      </c>
      <c r="D38" s="6">
        <v>3775.364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0.071</v>
      </c>
      <c r="K38" s="14">
        <v>1</v>
      </c>
      <c r="L38" s="14">
        <v>0</v>
      </c>
      <c r="M38" s="14">
        <v>0</v>
      </c>
      <c r="N38" s="14">
        <v>0</v>
      </c>
      <c r="O38" s="14">
        <v>0</v>
      </c>
      <c r="P38" s="14">
        <v>-6.259</v>
      </c>
      <c r="Q38" s="14">
        <v>0</v>
      </c>
      <c r="R38" s="14">
        <v>0</v>
      </c>
    </row>
    <row r="39" ht="20.25" spans="1:18">
      <c r="A39" s="6" t="s">
        <v>362</v>
      </c>
      <c r="B39" s="6" t="s">
        <v>363</v>
      </c>
      <c r="C39" s="6">
        <v>21033.201</v>
      </c>
      <c r="D39" s="6">
        <v>23561.268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3.782</v>
      </c>
      <c r="K39" s="14">
        <v>1</v>
      </c>
      <c r="L39" s="14">
        <v>1</v>
      </c>
      <c r="M39" s="14">
        <v>0</v>
      </c>
      <c r="N39" s="14">
        <v>0</v>
      </c>
      <c r="O39" s="14">
        <v>0</v>
      </c>
      <c r="P39" s="14">
        <v>2.755</v>
      </c>
      <c r="Q39" s="14">
        <v>0</v>
      </c>
      <c r="R39" s="14">
        <v>0</v>
      </c>
    </row>
    <row r="40" ht="20.25" spans="1:18">
      <c r="A40" s="6" t="s">
        <v>364</v>
      </c>
      <c r="B40" s="6" t="s">
        <v>365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14">
        <v>-14.091</v>
      </c>
      <c r="Q40" s="14">
        <v>0</v>
      </c>
      <c r="R40" s="14">
        <v>0</v>
      </c>
    </row>
    <row r="41" ht="20.25" spans="1:18">
      <c r="A41" s="6" t="s">
        <v>366</v>
      </c>
      <c r="B41" s="6" t="s">
        <v>367</v>
      </c>
      <c r="C41" s="6">
        <v>3851.49</v>
      </c>
      <c r="D41" s="6">
        <v>4302.543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9.249</v>
      </c>
      <c r="K41" s="14">
        <v>4</v>
      </c>
      <c r="L41" s="14">
        <v>2</v>
      </c>
      <c r="M41" s="14">
        <v>-1</v>
      </c>
      <c r="N41" s="14">
        <v>1</v>
      </c>
      <c r="O41" s="14">
        <v>0</v>
      </c>
      <c r="P41" s="14">
        <v>-2.903</v>
      </c>
      <c r="Q41" s="14">
        <v>0</v>
      </c>
      <c r="R41" s="14">
        <v>0</v>
      </c>
    </row>
    <row r="42" ht="20.25" spans="1:18">
      <c r="A42" s="10" t="s">
        <v>368</v>
      </c>
      <c r="B42" s="10" t="s">
        <v>369</v>
      </c>
      <c r="C42" s="10">
        <v>3493.923</v>
      </c>
      <c r="D42" s="10">
        <v>3802.751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5.723</v>
      </c>
      <c r="K42" s="14">
        <v>3</v>
      </c>
      <c r="L42" s="14">
        <v>2</v>
      </c>
      <c r="M42" s="14">
        <v>0</v>
      </c>
      <c r="N42" s="14">
        <v>0</v>
      </c>
      <c r="O42" s="14">
        <v>0</v>
      </c>
      <c r="P42" s="14">
        <v>-7.747</v>
      </c>
      <c r="Q42" s="14">
        <v>0</v>
      </c>
      <c r="R42" s="14">
        <v>0</v>
      </c>
    </row>
    <row r="43" ht="20.25" spans="1:18">
      <c r="A43" s="6" t="s">
        <v>370</v>
      </c>
      <c r="B43" s="6" t="s">
        <v>371</v>
      </c>
      <c r="C43" s="6">
        <v>2312.962</v>
      </c>
      <c r="D43" s="6">
        <v>2419.965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3.627</v>
      </c>
      <c r="K43" s="14">
        <v>3</v>
      </c>
      <c r="L43" s="14">
        <v>2</v>
      </c>
      <c r="M43" s="14">
        <v>0</v>
      </c>
      <c r="N43" s="14">
        <v>0</v>
      </c>
      <c r="O43" s="14">
        <v>0</v>
      </c>
      <c r="P43" s="14">
        <v>-1.03</v>
      </c>
      <c r="Q43" s="14">
        <v>0</v>
      </c>
      <c r="R43" s="14">
        <v>0</v>
      </c>
    </row>
    <row r="44" ht="20.25" spans="1:18">
      <c r="A44" s="6" t="s">
        <v>372</v>
      </c>
      <c r="B44" s="6" t="s">
        <v>373</v>
      </c>
      <c r="C44" s="6">
        <v>2612.665</v>
      </c>
      <c r="D44" s="6">
        <v>2760.17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2.947</v>
      </c>
      <c r="K44" s="14">
        <v>3</v>
      </c>
      <c r="L44" s="14">
        <v>1</v>
      </c>
      <c r="M44" s="14">
        <v>0</v>
      </c>
      <c r="N44" s="14">
        <v>0</v>
      </c>
      <c r="O44" s="14">
        <v>0</v>
      </c>
      <c r="P44" s="14">
        <v>-1.02</v>
      </c>
      <c r="Q44" s="14">
        <v>0</v>
      </c>
      <c r="R44" s="14">
        <v>-1</v>
      </c>
    </row>
    <row r="45" ht="20.25" spans="1:18">
      <c r="A45" s="6" t="s">
        <v>374</v>
      </c>
      <c r="B45" s="6" t="s">
        <v>375</v>
      </c>
      <c r="C45" s="6">
        <v>6476.955</v>
      </c>
      <c r="D45" s="6">
        <v>7985.459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13.905</v>
      </c>
      <c r="K45" s="14">
        <v>4</v>
      </c>
      <c r="L45" s="14">
        <v>0</v>
      </c>
      <c r="M45" s="14">
        <v>0</v>
      </c>
      <c r="N45" s="14">
        <v>0</v>
      </c>
      <c r="O45" s="14">
        <v>0</v>
      </c>
      <c r="P45" s="14">
        <v>-12.837</v>
      </c>
      <c r="Q45" s="14">
        <v>0</v>
      </c>
      <c r="R45" s="14">
        <v>0</v>
      </c>
    </row>
    <row r="46" ht="20.25" spans="1:18">
      <c r="A46" s="6" t="s">
        <v>376</v>
      </c>
      <c r="B46" s="6" t="s">
        <v>377</v>
      </c>
      <c r="C46" s="6">
        <v>3981.468</v>
      </c>
      <c r="D46" s="6">
        <v>4683.021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10.889</v>
      </c>
      <c r="K46" s="14">
        <v>3</v>
      </c>
      <c r="L46" s="14">
        <v>2</v>
      </c>
      <c r="M46" s="14">
        <v>-1</v>
      </c>
      <c r="N46" s="14">
        <v>0</v>
      </c>
      <c r="O46" s="14">
        <v>0</v>
      </c>
      <c r="P46" s="14">
        <v>-2.926</v>
      </c>
      <c r="Q46" s="14">
        <v>0</v>
      </c>
      <c r="R46" s="14">
        <v>0</v>
      </c>
    </row>
    <row r="47" ht="20.25" spans="1:18">
      <c r="A47" s="6" t="s">
        <v>378</v>
      </c>
      <c r="B47" s="6" t="s">
        <v>379</v>
      </c>
      <c r="C47" s="6">
        <v>672.617</v>
      </c>
      <c r="D47" s="6">
        <v>776.63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4.93</v>
      </c>
      <c r="K47" s="14">
        <v>1</v>
      </c>
      <c r="L47" s="14">
        <v>0</v>
      </c>
      <c r="M47" s="14">
        <v>0</v>
      </c>
      <c r="N47" s="14">
        <v>1</v>
      </c>
      <c r="O47" s="14">
        <v>0</v>
      </c>
      <c r="P47" s="14">
        <v>0.661</v>
      </c>
      <c r="Q47" s="14">
        <v>0</v>
      </c>
      <c r="R47" s="14">
        <v>0</v>
      </c>
    </row>
    <row r="48" ht="20.25" spans="1:18">
      <c r="A48" s="6" t="s">
        <v>380</v>
      </c>
      <c r="B48" s="6" t="s">
        <v>381</v>
      </c>
      <c r="C48" s="6">
        <v>3549.911</v>
      </c>
      <c r="D48" s="6">
        <v>4006.767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0.535</v>
      </c>
      <c r="K48" s="14">
        <v>2</v>
      </c>
      <c r="L48" s="14">
        <v>1</v>
      </c>
      <c r="M48" s="14">
        <v>0</v>
      </c>
      <c r="N48" s="14">
        <v>1</v>
      </c>
      <c r="O48" s="14">
        <v>0</v>
      </c>
      <c r="P48" s="14">
        <v>-1.698</v>
      </c>
      <c r="Q48" s="14">
        <v>1</v>
      </c>
      <c r="R48" s="14">
        <v>0</v>
      </c>
    </row>
    <row r="49" ht="20.25" spans="1:18">
      <c r="A49" s="6" t="s">
        <v>382</v>
      </c>
      <c r="B49" s="6" t="s">
        <v>383</v>
      </c>
      <c r="C49" s="6">
        <v>6995.821</v>
      </c>
      <c r="D49" s="6">
        <v>7794.836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5.92</v>
      </c>
      <c r="K49" s="14">
        <v>3</v>
      </c>
      <c r="L49" s="14">
        <v>2</v>
      </c>
      <c r="M49" s="14">
        <v>-1</v>
      </c>
      <c r="N49" s="14">
        <v>1</v>
      </c>
      <c r="O49" s="14">
        <v>0</v>
      </c>
      <c r="P49" s="14">
        <v>-7.25</v>
      </c>
      <c r="Q49" s="14">
        <v>0</v>
      </c>
      <c r="R49" s="14">
        <v>0</v>
      </c>
    </row>
    <row r="50" ht="20.25" spans="1:18">
      <c r="A50" s="6" t="s">
        <v>384</v>
      </c>
      <c r="B50" s="6" t="s">
        <v>385</v>
      </c>
      <c r="C50" s="6">
        <v>776.627</v>
      </c>
      <c r="D50" s="6">
        <v>880.445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5.174</v>
      </c>
      <c r="K50" s="14">
        <v>2</v>
      </c>
      <c r="L50" s="14">
        <v>0</v>
      </c>
      <c r="M50" s="14">
        <v>-1</v>
      </c>
      <c r="N50" s="14">
        <v>1</v>
      </c>
      <c r="O50" s="14">
        <v>0</v>
      </c>
      <c r="P50" s="14">
        <v>1.212</v>
      </c>
      <c r="Q50" s="14">
        <v>1</v>
      </c>
      <c r="R50" s="14">
        <v>0</v>
      </c>
    </row>
    <row r="51" ht="20.25" spans="1:18">
      <c r="A51" s="6" t="s">
        <v>386</v>
      </c>
      <c r="B51" s="6" t="s">
        <v>387</v>
      </c>
      <c r="C51" s="6">
        <v>13480.397</v>
      </c>
      <c r="D51" s="6">
        <v>14639.605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3.574</v>
      </c>
      <c r="K51" s="14">
        <v>3</v>
      </c>
      <c r="L51" s="14">
        <v>1</v>
      </c>
      <c r="M51" s="14">
        <v>-1</v>
      </c>
      <c r="N51" s="14">
        <v>1</v>
      </c>
      <c r="O51" s="14">
        <v>0</v>
      </c>
      <c r="P51" s="14">
        <v>-2.077</v>
      </c>
      <c r="Q51" s="14">
        <v>1</v>
      </c>
      <c r="R51" s="14">
        <v>0</v>
      </c>
    </row>
    <row r="52" ht="20.25" spans="1:18">
      <c r="A52" s="6" t="s">
        <v>388</v>
      </c>
      <c r="B52" s="6" t="s">
        <v>389</v>
      </c>
      <c r="C52" s="6">
        <v>2880.591</v>
      </c>
      <c r="D52" s="6">
        <v>3193.171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4.9</v>
      </c>
      <c r="K52" s="14">
        <v>2</v>
      </c>
      <c r="L52" s="14">
        <v>2</v>
      </c>
      <c r="M52" s="14">
        <v>0</v>
      </c>
      <c r="N52" s="14">
        <v>0</v>
      </c>
      <c r="O52" s="14">
        <v>0</v>
      </c>
      <c r="P52" s="14">
        <v>-7.346</v>
      </c>
      <c r="Q52" s="14">
        <v>0</v>
      </c>
      <c r="R52" s="14">
        <v>-1</v>
      </c>
    </row>
    <row r="53" ht="20.25" spans="1:18">
      <c r="A53" s="6" t="s">
        <v>390</v>
      </c>
      <c r="B53" s="6" t="s">
        <v>391</v>
      </c>
      <c r="C53" s="6">
        <v>7794.116</v>
      </c>
      <c r="D53" s="6">
        <v>8765.284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7.762</v>
      </c>
      <c r="K53" s="14">
        <v>4</v>
      </c>
      <c r="L53" s="14">
        <v>1</v>
      </c>
      <c r="M53" s="14">
        <v>-1</v>
      </c>
      <c r="N53" s="14">
        <v>1</v>
      </c>
      <c r="O53" s="14">
        <v>0</v>
      </c>
      <c r="P53" s="14">
        <v>-10.705</v>
      </c>
      <c r="Q53" s="14">
        <v>0</v>
      </c>
      <c r="R53" s="14">
        <v>0</v>
      </c>
    </row>
    <row r="54" ht="20.25" spans="1:18">
      <c r="A54" s="6" t="s">
        <v>392</v>
      </c>
      <c r="B54" s="6" t="s">
        <v>393</v>
      </c>
      <c r="C54" s="6">
        <v>4038.547</v>
      </c>
      <c r="D54" s="6">
        <v>4531.592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9.874</v>
      </c>
      <c r="K54" s="14">
        <v>3</v>
      </c>
      <c r="L54" s="14">
        <v>0</v>
      </c>
      <c r="M54" s="14">
        <v>-1</v>
      </c>
      <c r="N54" s="14">
        <v>1</v>
      </c>
      <c r="O54" s="14">
        <v>0</v>
      </c>
      <c r="P54" s="14">
        <v>-8.104</v>
      </c>
      <c r="Q54" s="14">
        <v>0</v>
      </c>
      <c r="R54" s="14">
        <v>0</v>
      </c>
    </row>
    <row r="55" ht="20.25" spans="1:18">
      <c r="A55" s="6" t="s">
        <v>394</v>
      </c>
      <c r="B55" s="6" t="s">
        <v>395</v>
      </c>
      <c r="C55" s="6">
        <v>6934.075</v>
      </c>
      <c r="D55" s="6">
        <v>7337.659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4.252</v>
      </c>
      <c r="K55" s="14">
        <v>3</v>
      </c>
      <c r="L55" s="14">
        <v>2</v>
      </c>
      <c r="M55" s="14">
        <v>-1</v>
      </c>
      <c r="N55" s="14">
        <v>1</v>
      </c>
      <c r="O55" s="14">
        <v>0</v>
      </c>
      <c r="P55" s="14">
        <v>-4.638</v>
      </c>
      <c r="Q55" s="14">
        <v>0</v>
      </c>
      <c r="R55" s="14">
        <v>0</v>
      </c>
    </row>
    <row r="56" ht="20.25" spans="1:18">
      <c r="A56" s="6" t="s">
        <v>396</v>
      </c>
      <c r="B56" s="6" t="s">
        <v>397</v>
      </c>
      <c r="C56" s="6">
        <v>3478.737</v>
      </c>
      <c r="D56" s="6">
        <v>3618.78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3.315</v>
      </c>
      <c r="K56" s="14">
        <v>3</v>
      </c>
      <c r="L56" s="14">
        <v>2</v>
      </c>
      <c r="M56" s="14">
        <v>0</v>
      </c>
      <c r="N56" s="14">
        <v>-1</v>
      </c>
      <c r="O56" s="14">
        <v>0</v>
      </c>
      <c r="P56" s="14">
        <v>-1.644</v>
      </c>
      <c r="Q56" s="14">
        <v>0</v>
      </c>
      <c r="R56" s="14">
        <v>0</v>
      </c>
    </row>
    <row r="57" ht="20.25" spans="1:18">
      <c r="A57" s="6" t="s">
        <v>398</v>
      </c>
      <c r="B57" s="6" t="s">
        <v>399</v>
      </c>
      <c r="C57" s="6">
        <v>4802.479</v>
      </c>
      <c r="D57" s="6">
        <v>5404.814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1.79</v>
      </c>
      <c r="K57" s="14">
        <v>3</v>
      </c>
      <c r="L57" s="14">
        <v>2</v>
      </c>
      <c r="M57" s="14">
        <v>-1</v>
      </c>
      <c r="N57" s="14">
        <v>1</v>
      </c>
      <c r="O57" s="14">
        <v>0</v>
      </c>
      <c r="P57" s="14">
        <v>-4.008</v>
      </c>
      <c r="Q57" s="14">
        <v>0</v>
      </c>
      <c r="R57" s="14">
        <v>0</v>
      </c>
    </row>
    <row r="58" ht="20.25" spans="1:18">
      <c r="A58" s="6" t="s">
        <v>400</v>
      </c>
      <c r="B58" s="6" t="s">
        <v>401</v>
      </c>
      <c r="C58" s="6">
        <v>7508.423</v>
      </c>
      <c r="D58" s="6">
        <v>8129.065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6.936</v>
      </c>
      <c r="K58" s="14">
        <v>3</v>
      </c>
      <c r="L58" s="14">
        <v>2</v>
      </c>
      <c r="M58" s="14">
        <v>-1</v>
      </c>
      <c r="N58" s="14">
        <v>1</v>
      </c>
      <c r="O58" s="14">
        <v>0</v>
      </c>
      <c r="P58" s="14">
        <v>-11.206</v>
      </c>
      <c r="Q58" s="14">
        <v>0</v>
      </c>
      <c r="R58" s="14">
        <v>0</v>
      </c>
    </row>
    <row r="59" ht="20.25" spans="1:18">
      <c r="A59" s="6" t="s">
        <v>402</v>
      </c>
      <c r="B59" s="6" t="s">
        <v>403</v>
      </c>
      <c r="C59" s="6">
        <v>6868.304</v>
      </c>
      <c r="D59" s="6">
        <v>8056.382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10.136</v>
      </c>
      <c r="K59" s="14">
        <v>2</v>
      </c>
      <c r="L59" s="14">
        <v>2</v>
      </c>
      <c r="M59" s="14">
        <v>0</v>
      </c>
      <c r="N59" s="14">
        <v>0</v>
      </c>
      <c r="O59" s="14">
        <v>0</v>
      </c>
      <c r="P59" s="14">
        <v>0.161</v>
      </c>
      <c r="Q59" s="14">
        <v>0</v>
      </c>
      <c r="R59" s="14">
        <v>1</v>
      </c>
    </row>
    <row r="60" ht="20.25" spans="1:18">
      <c r="A60" s="6" t="s">
        <v>404</v>
      </c>
      <c r="B60" s="6" t="s">
        <v>405</v>
      </c>
      <c r="C60" s="6">
        <v>12527.818</v>
      </c>
      <c r="D60" s="6">
        <v>14003.016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6.995</v>
      </c>
      <c r="K60" s="14">
        <v>4</v>
      </c>
      <c r="L60" s="14">
        <v>2</v>
      </c>
      <c r="M60" s="14">
        <v>0</v>
      </c>
      <c r="N60" s="14">
        <v>0</v>
      </c>
      <c r="O60" s="14">
        <v>0</v>
      </c>
      <c r="P60" s="14">
        <v>-9.115</v>
      </c>
      <c r="Q60" s="14">
        <v>0</v>
      </c>
      <c r="R60" s="14">
        <v>0</v>
      </c>
    </row>
    <row r="61" ht="20.25" spans="1:18">
      <c r="A61" s="6" t="s">
        <v>406</v>
      </c>
      <c r="B61" s="6" t="s">
        <v>407</v>
      </c>
      <c r="C61" s="6">
        <v>8862.889</v>
      </c>
      <c r="D61" s="6">
        <v>9749.162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6.361</v>
      </c>
      <c r="K61" s="14">
        <v>3</v>
      </c>
      <c r="L61" s="14">
        <v>2</v>
      </c>
      <c r="M61" s="14">
        <v>0</v>
      </c>
      <c r="N61" s="14">
        <v>0</v>
      </c>
      <c r="O61" s="14">
        <v>0</v>
      </c>
      <c r="P61" s="14">
        <v>7.712</v>
      </c>
      <c r="Q61" s="14">
        <v>0</v>
      </c>
      <c r="R61" s="14">
        <v>0</v>
      </c>
    </row>
    <row r="62" ht="20.25" spans="1:18">
      <c r="A62" s="6" t="s">
        <v>408</v>
      </c>
      <c r="B62" s="6" t="s">
        <v>409</v>
      </c>
      <c r="C62" s="6">
        <v>18349.385</v>
      </c>
      <c r="D62" s="6">
        <v>19958.035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6.974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-5.186</v>
      </c>
      <c r="Q62" s="14">
        <v>0</v>
      </c>
      <c r="R62" s="14">
        <v>-1</v>
      </c>
    </row>
    <row r="63" ht="20.25" spans="1:18">
      <c r="A63" s="6" t="s">
        <v>410</v>
      </c>
      <c r="B63" s="6" t="s">
        <v>411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4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412</v>
      </c>
      <c r="B64" s="6" t="s">
        <v>413</v>
      </c>
      <c r="C64" s="6">
        <v>2160.024</v>
      </c>
      <c r="D64" s="6">
        <v>2512.723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12.832</v>
      </c>
      <c r="K64" s="14">
        <v>4</v>
      </c>
      <c r="L64" s="14">
        <v>2</v>
      </c>
      <c r="M64" s="14">
        <v>0</v>
      </c>
      <c r="N64" s="14">
        <v>0</v>
      </c>
      <c r="O64" s="14">
        <v>0</v>
      </c>
      <c r="P64" s="14">
        <v>-8.205</v>
      </c>
      <c r="Q64" s="14">
        <v>0</v>
      </c>
      <c r="R64" s="14">
        <v>0</v>
      </c>
    </row>
    <row r="65" ht="20.25" spans="1:18">
      <c r="A65" s="6" t="s">
        <v>414</v>
      </c>
      <c r="B65" s="6" t="s">
        <v>415</v>
      </c>
      <c r="C65" s="6">
        <v>5642.554</v>
      </c>
      <c r="D65" s="6">
        <v>6916.132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17.021</v>
      </c>
      <c r="K65" s="14">
        <v>4</v>
      </c>
      <c r="L65" s="14">
        <v>2</v>
      </c>
      <c r="M65" s="14">
        <v>-1</v>
      </c>
      <c r="N65" s="14">
        <v>1</v>
      </c>
      <c r="O65" s="14">
        <v>0</v>
      </c>
      <c r="P65" s="14">
        <v>3.229</v>
      </c>
      <c r="Q65" s="14">
        <v>0</v>
      </c>
      <c r="R65" s="14">
        <v>0</v>
      </c>
    </row>
    <row r="66" ht="20.25" spans="1:18">
      <c r="A66" s="6" t="s">
        <v>416</v>
      </c>
      <c r="B66" s="6" t="s">
        <v>417</v>
      </c>
      <c r="C66" s="6">
        <v>7939.605</v>
      </c>
      <c r="D66" s="6">
        <v>8394.136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3.528</v>
      </c>
      <c r="K66" s="14">
        <v>1</v>
      </c>
      <c r="L66" s="14">
        <v>0</v>
      </c>
      <c r="M66" s="14">
        <v>1</v>
      </c>
      <c r="N66" s="14">
        <v>-1</v>
      </c>
      <c r="O66" s="14">
        <v>0</v>
      </c>
      <c r="P66" s="14">
        <v>2.412</v>
      </c>
      <c r="Q66" s="14">
        <v>0</v>
      </c>
      <c r="R66" s="14">
        <v>0</v>
      </c>
    </row>
    <row r="67" ht="20.25" spans="1:18">
      <c r="A67" s="6" t="s">
        <v>418</v>
      </c>
      <c r="B67" s="6" t="s">
        <v>419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4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-32.71</v>
      </c>
      <c r="Q67" s="14">
        <v>0</v>
      </c>
      <c r="R67" s="14">
        <v>0</v>
      </c>
    </row>
    <row r="68" ht="20.25" spans="1:18">
      <c r="A68" s="6" t="s">
        <v>420</v>
      </c>
      <c r="B68" s="6" t="s">
        <v>421</v>
      </c>
      <c r="C68" s="6">
        <v>5217.408</v>
      </c>
      <c r="D68" s="6">
        <v>6300.962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15.549</v>
      </c>
      <c r="K68" s="14">
        <v>3</v>
      </c>
      <c r="L68" s="14">
        <v>2</v>
      </c>
      <c r="M68" s="14">
        <v>-1</v>
      </c>
      <c r="N68" s="14">
        <v>1</v>
      </c>
      <c r="O68" s="14">
        <v>0</v>
      </c>
      <c r="P68" s="14">
        <v>2.699</v>
      </c>
      <c r="Q68" s="14">
        <v>0</v>
      </c>
      <c r="R68" s="14">
        <v>0</v>
      </c>
    </row>
    <row r="69" ht="20.25" spans="1:18">
      <c r="A69" s="6" t="s">
        <v>422</v>
      </c>
      <c r="B69" s="6" t="s">
        <v>423</v>
      </c>
      <c r="C69" s="6">
        <v>5754.757</v>
      </c>
      <c r="D69" s="6">
        <v>7422.839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18.924</v>
      </c>
      <c r="K69" s="14">
        <v>3</v>
      </c>
      <c r="L69" s="14">
        <v>1</v>
      </c>
      <c r="M69" s="14">
        <v>-1</v>
      </c>
      <c r="N69" s="14">
        <v>1</v>
      </c>
      <c r="O69" s="14">
        <v>0</v>
      </c>
      <c r="P69" s="14">
        <v>7.489</v>
      </c>
      <c r="Q69" s="14">
        <v>0</v>
      </c>
      <c r="R69" s="14">
        <v>0</v>
      </c>
    </row>
    <row r="70" ht="20.25" spans="1:18">
      <c r="A70" s="6" t="s">
        <v>424</v>
      </c>
      <c r="B70" s="6" t="s">
        <v>425</v>
      </c>
      <c r="C70" s="6">
        <v>2473.372</v>
      </c>
      <c r="D70" s="6">
        <v>2840.038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6.7</v>
      </c>
      <c r="K70" s="14">
        <v>3</v>
      </c>
      <c r="L70" s="14">
        <v>1</v>
      </c>
      <c r="M70" s="14">
        <v>0</v>
      </c>
      <c r="N70" s="14">
        <v>0</v>
      </c>
      <c r="O70" s="14">
        <v>0</v>
      </c>
      <c r="P70" s="14">
        <v>-6.051</v>
      </c>
      <c r="Q70" s="14">
        <v>0</v>
      </c>
      <c r="R70" s="14">
        <v>0</v>
      </c>
    </row>
    <row r="71" ht="20.25" spans="1:18">
      <c r="A71" s="6" t="s">
        <v>426</v>
      </c>
      <c r="B71" s="6" t="s">
        <v>427</v>
      </c>
      <c r="C71" s="6">
        <v>5678.042</v>
      </c>
      <c r="D71" s="6">
        <v>6052.368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0.941</v>
      </c>
      <c r="K71" s="14">
        <v>4</v>
      </c>
      <c r="L71" s="14">
        <v>2</v>
      </c>
      <c r="M71" s="14">
        <v>-1</v>
      </c>
      <c r="N71" s="14">
        <v>1</v>
      </c>
      <c r="O71" s="14">
        <v>0</v>
      </c>
      <c r="P71" s="14">
        <v>3.108</v>
      </c>
      <c r="Q71" s="14">
        <v>0</v>
      </c>
      <c r="R71" s="14">
        <v>0</v>
      </c>
    </row>
    <row r="72" ht="20.25" spans="1:18">
      <c r="A72" s="6" t="s">
        <v>428</v>
      </c>
      <c r="B72" s="6" t="s">
        <v>429</v>
      </c>
      <c r="C72" s="6">
        <v>4094.881</v>
      </c>
      <c r="D72" s="6">
        <v>5159.918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18.07</v>
      </c>
      <c r="K72" s="14">
        <v>3</v>
      </c>
      <c r="L72" s="14">
        <v>1</v>
      </c>
      <c r="M72" s="14">
        <v>-1</v>
      </c>
      <c r="N72" s="14">
        <v>1</v>
      </c>
      <c r="O72" s="14">
        <v>0</v>
      </c>
      <c r="P72" s="14">
        <v>6.377</v>
      </c>
      <c r="Q72" s="14">
        <v>0</v>
      </c>
      <c r="R72" s="14">
        <v>0</v>
      </c>
    </row>
    <row r="73" ht="20.25" spans="1:18">
      <c r="A73" s="6" t="s">
        <v>430</v>
      </c>
      <c r="B73" s="6" t="s">
        <v>431</v>
      </c>
      <c r="C73" s="6">
        <v>1684.981</v>
      </c>
      <c r="D73" s="6">
        <v>1917.82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1.521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-2.1</v>
      </c>
      <c r="Q73" s="14">
        <v>0</v>
      </c>
      <c r="R73" s="14">
        <v>-1</v>
      </c>
    </row>
    <row r="74" ht="20.25" spans="1:18">
      <c r="A74" s="6" t="s">
        <v>432</v>
      </c>
      <c r="B74" s="6" t="s">
        <v>433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-0.703</v>
      </c>
      <c r="Q74" s="14">
        <v>0</v>
      </c>
      <c r="R74" s="14">
        <v>-1</v>
      </c>
    </row>
    <row r="75" ht="20.25" spans="1:18">
      <c r="A75" s="6" t="s">
        <v>434</v>
      </c>
      <c r="B75" s="6" t="s">
        <v>435</v>
      </c>
      <c r="C75" s="6">
        <v>4827.813</v>
      </c>
      <c r="D75" s="6">
        <v>5800.582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12.603</v>
      </c>
      <c r="K75" s="14">
        <v>3</v>
      </c>
      <c r="L75" s="14">
        <v>0</v>
      </c>
      <c r="M75" s="14">
        <v>0</v>
      </c>
      <c r="N75" s="14">
        <v>-1</v>
      </c>
      <c r="O75" s="14">
        <v>0</v>
      </c>
      <c r="P75" s="14">
        <v>1.242</v>
      </c>
      <c r="Q75" s="14">
        <v>0</v>
      </c>
      <c r="R75" s="14">
        <v>0</v>
      </c>
    </row>
    <row r="76" ht="20.25" spans="1:18">
      <c r="A76" s="6" t="s">
        <v>436</v>
      </c>
      <c r="B76" s="6" t="s">
        <v>437</v>
      </c>
      <c r="C76" s="6">
        <v>3397.858</v>
      </c>
      <c r="D76" s="6">
        <v>3916.243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10.521</v>
      </c>
      <c r="K76" s="14">
        <v>3</v>
      </c>
      <c r="L76" s="14">
        <v>0</v>
      </c>
      <c r="M76" s="14">
        <v>0</v>
      </c>
      <c r="N76" s="14">
        <v>0</v>
      </c>
      <c r="O76" s="14">
        <v>0</v>
      </c>
      <c r="P76" s="14">
        <v>2.74</v>
      </c>
      <c r="Q76" s="14">
        <v>0</v>
      </c>
      <c r="R76" s="14">
        <v>0</v>
      </c>
    </row>
    <row r="77" ht="20.25" spans="1:18">
      <c r="A77" s="6" t="s">
        <v>438</v>
      </c>
      <c r="B77" s="6" t="s">
        <v>439</v>
      </c>
      <c r="C77" s="6">
        <v>2366.429</v>
      </c>
      <c r="D77" s="6">
        <v>2714.513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10.795</v>
      </c>
      <c r="K77" s="14">
        <v>3</v>
      </c>
      <c r="L77" s="14">
        <v>0</v>
      </c>
      <c r="M77" s="14">
        <v>0</v>
      </c>
      <c r="N77" s="14">
        <v>0</v>
      </c>
      <c r="O77" s="14">
        <v>0</v>
      </c>
      <c r="P77" s="14">
        <v>3.398</v>
      </c>
      <c r="Q77" s="14">
        <v>0</v>
      </c>
      <c r="R77" s="14">
        <v>1</v>
      </c>
    </row>
    <row r="78" ht="20.25" spans="1:18">
      <c r="A78" s="6" t="s">
        <v>440</v>
      </c>
      <c r="B78" s="6" t="s">
        <v>441</v>
      </c>
      <c r="C78" s="6">
        <v>4861.369</v>
      </c>
      <c r="D78" s="6">
        <v>6116.873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16.917</v>
      </c>
      <c r="K78" s="14">
        <v>4</v>
      </c>
      <c r="L78" s="14">
        <v>0</v>
      </c>
      <c r="M78" s="14">
        <v>0</v>
      </c>
      <c r="N78" s="14">
        <v>0</v>
      </c>
      <c r="O78" s="14">
        <v>0</v>
      </c>
      <c r="P78" s="14">
        <v>2.463</v>
      </c>
      <c r="Q78" s="14">
        <v>0</v>
      </c>
      <c r="R78" s="14">
        <v>0</v>
      </c>
    </row>
    <row r="79" ht="20.25" spans="1:18">
      <c r="A79" s="6" t="s">
        <v>442</v>
      </c>
      <c r="B79" s="6" t="s">
        <v>443</v>
      </c>
      <c r="C79" s="6">
        <v>107.353</v>
      </c>
      <c r="D79" s="6">
        <v>109.658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1.651</v>
      </c>
      <c r="K79" s="14">
        <v>1</v>
      </c>
      <c r="L79" s="14">
        <v>0</v>
      </c>
      <c r="M79" s="14">
        <v>0</v>
      </c>
      <c r="N79" s="14">
        <v>0</v>
      </c>
      <c r="O79" s="14">
        <v>0</v>
      </c>
      <c r="P79" s="14">
        <v>-0.001</v>
      </c>
      <c r="Q79" s="14">
        <v>0</v>
      </c>
      <c r="R79" s="14">
        <v>0</v>
      </c>
    </row>
    <row r="80" ht="20.25" spans="1:18">
      <c r="A80" s="6" t="s">
        <v>444</v>
      </c>
      <c r="B80" s="6" t="s">
        <v>445</v>
      </c>
      <c r="C80" s="6">
        <v>105.444</v>
      </c>
      <c r="D80" s="6">
        <v>107.015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0.782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v>-0.002</v>
      </c>
      <c r="Q80" s="14">
        <v>0</v>
      </c>
      <c r="R80" s="14">
        <v>0</v>
      </c>
    </row>
    <row r="81" ht="20.25" spans="1:18">
      <c r="A81" s="6" t="s">
        <v>446</v>
      </c>
      <c r="B81" s="6" t="s">
        <v>447</v>
      </c>
      <c r="C81" s="6">
        <v>114.29</v>
      </c>
      <c r="D81" s="6">
        <v>121.901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5.771</v>
      </c>
      <c r="K81" s="14">
        <v>3</v>
      </c>
      <c r="L81" s="14">
        <v>1</v>
      </c>
      <c r="M81" s="14">
        <v>-1</v>
      </c>
      <c r="N81" s="14">
        <v>1</v>
      </c>
      <c r="O81" s="14">
        <v>0</v>
      </c>
      <c r="P81" s="14">
        <v>-0.012</v>
      </c>
      <c r="Q81" s="14">
        <v>0</v>
      </c>
      <c r="R81" s="14">
        <v>0</v>
      </c>
    </row>
    <row r="82" ht="20.25" spans="1:18">
      <c r="A82" s="10" t="s">
        <v>448</v>
      </c>
      <c r="B82" s="10" t="s">
        <v>449</v>
      </c>
      <c r="C82" s="10">
        <v>102.33</v>
      </c>
      <c r="D82" s="10">
        <v>103.081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0.195</v>
      </c>
      <c r="K82" s="14">
        <v>1</v>
      </c>
      <c r="L82" s="14">
        <v>0</v>
      </c>
      <c r="M82" s="14">
        <v>0</v>
      </c>
      <c r="N82" s="14">
        <v>0</v>
      </c>
      <c r="O82" s="14">
        <v>0</v>
      </c>
      <c r="P82" s="14">
        <v>-0.002</v>
      </c>
      <c r="Q82" s="14">
        <v>0</v>
      </c>
      <c r="R82" s="14">
        <v>1</v>
      </c>
    </row>
    <row r="83" ht="20.25" spans="1:18">
      <c r="A83" s="10" t="s">
        <v>450</v>
      </c>
      <c r="B83" s="10" t="s">
        <v>451</v>
      </c>
      <c r="C83" s="10">
        <v>62635.797</v>
      </c>
      <c r="D83" s="10">
        <v>73264.656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10.045</v>
      </c>
      <c r="K83" s="14">
        <v>3</v>
      </c>
      <c r="L83" s="14">
        <v>1</v>
      </c>
      <c r="M83" s="14">
        <v>0</v>
      </c>
      <c r="N83" s="14">
        <v>0</v>
      </c>
      <c r="O83" s="14">
        <v>0</v>
      </c>
      <c r="P83" s="14">
        <v>-42.398</v>
      </c>
      <c r="Q83" s="14">
        <v>0</v>
      </c>
      <c r="R83" s="14">
        <v>0</v>
      </c>
    </row>
    <row r="84" ht="20.25" spans="1:18">
      <c r="A84" s="10" t="s">
        <v>452</v>
      </c>
      <c r="B84" s="10" t="s">
        <v>453</v>
      </c>
      <c r="C84" s="10">
        <v>1779.407</v>
      </c>
      <c r="D84" s="10">
        <v>3599.911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5.098</v>
      </c>
      <c r="K84" s="14">
        <v>0</v>
      </c>
      <c r="L84" s="14">
        <v>2</v>
      </c>
      <c r="M84" s="14">
        <v>1</v>
      </c>
      <c r="N84" s="14">
        <v>-1</v>
      </c>
      <c r="O84" s="14">
        <v>0</v>
      </c>
      <c r="P84" s="14">
        <v>-16.121</v>
      </c>
      <c r="Q84" s="14">
        <v>0</v>
      </c>
      <c r="R84" s="14">
        <v>0</v>
      </c>
    </row>
    <row r="85" ht="20.25" spans="1:18">
      <c r="A85" s="16" t="s">
        <v>454</v>
      </c>
      <c r="B85" s="16" t="s">
        <v>455</v>
      </c>
      <c r="C85" s="16">
        <v>11637.312</v>
      </c>
      <c r="D85" s="16">
        <v>15048.215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2.657</v>
      </c>
      <c r="K85" s="14">
        <v>0</v>
      </c>
      <c r="L85" s="14">
        <v>2</v>
      </c>
      <c r="M85" s="14">
        <v>0</v>
      </c>
      <c r="N85" s="14">
        <v>0</v>
      </c>
      <c r="O85" s="14">
        <v>0</v>
      </c>
      <c r="P85" s="14">
        <v>-13.427</v>
      </c>
      <c r="Q85" s="14">
        <v>0</v>
      </c>
      <c r="R85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2025-06-23T14:04:38Z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4B8D8778C56D46F686D63AA434418FE1_13</vt:lpwstr>
  </property>
  <property fmtid="{D5CDD505-2E9C-101B-9397-08002B2CF9AE}" pid="3" name="KSOProductBuildVer">
    <vt:lpwstr>2052-12.1.0.15712</vt:lpwstr>
  </property>
</Properties>
</file>