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<sst xmlns="http://schemas.openxmlformats.org/spreadsheetml/2006/main" count="519" uniqueCount="465">
  <si>
    <t>京沪深强转弱</t>
  </si>
  <si>
    <t>京沪深弱转强</t>
  </si>
  <si>
    <t>代码</t>
  </si>
  <si>
    <t>简称</t>
  </si>
  <si>
    <t>总市值</t>
  </si>
  <si>
    <t>全指能源</t>
  </si>
  <si>
    <t>38781.88亿</t>
  </si>
  <si>
    <t>中证800</t>
  </si>
  <si>
    <t>587167.13亿</t>
  </si>
  <si>
    <t>保险新进</t>
  </si>
  <si>
    <t>26191.15亿</t>
  </si>
  <si>
    <t>沪深300</t>
  </si>
  <si>
    <t>456823.84亿</t>
  </si>
  <si>
    <t>贵州板块</t>
  </si>
  <si>
    <t>20881.20亿</t>
  </si>
  <si>
    <t>户数增加</t>
  </si>
  <si>
    <t>12266.33亿</t>
  </si>
  <si>
    <t>MSCI成份</t>
  </si>
  <si>
    <t>426742.66亿</t>
  </si>
  <si>
    <t>含B股</t>
  </si>
  <si>
    <t>10735.41亿</t>
  </si>
  <si>
    <t>大盘股</t>
  </si>
  <si>
    <t>412435.47亿</t>
  </si>
  <si>
    <t>房地产</t>
  </si>
  <si>
    <t>10145.18亿</t>
  </si>
  <si>
    <t>基金重仓</t>
  </si>
  <si>
    <t>350508.25亿</t>
  </si>
  <si>
    <t>山西板块</t>
  </si>
  <si>
    <t>7851.64亿</t>
  </si>
  <si>
    <t>深证成指</t>
  </si>
  <si>
    <t>340510.31亿</t>
  </si>
  <si>
    <t>TOPCon电池</t>
  </si>
  <si>
    <t>7777.90亿</t>
  </si>
  <si>
    <t>上证180</t>
  </si>
  <si>
    <t>330134.66亿</t>
  </si>
  <si>
    <t>发可转债</t>
  </si>
  <si>
    <t>6339.28亿</t>
  </si>
  <si>
    <t>非周期股</t>
  </si>
  <si>
    <t>305619.97亿</t>
  </si>
  <si>
    <t>HJT电池</t>
  </si>
  <si>
    <t>6306.89亿</t>
  </si>
  <si>
    <t>周期股</t>
  </si>
  <si>
    <t>241992.70亿</t>
  </si>
  <si>
    <t>BC电池</t>
  </si>
  <si>
    <t>6289.99亿</t>
  </si>
  <si>
    <t>中证A100</t>
  </si>
  <si>
    <t>235771.06亿</t>
  </si>
  <si>
    <t>船舶</t>
  </si>
  <si>
    <t>3960.32亿</t>
  </si>
  <si>
    <t>上证50</t>
  </si>
  <si>
    <t>209697.19亿</t>
  </si>
  <si>
    <t>国开持股</t>
  </si>
  <si>
    <t>2514.73亿</t>
  </si>
  <si>
    <t>深成指R</t>
  </si>
  <si>
    <t>206728.39亿</t>
  </si>
  <si>
    <t>Ｂ股指数</t>
  </si>
  <si>
    <t>867.21亿</t>
  </si>
  <si>
    <t>行业龙头</t>
  </si>
  <si>
    <t>196335.17亿</t>
  </si>
  <si>
    <t>酒店餐饮</t>
  </si>
  <si>
    <t>612.15亿</t>
  </si>
  <si>
    <t>中特估</t>
  </si>
  <si>
    <t>193652.27亿</t>
  </si>
  <si>
    <t>深证Ｂ指</t>
  </si>
  <si>
    <t>536.90亿</t>
  </si>
  <si>
    <t>通达信88</t>
  </si>
  <si>
    <t>161652.92亿</t>
  </si>
  <si>
    <t>成份Ｂ指</t>
  </si>
  <si>
    <t>403.43亿</t>
  </si>
  <si>
    <t>创业板指</t>
  </si>
  <si>
    <t>131959.56亿</t>
  </si>
  <si>
    <t>活跃可转债</t>
  </si>
  <si>
    <t>--</t>
  </si>
  <si>
    <t>一带一路</t>
  </si>
  <si>
    <t>130429.96亿</t>
  </si>
  <si>
    <t>中证500</t>
  </si>
  <si>
    <t>130343.24亿</t>
  </si>
  <si>
    <t>中盘成长</t>
  </si>
  <si>
    <t>消费100</t>
  </si>
  <si>
    <t>115570.41亿</t>
  </si>
  <si>
    <t>深证治理</t>
  </si>
  <si>
    <t>央视50</t>
  </si>
  <si>
    <t>114610.46亿</t>
  </si>
  <si>
    <t>深证红利</t>
  </si>
  <si>
    <t>陆股通重仓</t>
  </si>
  <si>
    <t>96495.98亿</t>
  </si>
  <si>
    <t>创成长</t>
  </si>
  <si>
    <t>百元股</t>
  </si>
  <si>
    <t>90367.64亿</t>
  </si>
  <si>
    <t>创医药</t>
  </si>
  <si>
    <t>上证380</t>
  </si>
  <si>
    <t>78869.23亿</t>
  </si>
  <si>
    <t>配股预案</t>
  </si>
  <si>
    <t>全指材料</t>
  </si>
  <si>
    <t>53542.88亿</t>
  </si>
  <si>
    <t>全指可选</t>
  </si>
  <si>
    <t>47746.84亿</t>
  </si>
  <si>
    <t>电气设备</t>
  </si>
  <si>
    <t>47394.48亿</t>
  </si>
  <si>
    <t>MSCI中盘</t>
  </si>
  <si>
    <t>47326.73亿</t>
  </si>
  <si>
    <t>海外业务</t>
  </si>
  <si>
    <t>45794.03亿</t>
  </si>
  <si>
    <t>QFII重仓</t>
  </si>
  <si>
    <t>45610.43亿</t>
  </si>
  <si>
    <t>商誉减值</t>
  </si>
  <si>
    <t>44706.21亿</t>
  </si>
  <si>
    <t>整体上市</t>
  </si>
  <si>
    <t>43242.19亿</t>
  </si>
  <si>
    <t>券商重仓</t>
  </si>
  <si>
    <t>40145.23亿</t>
  </si>
  <si>
    <t>全指医药</t>
  </si>
  <si>
    <t>40129.62亿</t>
  </si>
  <si>
    <t>定增股</t>
  </si>
  <si>
    <t>40120.93亿</t>
  </si>
  <si>
    <t>参股金融</t>
  </si>
  <si>
    <t>39313.79亿</t>
  </si>
  <si>
    <t>高市净率</t>
  </si>
  <si>
    <t>37719.89亿</t>
  </si>
  <si>
    <t>分拆上市预期</t>
  </si>
  <si>
    <t>36579.87亿</t>
  </si>
  <si>
    <t>山东板块</t>
  </si>
  <si>
    <t>35533.70亿</t>
  </si>
  <si>
    <t>白酒概念</t>
  </si>
  <si>
    <t>32553.13亿</t>
  </si>
  <si>
    <t>证券</t>
  </si>
  <si>
    <t>31925.43亿</t>
  </si>
  <si>
    <t>参股新股</t>
  </si>
  <si>
    <t>29709.68亿</t>
  </si>
  <si>
    <t>社保新进</t>
  </si>
  <si>
    <t>28515.57亿</t>
  </si>
  <si>
    <t>雄安新区</t>
  </si>
  <si>
    <t>27822.61亿</t>
  </si>
  <si>
    <t>四川板块</t>
  </si>
  <si>
    <t>27812.01亿</t>
  </si>
  <si>
    <t>养老金持股</t>
  </si>
  <si>
    <t>27279.86亿</t>
  </si>
  <si>
    <t>定增预案</t>
  </si>
  <si>
    <t>22624.19亿</t>
  </si>
  <si>
    <t>QFII新进</t>
  </si>
  <si>
    <t>22217.72亿</t>
  </si>
  <si>
    <t>高市盈率</t>
  </si>
  <si>
    <t>20650.23亿</t>
  </si>
  <si>
    <t>安徽板块</t>
  </si>
  <si>
    <t>19221.58亿</t>
  </si>
  <si>
    <t>家用电器</t>
  </si>
  <si>
    <t>17875.05亿</t>
  </si>
  <si>
    <t>员工持股</t>
  </si>
  <si>
    <t>17608.99亿</t>
  </si>
  <si>
    <t>河南板块</t>
  </si>
  <si>
    <t>14296.21亿</t>
  </si>
  <si>
    <t>运输服务</t>
  </si>
  <si>
    <t>13700.79亿</t>
  </si>
  <si>
    <t>交通设施</t>
  </si>
  <si>
    <t>10191.67亿</t>
  </si>
  <si>
    <t>钢铁</t>
  </si>
  <si>
    <t>8385.33亿</t>
  </si>
  <si>
    <t>被举牌</t>
  </si>
  <si>
    <t>8360.97亿</t>
  </si>
  <si>
    <t>辽宁板块</t>
  </si>
  <si>
    <t>8194.42亿</t>
  </si>
  <si>
    <t>江西板块</t>
  </si>
  <si>
    <t>8102.05亿</t>
  </si>
  <si>
    <t>猪肉</t>
  </si>
  <si>
    <t>7893.96亿</t>
  </si>
  <si>
    <t>云南板块</t>
  </si>
  <si>
    <t>7810.21亿</t>
  </si>
  <si>
    <t>新疆板块</t>
  </si>
  <si>
    <t>7479.94亿</t>
  </si>
  <si>
    <t>密集调研</t>
  </si>
  <si>
    <t>7330.42亿</t>
  </si>
  <si>
    <t>工程机械</t>
  </si>
  <si>
    <t>6948.46亿</t>
  </si>
  <si>
    <t>股权激励</t>
  </si>
  <si>
    <t>6366.32亿</t>
  </si>
  <si>
    <t>拟增持</t>
  </si>
  <si>
    <t>6358.20亿</t>
  </si>
  <si>
    <t>POE胶膜</t>
  </si>
  <si>
    <t>6268.48亿</t>
  </si>
  <si>
    <t>近期复牌</t>
  </si>
  <si>
    <t>5872.91亿</t>
  </si>
  <si>
    <t>钒电池</t>
  </si>
  <si>
    <t>5442.85亿</t>
  </si>
  <si>
    <t>远程办公</t>
  </si>
  <si>
    <t>5415.61亿</t>
  </si>
  <si>
    <t>家居用品</t>
  </si>
  <si>
    <t>3488.30亿</t>
  </si>
  <si>
    <t>黑龙江</t>
  </si>
  <si>
    <t>3351.61亿</t>
  </si>
  <si>
    <t>供气供热</t>
  </si>
  <si>
    <t>3171.24亿</t>
  </si>
  <si>
    <t>甘肃板块</t>
  </si>
  <si>
    <t>2958.63亿</t>
  </si>
  <si>
    <t>业绩预增</t>
  </si>
  <si>
    <t>2416.97亿</t>
  </si>
  <si>
    <t>近期弱势</t>
  </si>
  <si>
    <t>1386.49亿</t>
  </si>
  <si>
    <t>水务</t>
  </si>
  <si>
    <t>1385.85亿</t>
  </si>
  <si>
    <t>公共交通</t>
  </si>
  <si>
    <t>350.96亿</t>
  </si>
  <si>
    <t>业绩预升</t>
  </si>
  <si>
    <t>20.06亿</t>
  </si>
  <si>
    <t>创业300</t>
  </si>
  <si>
    <t>腾讯济安</t>
  </si>
  <si>
    <t>沪股通</t>
  </si>
  <si>
    <t>农业主题</t>
  </si>
  <si>
    <t>治理指数</t>
  </si>
  <si>
    <t>中证 500</t>
  </si>
  <si>
    <t>中证100</t>
  </si>
  <si>
    <t>深次新股</t>
  </si>
  <si>
    <t>创业板50</t>
  </si>
  <si>
    <t>中创100</t>
  </si>
  <si>
    <t>科技100</t>
  </si>
  <si>
    <t>小盘成长</t>
  </si>
  <si>
    <t>国证价值</t>
  </si>
  <si>
    <t>国证粮食</t>
  </si>
  <si>
    <t>民企100</t>
  </si>
  <si>
    <t>环渤海</t>
  </si>
  <si>
    <t>珠三角</t>
  </si>
  <si>
    <t>国证服务</t>
  </si>
  <si>
    <t>资源优势</t>
  </si>
  <si>
    <t>创业大盘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</si>
  <si>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</si>
  <si>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</si>
  <si>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</si>
  <si>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</si>
  <si>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</si>
  <si>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</si>
  <si>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</si>
  <si>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</si>
  <si>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</si>
  <si>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</si>
  <si>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</si>
  <si>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</si>
  <si>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</si>
  <si>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</si>
  <si>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</si>
  <si>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</si>
  <si>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</si>
  <si>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</si>
  <si>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</si>
  <si>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</si>
  <si>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国证油气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</si>
  <si>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</si>
  <si>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</si>
  <si>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</si>
  <si>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</si>
  <si>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</si>
  <si>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</si>
  <si>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</si>
  <si>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</si>
  <si>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</si>
  <si>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全指价值</t>
  </si>
  <si>
    <t>沪企债30</t>
  </si>
  <si>
    <t>上证周期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</si>
  <si>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</si>
  <si>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</si>
  <si>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</si>
  <si>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</si>
  <si>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</si>
  <si>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</si>
  <si>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</si>
  <si>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</si>
  <si>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300红利</t>
  </si>
  <si>
    <t>港中小企</t>
  </si>
  <si>
    <t>HK银行</t>
  </si>
  <si>
    <t>300金融</t>
  </si>
  <si>
    <t>300价值</t>
  </si>
  <si>
    <t>公司债指</t>
  </si>
  <si>
    <t>中证金融</t>
  </si>
  <si>
    <t>内地运输</t>
  </si>
  <si>
    <t>银河99</t>
  </si>
  <si>
    <t>800金融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</si>
  <si>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</si>
  <si>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</si>
  <si>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</si>
  <si>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</si>
  <si>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</si>
  <si>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</si>
  <si>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</si>
  <si>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</si>
  <si>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大盘价值</t>
  </si>
  <si>
    <t>1000金融</t>
  </si>
  <si>
    <t>大盘低波</t>
  </si>
  <si>
    <t>专利领先</t>
  </si>
  <si>
    <t>国证银行</t>
  </si>
  <si>
    <t>保险主题</t>
  </si>
  <si>
    <t>300 金融</t>
  </si>
  <si>
    <t>中证银行</t>
  </si>
  <si>
    <t>消费等权</t>
  </si>
  <si>
    <t>食品饮料</t>
  </si>
  <si>
    <t>细分食品</t>
  </si>
  <si>
    <t>300地产</t>
  </si>
  <si>
    <t>国证食品</t>
  </si>
  <si>
    <t>地产等权</t>
  </si>
  <si>
    <t>中证酒</t>
  </si>
  <si>
    <t>中证白酒</t>
  </si>
  <si>
    <t>【数据引擎：奇衡DK阿赖耶识系统】情绪值</t>
  </si>
  <si>
    <t>PG00</t>
  </si>
  <si>
    <t>液化气连续</t>
  </si>
  <si>
    <t>RU00</t>
  </si>
  <si>
    <t>橡胶连续</t>
  </si>
  <si>
    <t>RS00</t>
  </si>
  <si>
    <t>菜籽连续</t>
  </si>
  <si>
    <t>AG00</t>
  </si>
  <si>
    <t>白银连续</t>
  </si>
  <si>
    <t>BUX00</t>
  </si>
  <si>
    <t>沥青连续</t>
  </si>
  <si>
    <t>FU00</t>
  </si>
  <si>
    <t>燃油连续</t>
  </si>
  <si>
    <t>FB00</t>
  </si>
  <si>
    <t>纤维板连续</t>
  </si>
  <si>
    <t>RR00</t>
  </si>
  <si>
    <t>粳米连续</t>
  </si>
  <si>
    <t>Y00</t>
  </si>
  <si>
    <t>豆油连续</t>
  </si>
  <si>
    <t>MA00</t>
  </si>
  <si>
    <t>甲醇连续</t>
  </si>
  <si>
    <t>OI00</t>
  </si>
  <si>
    <t>菜油连续</t>
  </si>
  <si>
    <t>LU00</t>
  </si>
  <si>
    <t>低硫燃油连续</t>
  </si>
  <si>
    <t>SC0000</t>
  </si>
  <si>
    <t>原油连续</t>
  </si>
  <si>
    <t>HC00</t>
  </si>
  <si>
    <t>轧卷板连续</t>
  </si>
  <si>
    <t>RB00</t>
  </si>
  <si>
    <t>螺纹钢连续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</si>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</sst>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7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"000986"</f>
        <v>000986</v>
      </c>
      <c r="B3" s="35" t="s">
        <v>5</v>
      </c>
      <c r="C3" s="35" t="s">
        <v>6</v>
      </c>
      <c r="D3" s="35" t="str">
        <f>"000906"</f>
        <v>000906</v>
      </c>
      <c r="E3" s="35" t="s">
        <v>7</v>
      </c>
      <c r="F3" s="35" t="s">
        <v>8</v>
      </c>
    </row>
    <row r="4" ht="13.5" spans="1:6">
      <c r="A4" s="35" t="str">
        <f>"880782"</f>
        <v>880782</v>
      </c>
      <c r="B4" s="35" t="s">
        <v>9</v>
      </c>
      <c r="C4" s="35" t="s">
        <v>10</v>
      </c>
      <c r="D4" s="35" t="str">
        <f>"000300"</f>
        <v>000300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"399300"</f>
        <v>399300</v>
      </c>
      <c r="E5" s="35" t="s">
        <v>11</v>
      </c>
      <c r="F5" s="35" t="s">
        <v>12</v>
      </c>
    </row>
    <row r="6" ht="13.5" spans="1:6">
      <c r="A6" s="35" t="str">
        <f>"880876"</f>
        <v>880876</v>
      </c>
      <c r="B6" s="35" t="s">
        <v>15</v>
      </c>
      <c r="C6" s="35" t="s">
        <v>16</v>
      </c>
      <c r="D6" s="35" t="str">
        <f>"880883"</f>
        <v>880883</v>
      </c>
      <c r="E6" s="35" t="s">
        <v>17</v>
      </c>
      <c r="F6" s="35" t="s">
        <v>18</v>
      </c>
    </row>
    <row r="7" ht="13.5" spans="1:6">
      <c r="A7" s="35" t="str">
        <f>"880502"</f>
        <v>880502</v>
      </c>
      <c r="B7" s="35" t="s">
        <v>19</v>
      </c>
      <c r="C7" s="35" t="s">
        <v>20</v>
      </c>
      <c r="D7" s="35" t="str">
        <f>"880821"</f>
        <v>880821</v>
      </c>
      <c r="E7" s="35" t="s">
        <v>21</v>
      </c>
      <c r="F7" s="35" t="s">
        <v>22</v>
      </c>
    </row>
    <row r="8" ht="13.5" spans="1:6">
      <c r="A8" s="35" t="str">
        <f>"880482"</f>
        <v>880482</v>
      </c>
      <c r="B8" s="35" t="s">
        <v>23</v>
      </c>
      <c r="C8" s="35" t="s">
        <v>24</v>
      </c>
      <c r="D8" s="35" t="str">
        <f>"880801"</f>
        <v>880801</v>
      </c>
      <c r="E8" s="35" t="s">
        <v>25</v>
      </c>
      <c r="F8" s="35" t="s">
        <v>26</v>
      </c>
    </row>
    <row r="9" ht="13.5" spans="1:6">
      <c r="A9" s="35" t="str">
        <f>"880217"</f>
        <v>880217</v>
      </c>
      <c r="B9" s="35" t="s">
        <v>27</v>
      </c>
      <c r="C9" s="35" t="s">
        <v>28</v>
      </c>
      <c r="D9" s="35" t="str">
        <f>"399001"</f>
        <v>399001</v>
      </c>
      <c r="E9" s="35" t="s">
        <v>29</v>
      </c>
      <c r="F9" s="35" t="s">
        <v>30</v>
      </c>
    </row>
    <row r="10" ht="13.5" spans="1:6">
      <c r="A10" s="35" t="str">
        <f>"880638"</f>
        <v>880638</v>
      </c>
      <c r="B10" s="35" t="s">
        <v>31</v>
      </c>
      <c r="C10" s="35" t="s">
        <v>32</v>
      </c>
      <c r="D10" s="35" t="str">
        <f>"000010"</f>
        <v>000010</v>
      </c>
      <c r="E10" s="35" t="s">
        <v>33</v>
      </c>
      <c r="F10" s="35" t="s">
        <v>34</v>
      </c>
    </row>
    <row r="11" ht="13.5" spans="1:6">
      <c r="A11" s="35" t="str">
        <f>"880723"</f>
        <v>880723</v>
      </c>
      <c r="B11" s="35" t="s">
        <v>35</v>
      </c>
      <c r="C11" s="35" t="s">
        <v>36</v>
      </c>
      <c r="D11" s="35" t="str">
        <f>"880680"</f>
        <v>880680</v>
      </c>
      <c r="E11" s="35" t="s">
        <v>37</v>
      </c>
      <c r="F11" s="35" t="s">
        <v>38</v>
      </c>
    </row>
    <row r="12" ht="13.5" spans="1:6">
      <c r="A12" s="35" t="str">
        <f>"880737"</f>
        <v>880737</v>
      </c>
      <c r="B12" s="35" t="s">
        <v>39</v>
      </c>
      <c r="C12" s="35" t="s">
        <v>40</v>
      </c>
      <c r="D12" s="35" t="str">
        <f>"880679"</f>
        <v>880679</v>
      </c>
      <c r="E12" s="35" t="s">
        <v>41</v>
      </c>
      <c r="F12" s="35" t="s">
        <v>42</v>
      </c>
    </row>
    <row r="13" ht="13.5" spans="1:6">
      <c r="A13" s="35" t="str">
        <f>"880684"</f>
        <v>880684</v>
      </c>
      <c r="B13" s="35" t="s">
        <v>43</v>
      </c>
      <c r="C13" s="35" t="s">
        <v>44</v>
      </c>
      <c r="D13" s="35" t="str">
        <f>"000903"</f>
        <v>000903</v>
      </c>
      <c r="E13" s="35" t="s">
        <v>45</v>
      </c>
      <c r="F13" s="35" t="s">
        <v>46</v>
      </c>
    </row>
    <row r="14" ht="13.5" spans="1:6">
      <c r="A14" s="35" t="str">
        <f>"880431"</f>
        <v>880431</v>
      </c>
      <c r="B14" s="35" t="s">
        <v>47</v>
      </c>
      <c r="C14" s="35" t="s">
        <v>48</v>
      </c>
      <c r="D14" s="35" t="str">
        <f>"000016"</f>
        <v>000016</v>
      </c>
      <c r="E14" s="35" t="s">
        <v>49</v>
      </c>
      <c r="F14" s="35" t="s">
        <v>50</v>
      </c>
    </row>
    <row r="15" ht="13.5" spans="1:6">
      <c r="A15" s="35" t="str">
        <f>"880858"</f>
        <v>880858</v>
      </c>
      <c r="B15" s="35" t="s">
        <v>51</v>
      </c>
      <c r="C15" s="35" t="s">
        <v>52</v>
      </c>
      <c r="D15" s="35" t="str">
        <f>"399002"</f>
        <v>399002</v>
      </c>
      <c r="E15" s="35" t="s">
        <v>53</v>
      </c>
      <c r="F15" s="35" t="s">
        <v>54</v>
      </c>
    </row>
    <row r="16" ht="13.5" spans="1:6">
      <c r="A16" s="35" t="str">
        <f>"000003"</f>
        <v>000003</v>
      </c>
      <c r="B16" s="35" t="s">
        <v>55</v>
      </c>
      <c r="C16" s="35" t="s">
        <v>56</v>
      </c>
      <c r="D16" s="35" t="str">
        <f>"880847"</f>
        <v>880847</v>
      </c>
      <c r="E16" s="35" t="s">
        <v>57</v>
      </c>
      <c r="F16" s="35" t="s">
        <v>58</v>
      </c>
    </row>
    <row r="17" ht="13.5" spans="1:6">
      <c r="A17" s="35" t="str">
        <f>"880423"</f>
        <v>880423</v>
      </c>
      <c r="B17" s="35" t="s">
        <v>59</v>
      </c>
      <c r="C17" s="35" t="s">
        <v>60</v>
      </c>
      <c r="D17" s="35" t="str">
        <f>"880671"</f>
        <v>880671</v>
      </c>
      <c r="E17" s="35" t="s">
        <v>61</v>
      </c>
      <c r="F17" s="35" t="s">
        <v>62</v>
      </c>
    </row>
    <row r="18" ht="13.5" spans="1:6">
      <c r="A18" s="35" t="str">
        <f>"399108"</f>
        <v>399108</v>
      </c>
      <c r="B18" s="35" t="s">
        <v>63</v>
      </c>
      <c r="C18" s="35" t="s">
        <v>64</v>
      </c>
      <c r="D18" s="35" t="str">
        <f>"880515"</f>
        <v>880515</v>
      </c>
      <c r="E18" s="35" t="s">
        <v>65</v>
      </c>
      <c r="F18" s="35" t="s">
        <v>66</v>
      </c>
    </row>
    <row r="19" ht="13.5" spans="1:6">
      <c r="A19" s="35" t="str">
        <f>"399003"</f>
        <v>399003</v>
      </c>
      <c r="B19" s="35" t="s">
        <v>67</v>
      </c>
      <c r="C19" s="35" t="s">
        <v>68</v>
      </c>
      <c r="D19" s="35" t="str">
        <f>"399006"</f>
        <v>399006</v>
      </c>
      <c r="E19" s="35" t="s">
        <v>69</v>
      </c>
      <c r="F19" s="35" t="s">
        <v>70</v>
      </c>
    </row>
    <row r="20" ht="13.5" spans="1:6">
      <c r="A20" s="35" t="str">
        <f>"880677"</f>
        <v>880677</v>
      </c>
      <c r="B20" s="35" t="s">
        <v>71</v>
      </c>
      <c r="C20" s="35" t="s">
        <v>72</v>
      </c>
      <c r="D20" s="35" t="str">
        <f>"880594"</f>
        <v>880594</v>
      </c>
      <c r="E20" s="35" t="s">
        <v>73</v>
      </c>
      <c r="F20" s="35" t="s">
        <v>74</v>
      </c>
    </row>
    <row r="21" ht="13.5" spans="1:6">
      <c r="A21" s="35" t="str">
        <f>"999997"</f>
        <v>999997</v>
      </c>
      <c r="B21" s="35" t="s">
        <v>55</v>
      </c>
      <c r="C21" s="35" t="s">
        <v>72</v>
      </c>
      <c r="D21" s="35" t="str">
        <f>"000905"</f>
        <v>000905</v>
      </c>
      <c r="E21" s="35" t="s">
        <v>75</v>
      </c>
      <c r="F21" s="35" t="s">
        <v>76</v>
      </c>
    </row>
    <row r="22" ht="13.5" spans="1:6">
      <c r="A22" s="35" t="str">
        <f>"399374"</f>
        <v>399374</v>
      </c>
      <c r="B22" s="35" t="s">
        <v>77</v>
      </c>
      <c r="C22" s="35" t="s">
        <v>72</v>
      </c>
      <c r="D22" s="35" t="str">
        <f>"399364"</f>
        <v>399364</v>
      </c>
      <c r="E22" s="35" t="s">
        <v>78</v>
      </c>
      <c r="F22" s="35" t="s">
        <v>79</v>
      </c>
    </row>
    <row r="23" ht="13.5" spans="1:6">
      <c r="A23" s="35" t="str">
        <f>"399328"</f>
        <v>399328</v>
      </c>
      <c r="B23" s="35" t="s">
        <v>80</v>
      </c>
      <c r="C23" s="35" t="s">
        <v>72</v>
      </c>
      <c r="D23" s="35" t="str">
        <f>"399550"</f>
        <v>399550</v>
      </c>
      <c r="E23" s="35" t="s">
        <v>81</v>
      </c>
      <c r="F23" s="35" t="s">
        <v>82</v>
      </c>
    </row>
    <row r="24" ht="13.5" spans="1:6">
      <c r="A24" s="35" t="str">
        <f>"399324"</f>
        <v>399324</v>
      </c>
      <c r="B24" s="35" t="s">
        <v>83</v>
      </c>
      <c r="C24" s="35" t="s">
        <v>72</v>
      </c>
      <c r="D24" s="35" t="str">
        <f>"880678"</f>
        <v>880678</v>
      </c>
      <c r="E24" s="35" t="s">
        <v>84</v>
      </c>
      <c r="F24" s="35" t="s">
        <v>85</v>
      </c>
    </row>
    <row r="25" ht="13.5" spans="1:6">
      <c r="A25" s="35" t="str">
        <f>"399296"</f>
        <v>399296</v>
      </c>
      <c r="B25" s="35" t="s">
        <v>86</v>
      </c>
      <c r="C25" s="35" t="s">
        <v>72</v>
      </c>
      <c r="D25" s="35" t="str">
        <f>"880878"</f>
        <v>880878</v>
      </c>
      <c r="E25" s="35" t="s">
        <v>87</v>
      </c>
      <c r="F25" s="35" t="s">
        <v>88</v>
      </c>
    </row>
    <row r="26" ht="13.5" spans="1:6">
      <c r="A26" s="35" t="str">
        <f>"399275"</f>
        <v>399275</v>
      </c>
      <c r="B26" s="35" t="s">
        <v>89</v>
      </c>
      <c r="C26" s="35" t="s">
        <v>72</v>
      </c>
      <c r="D26" s="35" t="str">
        <f>"000009"</f>
        <v>000009</v>
      </c>
      <c r="E26" s="35" t="s">
        <v>90</v>
      </c>
      <c r="F26" s="35" t="s">
        <v>91</v>
      </c>
    </row>
    <row r="27" ht="13.5" spans="1:6">
      <c r="A27" s="35" t="str">
        <f>"880890"</f>
        <v>880890</v>
      </c>
      <c r="B27" s="35" t="s">
        <v>92</v>
      </c>
      <c r="C27" s="35" t="s">
        <v>72</v>
      </c>
      <c r="D27" s="35" t="str">
        <f>"000987"</f>
        <v>000987</v>
      </c>
      <c r="E27" s="35" t="s">
        <v>93</v>
      </c>
      <c r="F27" s="35" t="s">
        <v>94</v>
      </c>
    </row>
    <row r="28" ht="16.5" spans="1:6">
      <c r="A28" s="26"/>
      <c r="B28" s="26"/>
      <c r="C28" s="26"/>
      <c r="D28" s="35" t="str">
        <f>"000989"</f>
        <v>000989</v>
      </c>
      <c r="E28" s="35" t="s">
        <v>95</v>
      </c>
      <c r="F28" s="35" t="s">
        <v>96</v>
      </c>
    </row>
    <row r="29" ht="16.5" spans="1:6">
      <c r="A29" s="26"/>
      <c r="B29" s="26"/>
      <c r="C29" s="26"/>
      <c r="D29" s="35" t="str">
        <f>"880446"</f>
        <v>880446</v>
      </c>
      <c r="E29" s="35" t="s">
        <v>97</v>
      </c>
      <c r="F29" s="35" t="s">
        <v>98</v>
      </c>
    </row>
    <row r="30" ht="16.5" spans="1:6">
      <c r="A30" s="26"/>
      <c r="B30" s="26"/>
      <c r="C30" s="26"/>
      <c r="D30" s="35" t="str">
        <f>"880771"</f>
        <v>880771</v>
      </c>
      <c r="E30" s="35" t="s">
        <v>99</v>
      </c>
      <c r="F30" s="35" t="s">
        <v>100</v>
      </c>
    </row>
    <row r="31" ht="16.5" spans="1:6">
      <c r="A31" s="26"/>
      <c r="B31" s="26"/>
      <c r="C31" s="26"/>
      <c r="D31" s="35" t="str">
        <f>"880786"</f>
        <v>880786</v>
      </c>
      <c r="E31" s="35" t="s">
        <v>101</v>
      </c>
      <c r="F31" s="35" t="s">
        <v>102</v>
      </c>
    </row>
    <row r="32" ht="16.5" spans="1:6">
      <c r="A32" s="26"/>
      <c r="B32" s="26"/>
      <c r="C32" s="26"/>
      <c r="D32" s="35" t="str">
        <f>"880802"</f>
        <v>880802</v>
      </c>
      <c r="E32" s="35" t="s">
        <v>103</v>
      </c>
      <c r="F32" s="35" t="s">
        <v>104</v>
      </c>
    </row>
    <row r="33" ht="16.5" spans="1:6">
      <c r="A33" s="26"/>
      <c r="B33" s="26"/>
      <c r="C33" s="26"/>
      <c r="D33" s="35" t="str">
        <f>"880817"</f>
        <v>880817</v>
      </c>
      <c r="E33" s="35" t="s">
        <v>105</v>
      </c>
      <c r="F33" s="35" t="s">
        <v>106</v>
      </c>
    </row>
    <row r="34" ht="16.5" spans="1:6">
      <c r="A34" s="26"/>
      <c r="B34" s="26"/>
      <c r="C34" s="26"/>
      <c r="D34" s="35" t="str">
        <f>"880532"</f>
        <v>880532</v>
      </c>
      <c r="E34" s="35" t="s">
        <v>107</v>
      </c>
      <c r="F34" s="35" t="s">
        <v>108</v>
      </c>
    </row>
    <row r="35" ht="16.5" spans="1:6">
      <c r="A35" s="26"/>
      <c r="B35" s="26"/>
      <c r="C35" s="26"/>
      <c r="D35" s="35" t="str">
        <f>"880803"</f>
        <v>880803</v>
      </c>
      <c r="E35" s="35" t="s">
        <v>109</v>
      </c>
      <c r="F35" s="35" t="s">
        <v>110</v>
      </c>
    </row>
    <row r="36" ht="16.5" spans="1:6">
      <c r="A36" s="26"/>
      <c r="B36" s="26"/>
      <c r="C36" s="26"/>
      <c r="D36" s="35" t="str">
        <f>"000991"</f>
        <v>000991</v>
      </c>
      <c r="E36" s="35" t="s">
        <v>111</v>
      </c>
      <c r="F36" s="35" t="s">
        <v>112</v>
      </c>
    </row>
    <row r="37" ht="16.5" spans="1:6">
      <c r="A37" s="26"/>
      <c r="B37" s="26"/>
      <c r="C37" s="26"/>
      <c r="D37" s="35" t="str">
        <f>"880856"</f>
        <v>880856</v>
      </c>
      <c r="E37" s="35" t="s">
        <v>113</v>
      </c>
      <c r="F37" s="35" t="s">
        <v>114</v>
      </c>
    </row>
    <row r="38" ht="16.5" spans="1:6">
      <c r="A38" s="26"/>
      <c r="B38" s="26"/>
      <c r="C38" s="26"/>
      <c r="D38" s="35" t="str">
        <f>"880538"</f>
        <v>880538</v>
      </c>
      <c r="E38" s="35" t="s">
        <v>115</v>
      </c>
      <c r="F38" s="35" t="s">
        <v>116</v>
      </c>
    </row>
    <row r="39" ht="16.5" spans="1:6">
      <c r="A39" s="26"/>
      <c r="B39" s="26"/>
      <c r="C39" s="26"/>
      <c r="D39" s="35" t="str">
        <f>"880827"</f>
        <v>880827</v>
      </c>
      <c r="E39" s="35" t="s">
        <v>117</v>
      </c>
      <c r="F39" s="35" t="s">
        <v>118</v>
      </c>
    </row>
    <row r="40" ht="16.5" spans="1:6">
      <c r="A40" s="26"/>
      <c r="B40" s="26"/>
      <c r="C40" s="26"/>
      <c r="D40" s="35" t="str">
        <f>"880970"</f>
        <v>880970</v>
      </c>
      <c r="E40" s="35" t="s">
        <v>119</v>
      </c>
      <c r="F40" s="35" t="s">
        <v>120</v>
      </c>
    </row>
    <row r="41" ht="16.5" spans="1:6">
      <c r="A41" s="26"/>
      <c r="B41" s="26"/>
      <c r="C41" s="26"/>
      <c r="D41" s="35" t="str">
        <f>"880215"</f>
        <v>880215</v>
      </c>
      <c r="E41" s="35" t="s">
        <v>121</v>
      </c>
      <c r="F41" s="35" t="s">
        <v>122</v>
      </c>
    </row>
    <row r="42" ht="16.5" spans="1:6">
      <c r="A42" s="26"/>
      <c r="B42" s="26"/>
      <c r="C42" s="26"/>
      <c r="D42" s="35" t="str">
        <f>"880564"</f>
        <v>880564</v>
      </c>
      <c r="E42" s="35" t="s">
        <v>123</v>
      </c>
      <c r="F42" s="35" t="s">
        <v>124</v>
      </c>
    </row>
    <row r="43" ht="16.5" spans="1:6">
      <c r="A43" s="26"/>
      <c r="B43" s="26"/>
      <c r="C43" s="26"/>
      <c r="D43" s="35" t="str">
        <f>"880472"</f>
        <v>880472</v>
      </c>
      <c r="E43" s="35" t="s">
        <v>125</v>
      </c>
      <c r="F43" s="35" t="s">
        <v>126</v>
      </c>
    </row>
    <row r="44" ht="16.5" spans="1:6">
      <c r="A44" s="26"/>
      <c r="B44" s="26"/>
      <c r="C44" s="26"/>
      <c r="D44" s="35" t="str">
        <f>"880852"</f>
        <v>880852</v>
      </c>
      <c r="E44" s="35" t="s">
        <v>127</v>
      </c>
      <c r="F44" s="35" t="s">
        <v>128</v>
      </c>
    </row>
    <row r="45" ht="16.5" spans="1:6">
      <c r="A45" s="26"/>
      <c r="B45" s="26"/>
      <c r="C45" s="26"/>
      <c r="D45" s="35" t="str">
        <f>"880783"</f>
        <v>880783</v>
      </c>
      <c r="E45" s="35" t="s">
        <v>129</v>
      </c>
      <c r="F45" s="35" t="s">
        <v>130</v>
      </c>
    </row>
    <row r="46" ht="16.5" spans="1:6">
      <c r="A46" s="26"/>
      <c r="B46" s="26"/>
      <c r="C46" s="26"/>
      <c r="D46" s="35" t="str">
        <f>"880911"</f>
        <v>880911</v>
      </c>
      <c r="E46" s="35" t="s">
        <v>131</v>
      </c>
      <c r="F46" s="35" t="s">
        <v>132</v>
      </c>
    </row>
    <row r="47" ht="16.5" spans="1:6">
      <c r="A47" s="26"/>
      <c r="B47" s="26"/>
      <c r="C47" s="26"/>
      <c r="D47" s="35" t="str">
        <f>"880223"</f>
        <v>880223</v>
      </c>
      <c r="E47" s="35" t="s">
        <v>133</v>
      </c>
      <c r="F47" s="35" t="s">
        <v>134</v>
      </c>
    </row>
    <row r="48" ht="16.5" spans="1:6">
      <c r="A48" s="26"/>
      <c r="B48" s="26"/>
      <c r="C48" s="26"/>
      <c r="D48" s="35" t="str">
        <f>"880894"</f>
        <v>880894</v>
      </c>
      <c r="E48" s="35" t="s">
        <v>135</v>
      </c>
      <c r="F48" s="35" t="s">
        <v>136</v>
      </c>
    </row>
    <row r="49" ht="16.5" spans="1:6">
      <c r="A49" s="26"/>
      <c r="B49" s="26"/>
      <c r="C49" s="26"/>
      <c r="D49" s="35" t="str">
        <f>"880850"</f>
        <v>880850</v>
      </c>
      <c r="E49" s="35" t="s">
        <v>137</v>
      </c>
      <c r="F49" s="35" t="s">
        <v>138</v>
      </c>
    </row>
    <row r="50" ht="16.5" spans="1:6">
      <c r="A50" s="26"/>
      <c r="B50" s="26"/>
      <c r="C50" s="26"/>
      <c r="D50" s="35" t="str">
        <f>"880781"</f>
        <v>880781</v>
      </c>
      <c r="E50" s="35" t="s">
        <v>139</v>
      </c>
      <c r="F50" s="35" t="s">
        <v>140</v>
      </c>
    </row>
    <row r="51" ht="16.5" spans="1:6">
      <c r="A51" s="26"/>
      <c r="B51" s="26"/>
      <c r="C51" s="26"/>
      <c r="D51" s="35" t="str">
        <f>"880824"</f>
        <v>880824</v>
      </c>
      <c r="E51" s="35" t="s">
        <v>141</v>
      </c>
      <c r="F51" s="35" t="s">
        <v>142</v>
      </c>
    </row>
    <row r="52" ht="16.5" spans="1:6">
      <c r="A52" s="26"/>
      <c r="B52" s="26"/>
      <c r="C52" s="26"/>
      <c r="D52" s="35" t="str">
        <f>"880224"</f>
        <v>880224</v>
      </c>
      <c r="E52" s="35" t="s">
        <v>143</v>
      </c>
      <c r="F52" s="35" t="s">
        <v>144</v>
      </c>
    </row>
    <row r="53" ht="16.5" spans="1:6">
      <c r="A53" s="26"/>
      <c r="B53" s="26"/>
      <c r="C53" s="26"/>
      <c r="D53" s="35" t="str">
        <f>"880387"</f>
        <v>880387</v>
      </c>
      <c r="E53" s="35" t="s">
        <v>145</v>
      </c>
      <c r="F53" s="35" t="s">
        <v>146</v>
      </c>
    </row>
    <row r="54" ht="16.5" spans="1:6">
      <c r="A54" s="26"/>
      <c r="B54" s="26"/>
      <c r="C54" s="26"/>
      <c r="D54" s="35" t="str">
        <f>"880859"</f>
        <v>880859</v>
      </c>
      <c r="E54" s="35" t="s">
        <v>147</v>
      </c>
      <c r="F54" s="35" t="s">
        <v>148</v>
      </c>
    </row>
    <row r="55" ht="16.5" spans="1:6">
      <c r="A55" s="26"/>
      <c r="B55" s="26"/>
      <c r="C55" s="26"/>
      <c r="D55" s="35" t="str">
        <f>"880213"</f>
        <v>880213</v>
      </c>
      <c r="E55" s="35" t="s">
        <v>149</v>
      </c>
      <c r="F55" s="35" t="s">
        <v>150</v>
      </c>
    </row>
    <row r="56" ht="16.5" spans="1:6">
      <c r="A56" s="26"/>
      <c r="B56" s="26"/>
      <c r="C56" s="26"/>
      <c r="D56" s="35" t="str">
        <f>"880459"</f>
        <v>880459</v>
      </c>
      <c r="E56" s="35" t="s">
        <v>151</v>
      </c>
      <c r="F56" s="35" t="s">
        <v>152</v>
      </c>
    </row>
    <row r="57" ht="16.5" spans="1:6">
      <c r="A57" s="26"/>
      <c r="B57" s="26"/>
      <c r="C57" s="26"/>
      <c r="D57" s="35" t="str">
        <f>"880465"</f>
        <v>880465</v>
      </c>
      <c r="E57" s="35" t="s">
        <v>153</v>
      </c>
      <c r="F57" s="35" t="s">
        <v>154</v>
      </c>
    </row>
    <row r="58" ht="16.5" spans="1:6">
      <c r="A58" s="26"/>
      <c r="B58" s="26"/>
      <c r="C58" s="26"/>
      <c r="D58" s="35" t="str">
        <f>"880318"</f>
        <v>880318</v>
      </c>
      <c r="E58" s="35" t="s">
        <v>155</v>
      </c>
      <c r="F58" s="35" t="s">
        <v>156</v>
      </c>
    </row>
    <row r="59" ht="16.5" spans="1:6">
      <c r="A59" s="26"/>
      <c r="B59" s="26"/>
      <c r="C59" s="26"/>
      <c r="D59" s="35" t="str">
        <f>"880848"</f>
        <v>880848</v>
      </c>
      <c r="E59" s="35" t="s">
        <v>157</v>
      </c>
      <c r="F59" s="35" t="s">
        <v>158</v>
      </c>
    </row>
    <row r="60" ht="16.5" spans="1:6">
      <c r="A60" s="26"/>
      <c r="B60" s="26"/>
      <c r="C60" s="26"/>
      <c r="D60" s="35" t="str">
        <f>"880205"</f>
        <v>880205</v>
      </c>
      <c r="E60" s="35" t="s">
        <v>159</v>
      </c>
      <c r="F60" s="35" t="s">
        <v>160</v>
      </c>
    </row>
    <row r="61" ht="16.5" spans="1:6">
      <c r="A61" s="26"/>
      <c r="B61" s="26"/>
      <c r="C61" s="26"/>
      <c r="D61" s="35" t="str">
        <f>"880222"</f>
        <v>880222</v>
      </c>
      <c r="E61" s="35" t="s">
        <v>161</v>
      </c>
      <c r="F61" s="35" t="s">
        <v>162</v>
      </c>
    </row>
    <row r="62" ht="16.5" spans="1:6">
      <c r="A62" s="26"/>
      <c r="B62" s="26"/>
      <c r="C62" s="26"/>
      <c r="D62" s="35" t="str">
        <f>"880936"</f>
        <v>880936</v>
      </c>
      <c r="E62" s="35" t="s">
        <v>163</v>
      </c>
      <c r="F62" s="35" t="s">
        <v>164</v>
      </c>
    </row>
    <row r="63" ht="16.5" spans="1:6">
      <c r="A63" s="26"/>
      <c r="B63" s="26"/>
      <c r="C63" s="26"/>
      <c r="D63" s="35" t="str">
        <f>"880227"</f>
        <v>880227</v>
      </c>
      <c r="E63" s="35" t="s">
        <v>165</v>
      </c>
      <c r="F63" s="35" t="s">
        <v>166</v>
      </c>
    </row>
    <row r="64" ht="16.5" spans="1:6">
      <c r="A64" s="26"/>
      <c r="B64" s="26"/>
      <c r="C64" s="26"/>
      <c r="D64" s="35" t="str">
        <f>"880202"</f>
        <v>880202</v>
      </c>
      <c r="E64" s="35" t="s">
        <v>167</v>
      </c>
      <c r="F64" s="35" t="s">
        <v>168</v>
      </c>
    </row>
    <row r="65" ht="16.5" spans="1:6">
      <c r="A65" s="26"/>
      <c r="B65" s="26"/>
      <c r="C65" s="26"/>
      <c r="D65" s="35" t="str">
        <f>"880816"</f>
        <v>880816</v>
      </c>
      <c r="E65" s="35" t="s">
        <v>169</v>
      </c>
      <c r="F65" s="35" t="s">
        <v>170</v>
      </c>
    </row>
    <row r="66" ht="16.5" spans="1:6">
      <c r="A66" s="26"/>
      <c r="B66" s="26"/>
      <c r="C66" s="26"/>
      <c r="D66" s="35" t="str">
        <f>"880447"</f>
        <v>880447</v>
      </c>
      <c r="E66" s="35" t="s">
        <v>171</v>
      </c>
      <c r="F66" s="35" t="s">
        <v>172</v>
      </c>
    </row>
    <row r="67" ht="16.5" spans="1:6">
      <c r="A67" s="26"/>
      <c r="B67" s="26"/>
      <c r="C67" s="26"/>
      <c r="D67" s="35" t="str">
        <f>"880539"</f>
        <v>880539</v>
      </c>
      <c r="E67" s="35" t="s">
        <v>173</v>
      </c>
      <c r="F67" s="35" t="s">
        <v>174</v>
      </c>
    </row>
    <row r="68" ht="16.5" spans="1:6">
      <c r="A68" s="26"/>
      <c r="B68" s="26"/>
      <c r="C68" s="26"/>
      <c r="D68" s="35" t="str">
        <f>"880814"</f>
        <v>880814</v>
      </c>
      <c r="E68" s="35" t="s">
        <v>175</v>
      </c>
      <c r="F68" s="35" t="s">
        <v>176</v>
      </c>
    </row>
    <row r="69" ht="16.5" spans="1:6">
      <c r="A69" s="26"/>
      <c r="B69" s="26"/>
      <c r="C69" s="26"/>
      <c r="D69" s="35" t="str">
        <f>"880649"</f>
        <v>880649</v>
      </c>
      <c r="E69" s="35" t="s">
        <v>177</v>
      </c>
      <c r="F69" s="35" t="s">
        <v>178</v>
      </c>
    </row>
    <row r="70" ht="16.5" spans="1:6">
      <c r="A70" s="26"/>
      <c r="B70" s="26"/>
      <c r="C70" s="26"/>
      <c r="D70" s="35" t="str">
        <f>"880872"</f>
        <v>880872</v>
      </c>
      <c r="E70" s="35" t="s">
        <v>179</v>
      </c>
      <c r="F70" s="35" t="s">
        <v>180</v>
      </c>
    </row>
    <row r="71" ht="16.5" spans="1:6">
      <c r="A71" s="26"/>
      <c r="B71" s="26"/>
      <c r="C71" s="26"/>
      <c r="D71" s="35" t="str">
        <f>"880628"</f>
        <v>880628</v>
      </c>
      <c r="E71" s="35" t="s">
        <v>181</v>
      </c>
      <c r="F71" s="35" t="s">
        <v>182</v>
      </c>
    </row>
    <row r="72" ht="16.5" spans="1:6">
      <c r="A72" s="26"/>
      <c r="B72" s="26"/>
      <c r="C72" s="26"/>
      <c r="D72" s="35" t="str">
        <f>"880794"</f>
        <v>880794</v>
      </c>
      <c r="E72" s="35" t="s">
        <v>183</v>
      </c>
      <c r="F72" s="35" t="s">
        <v>184</v>
      </c>
    </row>
    <row r="73" ht="16.5" spans="1:6">
      <c r="A73" s="26"/>
      <c r="B73" s="26"/>
      <c r="C73" s="26"/>
      <c r="D73" s="35" t="str">
        <f>"880399"</f>
        <v>880399</v>
      </c>
      <c r="E73" s="35" t="s">
        <v>185</v>
      </c>
      <c r="F73" s="35" t="s">
        <v>186</v>
      </c>
    </row>
    <row r="74" ht="16.5" spans="1:6">
      <c r="A74" s="26"/>
      <c r="B74" s="26"/>
      <c r="C74" s="26"/>
      <c r="D74" s="35" t="str">
        <f>"880201"</f>
        <v>880201</v>
      </c>
      <c r="E74" s="35" t="s">
        <v>187</v>
      </c>
      <c r="F74" s="35" t="s">
        <v>188</v>
      </c>
    </row>
    <row r="75" ht="16.5" spans="1:6">
      <c r="A75" s="26"/>
      <c r="B75" s="26"/>
      <c r="C75" s="26"/>
      <c r="D75" s="35" t="str">
        <f>"880455"</f>
        <v>880455</v>
      </c>
      <c r="E75" s="35" t="s">
        <v>189</v>
      </c>
      <c r="F75" s="35" t="s">
        <v>190</v>
      </c>
    </row>
    <row r="76" ht="16.5" spans="1:6">
      <c r="A76" s="26"/>
      <c r="B76" s="26"/>
      <c r="C76" s="26"/>
      <c r="D76" s="35" t="str">
        <f>"880204"</f>
        <v>880204</v>
      </c>
      <c r="E76" s="35" t="s">
        <v>191</v>
      </c>
      <c r="F76" s="35" t="s">
        <v>192</v>
      </c>
    </row>
    <row r="77" ht="16.5" spans="1:6">
      <c r="A77" s="26"/>
      <c r="B77" s="26"/>
      <c r="C77" s="26"/>
      <c r="D77" s="35" t="str">
        <f>"880619"</f>
        <v>880619</v>
      </c>
      <c r="E77" s="35" t="s">
        <v>193</v>
      </c>
      <c r="F77" s="35" t="s">
        <v>194</v>
      </c>
    </row>
    <row r="78" ht="16.5" spans="1:6">
      <c r="A78" s="26"/>
      <c r="B78" s="26"/>
      <c r="C78" s="26"/>
      <c r="D78" s="35" t="str">
        <f>"880881"</f>
        <v>880881</v>
      </c>
      <c r="E78" s="35" t="s">
        <v>195</v>
      </c>
      <c r="F78" s="35" t="s">
        <v>196</v>
      </c>
    </row>
    <row r="79" ht="16.5" spans="1:6">
      <c r="A79" s="26"/>
      <c r="B79" s="26"/>
      <c r="C79" s="26"/>
      <c r="D79" s="35" t="str">
        <f>"880454"</f>
        <v>880454</v>
      </c>
      <c r="E79" s="35" t="s">
        <v>197</v>
      </c>
      <c r="F79" s="35" t="s">
        <v>198</v>
      </c>
    </row>
    <row r="80" ht="16.5" spans="1:6">
      <c r="A80" s="26"/>
      <c r="B80" s="26"/>
      <c r="C80" s="26"/>
      <c r="D80" s="35" t="str">
        <f>"880453"</f>
        <v>880453</v>
      </c>
      <c r="E80" s="35" t="s">
        <v>199</v>
      </c>
      <c r="F80" s="35" t="s">
        <v>200</v>
      </c>
    </row>
    <row r="81" ht="16.5" spans="1:6">
      <c r="A81" s="26"/>
      <c r="B81" s="26"/>
      <c r="C81" s="26"/>
      <c r="D81" s="35" t="str">
        <f>"880842"</f>
        <v>880842</v>
      </c>
      <c r="E81" s="35" t="s">
        <v>201</v>
      </c>
      <c r="F81" s="35" t="s">
        <v>202</v>
      </c>
    </row>
    <row r="82" ht="16.5" spans="1:6">
      <c r="A82" s="26"/>
      <c r="B82" s="26"/>
      <c r="C82" s="26"/>
      <c r="D82" s="35" t="str">
        <f>"399012"</f>
        <v>399012</v>
      </c>
      <c r="E82" s="35" t="s">
        <v>203</v>
      </c>
      <c r="F82" s="35" t="s">
        <v>72</v>
      </c>
    </row>
    <row r="83" ht="16.5" spans="1:6">
      <c r="A83" s="26"/>
      <c r="B83" s="26"/>
      <c r="C83" s="26"/>
      <c r="D83" s="35" t="str">
        <f>"000847"</f>
        <v>000847</v>
      </c>
      <c r="E83" s="35" t="s">
        <v>204</v>
      </c>
      <c r="F83" s="35" t="s">
        <v>72</v>
      </c>
    </row>
    <row r="84" ht="16.5" spans="1:6">
      <c r="A84" s="26"/>
      <c r="B84" s="26"/>
      <c r="C84" s="26"/>
      <c r="D84" s="35" t="str">
        <f>"000159"</f>
        <v>000159</v>
      </c>
      <c r="E84" s="35" t="s">
        <v>205</v>
      </c>
      <c r="F84" s="35" t="s">
        <v>72</v>
      </c>
    </row>
    <row r="85" ht="16.5" spans="1:6">
      <c r="A85" s="26"/>
      <c r="B85" s="26"/>
      <c r="C85" s="26"/>
      <c r="D85" s="35" t="str">
        <f>"000122"</f>
        <v>000122</v>
      </c>
      <c r="E85" s="35" t="s">
        <v>206</v>
      </c>
      <c r="F85" s="35" t="s">
        <v>72</v>
      </c>
    </row>
    <row r="86" ht="16.5" spans="1:6">
      <c r="A86" s="26"/>
      <c r="B86" s="26"/>
      <c r="C86" s="26"/>
      <c r="D86" s="35" t="str">
        <f>"000019"</f>
        <v>000019</v>
      </c>
      <c r="E86" s="35" t="s">
        <v>207</v>
      </c>
      <c r="F86" s="35" t="s">
        <v>72</v>
      </c>
    </row>
    <row r="87" ht="16.5" spans="1:6">
      <c r="A87" s="26"/>
      <c r="B87" s="26"/>
      <c r="C87" s="26"/>
      <c r="D87" s="35" t="str">
        <f>"399905"</f>
        <v>399905</v>
      </c>
      <c r="E87" s="35" t="s">
        <v>208</v>
      </c>
      <c r="F87" s="35" t="s">
        <v>72</v>
      </c>
    </row>
    <row r="88" ht="16.5" spans="1:6">
      <c r="A88" s="26"/>
      <c r="B88" s="26"/>
      <c r="C88" s="26"/>
      <c r="D88" s="35" t="str">
        <f>"399903"</f>
        <v>399903</v>
      </c>
      <c r="E88" s="35" t="s">
        <v>209</v>
      </c>
      <c r="F88" s="35" t="s">
        <v>72</v>
      </c>
    </row>
    <row r="89" ht="16.5" spans="1:6">
      <c r="A89" s="26"/>
      <c r="B89" s="26"/>
      <c r="C89" s="26"/>
      <c r="D89" s="35" t="str">
        <f>"399678"</f>
        <v>399678</v>
      </c>
      <c r="E89" s="35" t="s">
        <v>210</v>
      </c>
      <c r="F89" s="35" t="s">
        <v>72</v>
      </c>
    </row>
    <row r="90" ht="16.5" spans="1:6">
      <c r="A90" s="26"/>
      <c r="B90" s="26"/>
      <c r="C90" s="26"/>
      <c r="D90" s="35" t="str">
        <f>"399673"</f>
        <v>399673</v>
      </c>
      <c r="E90" s="35" t="s">
        <v>211</v>
      </c>
      <c r="F90" s="35" t="s">
        <v>72</v>
      </c>
    </row>
    <row r="91" ht="16.5" spans="1:6">
      <c r="A91" s="26"/>
      <c r="B91" s="26"/>
      <c r="C91" s="26"/>
      <c r="D91" s="35" t="str">
        <f>"399612"</f>
        <v>399612</v>
      </c>
      <c r="E91" s="35" t="s">
        <v>212</v>
      </c>
      <c r="F91" s="35" t="s">
        <v>72</v>
      </c>
    </row>
    <row r="92" ht="16.5" spans="1:6">
      <c r="A92" s="26"/>
      <c r="B92" s="26"/>
      <c r="C92" s="26"/>
      <c r="D92" s="35" t="str">
        <f>"399608"</f>
        <v>399608</v>
      </c>
      <c r="E92" s="35" t="s">
        <v>213</v>
      </c>
      <c r="F92" s="35" t="s">
        <v>72</v>
      </c>
    </row>
    <row r="93" ht="16.5" spans="1:6">
      <c r="A93" s="26"/>
      <c r="B93" s="26"/>
      <c r="C93" s="26"/>
      <c r="D93" s="35" t="str">
        <f>"399376"</f>
        <v>399376</v>
      </c>
      <c r="E93" s="35" t="s">
        <v>214</v>
      </c>
      <c r="F93" s="35" t="s">
        <v>72</v>
      </c>
    </row>
    <row r="94" ht="16.5" spans="1:6">
      <c r="A94" s="26"/>
      <c r="B94" s="26"/>
      <c r="C94" s="26"/>
      <c r="D94" s="35" t="str">
        <f>"399371"</f>
        <v>399371</v>
      </c>
      <c r="E94" s="35" t="s">
        <v>215</v>
      </c>
      <c r="F94" s="35" t="s">
        <v>72</v>
      </c>
    </row>
    <row r="95" ht="16.5" spans="1:6">
      <c r="A95" s="26"/>
      <c r="B95" s="26"/>
      <c r="C95" s="26"/>
      <c r="D95" s="35" t="str">
        <f>"399365"</f>
        <v>399365</v>
      </c>
      <c r="E95" s="35" t="s">
        <v>216</v>
      </c>
      <c r="F95" s="35" t="s">
        <v>72</v>
      </c>
    </row>
    <row r="96" ht="16.5" spans="1:6">
      <c r="A96" s="26"/>
      <c r="B96" s="26"/>
      <c r="C96" s="26"/>
      <c r="D96" s="35" t="str">
        <f>"399362"</f>
        <v>399362</v>
      </c>
      <c r="E96" s="35" t="s">
        <v>217</v>
      </c>
      <c r="F96" s="35" t="s">
        <v>72</v>
      </c>
    </row>
    <row r="97" ht="16.5" spans="1:6">
      <c r="A97" s="26"/>
      <c r="B97" s="26"/>
      <c r="C97" s="26"/>
      <c r="D97" s="35" t="str">
        <f>"399357"</f>
        <v>399357</v>
      </c>
      <c r="E97" s="35" t="s">
        <v>218</v>
      </c>
      <c r="F97" s="35" t="s">
        <v>72</v>
      </c>
    </row>
    <row r="98" ht="16.5" spans="1:6">
      <c r="A98" s="26"/>
      <c r="B98" s="26"/>
      <c r="C98" s="26"/>
      <c r="D98" s="35" t="str">
        <f>"399356"</f>
        <v>399356</v>
      </c>
      <c r="E98" s="35" t="s">
        <v>219</v>
      </c>
      <c r="F98" s="35" t="s">
        <v>72</v>
      </c>
    </row>
    <row r="99" ht="16.5" spans="1:6">
      <c r="A99" s="26"/>
      <c r="B99" s="26"/>
      <c r="C99" s="26"/>
      <c r="D99" s="35" t="str">
        <f>"399320"</f>
        <v>399320</v>
      </c>
      <c r="E99" s="35" t="s">
        <v>220</v>
      </c>
      <c r="F99" s="35" t="s">
        <v>72</v>
      </c>
    </row>
    <row r="100" ht="16.5" spans="1:6">
      <c r="A100" s="26"/>
      <c r="B100" s="26"/>
      <c r="C100" s="26"/>
      <c r="D100" s="35" t="str">
        <f>"399319"</f>
        <v>399319</v>
      </c>
      <c r="E100" s="35" t="s">
        <v>221</v>
      </c>
      <c r="F100" s="35" t="s">
        <v>72</v>
      </c>
    </row>
    <row r="101" ht="16.5" spans="1:6">
      <c r="A101" s="26"/>
      <c r="B101" s="26"/>
      <c r="C101" s="26"/>
      <c r="D101" s="35" t="str">
        <f>"399293"</f>
        <v>399293</v>
      </c>
      <c r="E101" s="35" t="s">
        <v>222</v>
      </c>
      <c r="F101" s="35" t="s">
        <v>72</v>
      </c>
    </row>
    <row r="102" ht="16.5" spans="1:6">
      <c r="A102" s="26"/>
      <c r="B102" s="26"/>
      <c r="C102" s="26"/>
      <c r="D102" s="36"/>
      <c r="E102" s="36"/>
      <c r="F102" s="36"/>
    </row>
    <row r="103" ht="16.5" spans="1:6">
      <c r="A103" s="26"/>
      <c r="B103" s="26"/>
      <c r="C103" s="26"/>
      <c r="D103" s="36"/>
      <c r="E103" s="36"/>
      <c r="F103" s="36"/>
    </row>
    <row r="104" ht="16.5" spans="1:6">
      <c r="A104" s="26"/>
      <c r="B104" s="26"/>
      <c r="C104" s="26"/>
      <c r="D104" s="36"/>
      <c r="E104" s="36"/>
      <c r="F104" s="36"/>
    </row>
    <row r="105" ht="16.5" spans="1:6">
      <c r="A105" s="26"/>
      <c r="B105" s="26"/>
      <c r="C105" s="26"/>
      <c r="D105" s="36"/>
      <c r="E105" s="36"/>
      <c r="F105" s="36"/>
    </row>
    <row r="106" ht="16.5" spans="1:6">
      <c r="A106" s="26"/>
      <c r="B106" s="26"/>
      <c r="C106" s="26"/>
      <c r="D106" s="36"/>
      <c r="E106" s="36"/>
      <c r="F106" s="36"/>
    </row>
    <row r="107" ht="16.5" spans="1:6">
      <c r="A107" s="26"/>
      <c r="B107" s="26"/>
      <c r="C107" s="26"/>
      <c r="D107" s="36"/>
      <c r="E107" s="36"/>
      <c r="F107" s="36"/>
    </row>
    <row r="108" ht="16.5" spans="1:6">
      <c r="A108" s="26"/>
      <c r="B108" s="26"/>
      <c r="C108" s="26"/>
      <c r="D108" s="36"/>
      <c r="E108" s="36"/>
      <c r="F108" s="36"/>
    </row>
    <row r="109" ht="16.5" spans="1:6">
      <c r="A109" s="26"/>
      <c r="B109" s="26"/>
      <c r="C109" s="26"/>
      <c r="D109" s="36"/>
      <c r="E109" s="36"/>
      <c r="F109" s="36"/>
    </row>
    <row r="110" ht="16.5" spans="1:6">
      <c r="A110" s="26"/>
      <c r="B110" s="26"/>
      <c r="C110" s="26"/>
      <c r="D110" s="36"/>
      <c r="E110" s="36"/>
      <c r="F110" s="36"/>
    </row>
    <row r="111" ht="16.5" spans="1:6">
      <c r="A111" s="26"/>
      <c r="B111" s="26"/>
      <c r="C111" s="26"/>
      <c r="D111" s="36"/>
      <c r="E111" s="36"/>
      <c r="F111" s="36"/>
    </row>
    <row r="112" ht="16.5" spans="1:6">
      <c r="A112" s="26"/>
      <c r="B112" s="26"/>
      <c r="C112" s="26"/>
      <c r="D112" s="36"/>
      <c r="E112" s="36"/>
      <c r="F112" s="36"/>
    </row>
    <row r="113" ht="16.5" spans="1:6">
      <c r="A113" s="26"/>
      <c r="B113" s="26"/>
      <c r="C113" s="26"/>
      <c r="D113" s="36"/>
      <c r="E113" s="36"/>
      <c r="F113" s="36"/>
    </row>
    <row r="114" ht="16.5" spans="1:6">
      <c r="A114" s="26"/>
      <c r="B114" s="26"/>
      <c r="C114" s="26"/>
      <c r="D114" s="36"/>
      <c r="E114" s="36"/>
      <c r="F114" s="36"/>
    </row>
    <row r="115" ht="16.5" spans="1:6">
      <c r="A115" s="26"/>
      <c r="B115" s="26"/>
      <c r="C115" s="26"/>
      <c r="D115" s="36"/>
      <c r="E115" s="36"/>
      <c r="F115" s="36"/>
    </row>
    <row r="116" ht="16.5" spans="1:6">
      <c r="A116" s="26"/>
      <c r="B116" s="26"/>
      <c r="C116" s="26"/>
      <c r="D116" s="36"/>
      <c r="E116" s="36"/>
      <c r="F116" s="36"/>
    </row>
    <row r="117" ht="16.5" spans="1:6">
      <c r="A117" s="26"/>
      <c r="B117" s="26"/>
      <c r="C117" s="26"/>
      <c r="D117" s="36"/>
      <c r="E117" s="36"/>
      <c r="F117" s="36"/>
    </row>
    <row r="118" ht="16.5" spans="1:6">
      <c r="A118" s="26"/>
      <c r="B118" s="26"/>
      <c r="C118" s="26"/>
      <c r="D118" s="36"/>
      <c r="E118" s="36"/>
      <c r="F118" s="36"/>
    </row>
    <row r="119" ht="16.5" spans="1:6">
      <c r="A119" s="26"/>
      <c r="B119" s="26"/>
      <c r="C119" s="26"/>
      <c r="D119" s="36"/>
      <c r="E119" s="36"/>
      <c r="F119" s="36"/>
    </row>
    <row r="120" ht="16.5" spans="1:6">
      <c r="A120" s="26"/>
      <c r="B120" s="26"/>
      <c r="C120" s="26"/>
      <c r="D120" s="36"/>
      <c r="E120" s="36"/>
      <c r="F120" s="36"/>
    </row>
    <row r="121" ht="16.5" spans="1:6">
      <c r="A121" s="26"/>
      <c r="B121" s="26"/>
      <c r="C121" s="26"/>
      <c r="D121" s="36"/>
      <c r="E121" s="36"/>
      <c r="F121" s="36"/>
    </row>
    <row r="122" ht="16.5" spans="1:6">
      <c r="A122" s="26"/>
      <c r="B122" s="26"/>
      <c r="C122" s="26"/>
      <c r="D122" s="36"/>
      <c r="E122" s="36"/>
      <c r="F122" s="36"/>
    </row>
    <row r="123" ht="16.5" spans="1:6">
      <c r="A123" s="26"/>
      <c r="B123" s="26"/>
      <c r="C123" s="26"/>
      <c r="D123" s="36"/>
      <c r="E123" s="36"/>
      <c r="F123" s="3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9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223</v>
      </c>
      <c r="B1" s="2"/>
      <c r="C1" s="2"/>
      <c r="D1" s="2"/>
      <c r="E1" s="2"/>
      <c r="F1" s="2"/>
      <c r="G1" s="2"/>
      <c r="H1" s="2"/>
      <c r="I1" s="2"/>
      <c r="J1" s="2"/>
      <c r="K1" s="1" t="s">
        <v>224</v>
      </c>
      <c r="L1" s="1"/>
      <c r="M1" s="1"/>
      <c r="N1" s="1"/>
      <c r="O1" s="1"/>
      <c r="P1" s="1"/>
      <c r="Q1" s="1"/>
      <c r="R1" s="1"/>
    </row>
    <row r="2" ht="22.5" spans="1:18">
      <c r="A2" s="3" t="s">
        <v>225</v>
      </c>
      <c r="B2" s="4" t="s">
        <v>226</v>
      </c>
      <c r="C2" s="4" t="s">
        <v>227</v>
      </c>
      <c r="D2" s="4" t="s">
        <v>228</v>
      </c>
      <c r="E2" s="4" t="s">
        <v>229</v>
      </c>
      <c r="F2" s="4" t="s">
        <v>230</v>
      </c>
      <c r="G2" s="4" t="s">
        <v>231</v>
      </c>
      <c r="H2" s="4" t="s">
        <v>232</v>
      </c>
      <c r="I2" s="4" t="s">
        <v>233</v>
      </c>
      <c r="J2" s="4" t="s">
        <v>234</v>
      </c>
      <c r="K2" s="13" t="s">
        <v>235</v>
      </c>
      <c r="L2" s="13" t="s">
        <v>236</v>
      </c>
      <c r="M2" s="13" t="s">
        <v>237</v>
      </c>
      <c r="N2" s="13" t="s">
        <v>238</v>
      </c>
      <c r="O2" s="13" t="s">
        <v>239</v>
      </c>
      <c r="P2" s="13" t="s">
        <v>240</v>
      </c>
      <c r="Q2" s="13" t="s">
        <v>241</v>
      </c>
      <c r="R2" s="13" t="s">
        <v>242</v>
      </c>
    </row>
    <row r="3" ht="16.5" spans="1:18">
      <c r="A3" s="18">
        <v>399439</v>
      </c>
      <c r="B3" s="18" t="s">
        <v>243</v>
      </c>
      <c r="C3" s="18">
        <v>1489.041</v>
      </c>
      <c r="D3" s="18">
        <v>1709.582</v>
      </c>
      <c r="E3" s="18">
        <v>1</v>
      </c>
      <c r="F3" s="19">
        <v>0</v>
      </c>
      <c r="G3" s="19">
        <v>0</v>
      </c>
      <c r="H3" s="19">
        <v>1</v>
      </c>
      <c r="I3" s="19">
        <v>0.511</v>
      </c>
      <c r="J3" s="19">
        <v>13.346</v>
      </c>
      <c r="K3" s="23">
        <v>4</v>
      </c>
      <c r="L3" s="23">
        <v>0</v>
      </c>
      <c r="M3" s="23">
        <v>0</v>
      </c>
      <c r="N3" s="23">
        <v>1</v>
      </c>
      <c r="O3" s="23">
        <v>0</v>
      </c>
      <c r="P3" s="23">
        <v>-3.24</v>
      </c>
      <c r="Q3" s="23">
        <v>0</v>
      </c>
      <c r="R3" s="23">
        <v>0</v>
      </c>
    </row>
    <row r="4" ht="16.5" spans="1:18">
      <c r="A4" s="20">
        <v>5</v>
      </c>
      <c r="B4" s="20" t="s">
        <v>244</v>
      </c>
      <c r="C4" s="20">
        <v>2402.683</v>
      </c>
      <c r="D4" s="20">
        <v>2705.912</v>
      </c>
      <c r="E4" s="20">
        <v>0</v>
      </c>
      <c r="F4" s="20">
        <v>0</v>
      </c>
      <c r="G4" s="20">
        <v>0</v>
      </c>
      <c r="H4" s="20">
        <v>1</v>
      </c>
      <c r="I4" s="19">
        <v>0.532</v>
      </c>
      <c r="J4" s="19">
        <v>11.679</v>
      </c>
      <c r="K4" s="23">
        <v>4</v>
      </c>
      <c r="L4" s="23">
        <v>0</v>
      </c>
      <c r="M4" s="23">
        <v>0</v>
      </c>
      <c r="N4" s="23">
        <v>1</v>
      </c>
      <c r="O4" s="23">
        <v>0</v>
      </c>
      <c r="P4" s="23">
        <v>-3.4</v>
      </c>
      <c r="Q4" s="23">
        <v>0</v>
      </c>
      <c r="R4" s="23">
        <v>0</v>
      </c>
    </row>
    <row r="5" ht="16.5" spans="1:18">
      <c r="A5" s="20">
        <v>8</v>
      </c>
      <c r="B5" s="20" t="s">
        <v>245</v>
      </c>
      <c r="C5" s="20">
        <v>2960.037</v>
      </c>
      <c r="D5" s="20">
        <v>3291.74</v>
      </c>
      <c r="E5" s="20">
        <v>0</v>
      </c>
      <c r="F5" s="20">
        <v>0</v>
      </c>
      <c r="G5" s="20">
        <v>0</v>
      </c>
      <c r="H5" s="20">
        <v>1</v>
      </c>
      <c r="I5" s="19">
        <v>1.092</v>
      </c>
      <c r="J5" s="19">
        <v>11.059</v>
      </c>
      <c r="K5" s="23">
        <v>3</v>
      </c>
      <c r="L5" s="23">
        <v>1</v>
      </c>
      <c r="M5" s="23">
        <v>0</v>
      </c>
      <c r="N5" s="23">
        <v>0</v>
      </c>
      <c r="O5" s="23">
        <v>0</v>
      </c>
      <c r="P5" s="23">
        <v>-0.435</v>
      </c>
      <c r="Q5" s="23">
        <v>0</v>
      </c>
      <c r="R5" s="23">
        <v>-1</v>
      </c>
    </row>
    <row r="6" ht="16.5" spans="1:18">
      <c r="A6" s="20">
        <v>12</v>
      </c>
      <c r="B6" s="20" t="s">
        <v>246</v>
      </c>
      <c r="C6" s="20">
        <v>222.08</v>
      </c>
      <c r="D6" s="20">
        <v>224.754</v>
      </c>
      <c r="E6" s="20">
        <v>0</v>
      </c>
      <c r="F6" s="20">
        <v>0</v>
      </c>
      <c r="G6" s="20">
        <v>0</v>
      </c>
      <c r="H6" s="20">
        <v>1</v>
      </c>
      <c r="I6" s="19">
        <v>0.266</v>
      </c>
      <c r="J6" s="19">
        <v>1.453</v>
      </c>
      <c r="K6" s="23">
        <v>4</v>
      </c>
      <c r="L6" s="23">
        <v>0</v>
      </c>
      <c r="M6" s="23">
        <v>0</v>
      </c>
      <c r="N6" s="23">
        <v>0</v>
      </c>
      <c r="O6" s="23">
        <v>0</v>
      </c>
      <c r="P6" s="23">
        <v>-3.459</v>
      </c>
      <c r="Q6" s="23">
        <v>0</v>
      </c>
      <c r="R6" s="23">
        <v>0</v>
      </c>
    </row>
    <row r="7" ht="16.5" spans="1:18">
      <c r="A7" s="20">
        <v>13</v>
      </c>
      <c r="B7" s="20" t="s">
        <v>247</v>
      </c>
      <c r="C7" s="20">
        <v>295.247</v>
      </c>
      <c r="D7" s="20">
        <v>297.433</v>
      </c>
      <c r="E7" s="20">
        <v>0</v>
      </c>
      <c r="F7" s="20">
        <v>0</v>
      </c>
      <c r="G7" s="20">
        <v>0</v>
      </c>
      <c r="H7" s="20">
        <v>1</v>
      </c>
      <c r="I7" s="19">
        <v>0.413</v>
      </c>
      <c r="J7" s="19">
        <v>1.144</v>
      </c>
      <c r="K7" s="23">
        <v>4</v>
      </c>
      <c r="L7" s="23">
        <v>0</v>
      </c>
      <c r="M7" s="23">
        <v>0</v>
      </c>
      <c r="N7" s="23">
        <v>1</v>
      </c>
      <c r="O7" s="23">
        <v>-1</v>
      </c>
      <c r="P7" s="23">
        <v>-3.701</v>
      </c>
      <c r="Q7" s="23">
        <v>0</v>
      </c>
      <c r="R7" s="23">
        <v>0</v>
      </c>
    </row>
    <row r="8" ht="16.5" spans="1:18">
      <c r="A8" s="20">
        <v>18</v>
      </c>
      <c r="B8" s="20" t="s">
        <v>248</v>
      </c>
      <c r="C8" s="20">
        <v>4973.333</v>
      </c>
      <c r="D8" s="20">
        <v>5618.354</v>
      </c>
      <c r="E8" s="20">
        <v>0</v>
      </c>
      <c r="F8" s="20">
        <v>0</v>
      </c>
      <c r="G8" s="20">
        <v>0</v>
      </c>
      <c r="H8" s="20">
        <v>1</v>
      </c>
      <c r="I8" s="19">
        <v>1.857</v>
      </c>
      <c r="J8" s="19">
        <v>13.125</v>
      </c>
      <c r="K8" s="23">
        <v>3</v>
      </c>
      <c r="L8" s="23">
        <v>0</v>
      </c>
      <c r="M8" s="23">
        <v>0</v>
      </c>
      <c r="N8" s="23">
        <v>0</v>
      </c>
      <c r="O8" s="23">
        <v>0</v>
      </c>
      <c r="P8" s="23">
        <v>-12.75</v>
      </c>
      <c r="Q8" s="23">
        <v>0</v>
      </c>
      <c r="R8" s="23">
        <v>-1</v>
      </c>
    </row>
    <row r="9" ht="16.5" spans="1:18">
      <c r="A9" s="20">
        <v>22</v>
      </c>
      <c r="B9" s="20" t="s">
        <v>249</v>
      </c>
      <c r="C9" s="20">
        <v>247.72</v>
      </c>
      <c r="D9" s="20">
        <v>249.379</v>
      </c>
      <c r="E9" s="20">
        <v>0</v>
      </c>
      <c r="F9" s="20">
        <v>0</v>
      </c>
      <c r="G9" s="20">
        <v>0</v>
      </c>
      <c r="H9" s="20">
        <v>1</v>
      </c>
      <c r="I9" s="19">
        <v>0.386</v>
      </c>
      <c r="J9" s="19">
        <v>1.049</v>
      </c>
      <c r="K9" s="23">
        <v>3</v>
      </c>
      <c r="L9" s="23">
        <v>0</v>
      </c>
      <c r="M9" s="23">
        <v>0</v>
      </c>
      <c r="N9" s="23">
        <v>0</v>
      </c>
      <c r="O9" s="23">
        <v>0</v>
      </c>
      <c r="P9" s="23">
        <v>-4.691</v>
      </c>
      <c r="Q9" s="23">
        <v>0</v>
      </c>
      <c r="R9" s="23">
        <v>-1</v>
      </c>
    </row>
    <row r="10" ht="16.5" spans="1:18">
      <c r="A10" s="20">
        <v>29</v>
      </c>
      <c r="B10" s="20" t="s">
        <v>250</v>
      </c>
      <c r="C10" s="20">
        <v>3814.417</v>
      </c>
      <c r="D10" s="20">
        <v>4247.913</v>
      </c>
      <c r="E10" s="20">
        <v>0</v>
      </c>
      <c r="F10" s="20">
        <v>0</v>
      </c>
      <c r="G10" s="20">
        <v>0</v>
      </c>
      <c r="H10" s="20">
        <v>1</v>
      </c>
      <c r="I10" s="19">
        <v>1.753</v>
      </c>
      <c r="J10" s="19">
        <v>11.779</v>
      </c>
      <c r="K10" s="23">
        <v>4</v>
      </c>
      <c r="L10" s="23">
        <v>0</v>
      </c>
      <c r="M10" s="23">
        <v>-1</v>
      </c>
      <c r="N10" s="23">
        <v>1</v>
      </c>
      <c r="O10" s="23">
        <v>0</v>
      </c>
      <c r="P10" s="23">
        <v>-1.046</v>
      </c>
      <c r="Q10" s="23">
        <v>0</v>
      </c>
      <c r="R10" s="23">
        <v>0</v>
      </c>
    </row>
    <row r="11" ht="16.5" spans="1:18">
      <c r="A11" s="20">
        <v>31</v>
      </c>
      <c r="B11" s="20" t="s">
        <v>251</v>
      </c>
      <c r="C11" s="20">
        <v>2752.459</v>
      </c>
      <c r="D11" s="20">
        <v>3074.848</v>
      </c>
      <c r="E11" s="20">
        <v>0</v>
      </c>
      <c r="F11" s="20">
        <v>0</v>
      </c>
      <c r="G11" s="20">
        <v>0</v>
      </c>
      <c r="H11" s="20">
        <v>1</v>
      </c>
      <c r="I11" s="19">
        <v>0.44</v>
      </c>
      <c r="J11" s="19">
        <v>10.878</v>
      </c>
      <c r="K11" s="23">
        <v>4</v>
      </c>
      <c r="L11" s="23">
        <v>0</v>
      </c>
      <c r="M11" s="23">
        <v>0</v>
      </c>
      <c r="N11" s="23">
        <v>0</v>
      </c>
      <c r="O11" s="23">
        <v>-1</v>
      </c>
      <c r="P11" s="23">
        <v>-7.852</v>
      </c>
      <c r="Q11" s="23">
        <v>0</v>
      </c>
      <c r="R11" s="23">
        <v>0</v>
      </c>
    </row>
    <row r="12" ht="16.5" spans="1:18">
      <c r="A12" s="20">
        <v>38</v>
      </c>
      <c r="B12" s="20" t="s">
        <v>252</v>
      </c>
      <c r="C12" s="20">
        <v>4951.145</v>
      </c>
      <c r="D12" s="20">
        <v>5592.816</v>
      </c>
      <c r="E12" s="20">
        <v>0</v>
      </c>
      <c r="F12" s="20">
        <v>0</v>
      </c>
      <c r="G12" s="20">
        <v>0</v>
      </c>
      <c r="H12" s="20">
        <v>1</v>
      </c>
      <c r="I12" s="19">
        <v>1.979</v>
      </c>
      <c r="J12" s="19">
        <v>13.225</v>
      </c>
      <c r="K12" s="23">
        <v>4</v>
      </c>
      <c r="L12" s="23">
        <v>0</v>
      </c>
      <c r="M12" s="23">
        <v>0</v>
      </c>
      <c r="N12" s="23">
        <v>0</v>
      </c>
      <c r="O12" s="23">
        <v>0</v>
      </c>
      <c r="P12" s="23">
        <v>-8.011</v>
      </c>
      <c r="Q12" s="23">
        <v>0</v>
      </c>
      <c r="R12" s="23">
        <v>0</v>
      </c>
    </row>
    <row r="13" ht="16.5" spans="1:18">
      <c r="A13" s="20">
        <v>58</v>
      </c>
      <c r="B13" s="20" t="s">
        <v>253</v>
      </c>
      <c r="C13" s="20">
        <v>3963.863</v>
      </c>
      <c r="D13" s="20">
        <v>4401.441</v>
      </c>
      <c r="E13" s="20">
        <v>0</v>
      </c>
      <c r="F13" s="20">
        <v>0</v>
      </c>
      <c r="G13" s="20">
        <v>0</v>
      </c>
      <c r="H13" s="20">
        <v>1</v>
      </c>
      <c r="I13" s="19">
        <v>0.949</v>
      </c>
      <c r="J13" s="19">
        <v>10.797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-0.922</v>
      </c>
      <c r="Q13" s="23">
        <v>0</v>
      </c>
      <c r="R13" s="23">
        <v>0</v>
      </c>
    </row>
    <row r="14" ht="16.5" spans="1:18">
      <c r="A14" s="20">
        <v>61</v>
      </c>
      <c r="B14" s="20" t="s">
        <v>254</v>
      </c>
      <c r="C14" s="20">
        <v>175.427</v>
      </c>
      <c r="D14" s="20">
        <v>177.747</v>
      </c>
      <c r="E14" s="20">
        <v>0</v>
      </c>
      <c r="F14" s="20">
        <v>0</v>
      </c>
      <c r="G14" s="20">
        <v>0</v>
      </c>
      <c r="H14" s="20">
        <v>1</v>
      </c>
      <c r="I14" s="19">
        <v>0.383</v>
      </c>
      <c r="J14" s="19">
        <v>1.684</v>
      </c>
      <c r="K14" s="23">
        <v>4</v>
      </c>
      <c r="L14" s="23">
        <v>2</v>
      </c>
      <c r="M14" s="23">
        <v>-1</v>
      </c>
      <c r="N14" s="23">
        <v>1</v>
      </c>
      <c r="O14" s="23">
        <v>0</v>
      </c>
      <c r="P14" s="23">
        <v>0.013</v>
      </c>
      <c r="Q14" s="23">
        <v>0</v>
      </c>
      <c r="R14" s="23">
        <v>0</v>
      </c>
    </row>
    <row r="15" ht="16.5" spans="1:18">
      <c r="A15" s="20">
        <v>63</v>
      </c>
      <c r="B15" s="20" t="s">
        <v>255</v>
      </c>
      <c r="C15" s="20">
        <v>3148.506</v>
      </c>
      <c r="D15" s="20">
        <v>3544.396</v>
      </c>
      <c r="E15" s="20">
        <v>0</v>
      </c>
      <c r="F15" s="20">
        <v>0</v>
      </c>
      <c r="G15" s="20">
        <v>0</v>
      </c>
      <c r="H15" s="20">
        <v>1</v>
      </c>
      <c r="I15" s="19">
        <v>1.414</v>
      </c>
      <c r="J15" s="19">
        <v>12.425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0.004</v>
      </c>
      <c r="Q15" s="23">
        <v>0</v>
      </c>
      <c r="R15" s="23">
        <v>0</v>
      </c>
    </row>
    <row r="16" ht="16.5" spans="1:18">
      <c r="A16" s="20">
        <v>76</v>
      </c>
      <c r="B16" s="20" t="s">
        <v>256</v>
      </c>
      <c r="C16" s="20">
        <v>4807.168</v>
      </c>
      <c r="D16" s="20">
        <v>5408.438</v>
      </c>
      <c r="E16" s="20">
        <v>0</v>
      </c>
      <c r="F16" s="20">
        <v>0</v>
      </c>
      <c r="G16" s="20">
        <v>0</v>
      </c>
      <c r="H16" s="20">
        <v>1</v>
      </c>
      <c r="I16" s="19">
        <v>3.58</v>
      </c>
      <c r="J16" s="19">
        <v>14.299</v>
      </c>
      <c r="K16" s="23">
        <v>4</v>
      </c>
      <c r="L16" s="23">
        <v>1</v>
      </c>
      <c r="M16" s="23">
        <v>0</v>
      </c>
      <c r="N16" s="23">
        <v>0</v>
      </c>
      <c r="O16" s="23">
        <v>0</v>
      </c>
      <c r="P16" s="23">
        <v>-0.858</v>
      </c>
      <c r="Q16" s="23">
        <v>0</v>
      </c>
      <c r="R16" s="23">
        <v>0</v>
      </c>
    </row>
    <row r="17" ht="16.5" spans="1:18">
      <c r="A17" s="20">
        <v>101</v>
      </c>
      <c r="B17" s="20" t="s">
        <v>257</v>
      </c>
      <c r="C17" s="20">
        <v>245.724</v>
      </c>
      <c r="D17" s="20">
        <v>247.359</v>
      </c>
      <c r="E17" s="20">
        <v>0</v>
      </c>
      <c r="F17" s="20">
        <v>0</v>
      </c>
      <c r="G17" s="20">
        <v>0</v>
      </c>
      <c r="H17" s="20">
        <v>1</v>
      </c>
      <c r="I17" s="19">
        <v>0.377</v>
      </c>
      <c r="J17" s="19">
        <v>1.036</v>
      </c>
      <c r="K17" s="23">
        <v>4</v>
      </c>
      <c r="L17" s="23">
        <v>0</v>
      </c>
      <c r="M17" s="23">
        <v>0</v>
      </c>
      <c r="N17" s="23">
        <v>0</v>
      </c>
      <c r="O17" s="23">
        <v>0</v>
      </c>
      <c r="P17" s="23">
        <v>-1.39</v>
      </c>
      <c r="Q17" s="23">
        <v>0</v>
      </c>
      <c r="R17" s="23">
        <v>0</v>
      </c>
    </row>
    <row r="18" ht="16.5" spans="1:18">
      <c r="A18" s="20">
        <v>110</v>
      </c>
      <c r="B18" s="20" t="s">
        <v>258</v>
      </c>
      <c r="C18" s="20">
        <v>3414.206</v>
      </c>
      <c r="D18" s="20">
        <v>3839.372</v>
      </c>
      <c r="E18" s="20">
        <v>0</v>
      </c>
      <c r="F18" s="20">
        <v>0</v>
      </c>
      <c r="G18" s="20">
        <v>0</v>
      </c>
      <c r="H18" s="20">
        <v>1</v>
      </c>
      <c r="I18" s="19">
        <v>2.043</v>
      </c>
      <c r="J18" s="19">
        <v>12.89</v>
      </c>
      <c r="K18" s="23">
        <v>4</v>
      </c>
      <c r="L18" s="23">
        <v>0</v>
      </c>
      <c r="M18" s="23">
        <v>0</v>
      </c>
      <c r="N18" s="23">
        <v>1</v>
      </c>
      <c r="O18" s="23">
        <v>0</v>
      </c>
      <c r="P18" s="23">
        <v>-2.735</v>
      </c>
      <c r="Q18" s="23">
        <v>0</v>
      </c>
      <c r="R18" s="23">
        <v>0</v>
      </c>
    </row>
    <row r="19" ht="16.5" spans="1:18">
      <c r="A19" s="20">
        <v>116</v>
      </c>
      <c r="B19" s="20" t="s">
        <v>259</v>
      </c>
      <c r="C19" s="20">
        <v>195.61</v>
      </c>
      <c r="D19" s="20">
        <v>196.943</v>
      </c>
      <c r="E19" s="20">
        <v>0</v>
      </c>
      <c r="F19" s="20">
        <v>0</v>
      </c>
      <c r="G19" s="20">
        <v>0</v>
      </c>
      <c r="H19" s="20">
        <v>1</v>
      </c>
      <c r="I19" s="19">
        <v>0.34</v>
      </c>
      <c r="J19" s="19">
        <v>1.015</v>
      </c>
      <c r="K19" s="23">
        <v>4</v>
      </c>
      <c r="L19" s="23">
        <v>1</v>
      </c>
      <c r="M19" s="23">
        <v>-1</v>
      </c>
      <c r="N19" s="23">
        <v>1</v>
      </c>
      <c r="O19" s="23">
        <v>0</v>
      </c>
      <c r="P19" s="23">
        <v>-5.418</v>
      </c>
      <c r="Q19" s="23">
        <v>0</v>
      </c>
      <c r="R19" s="23">
        <v>0</v>
      </c>
    </row>
    <row r="20" ht="16.5" spans="1:18">
      <c r="A20" s="20">
        <v>129</v>
      </c>
      <c r="B20" s="20" t="s">
        <v>260</v>
      </c>
      <c r="C20" s="20">
        <v>13334.319</v>
      </c>
      <c r="D20" s="20">
        <v>14658.986</v>
      </c>
      <c r="E20" s="20">
        <v>0</v>
      </c>
      <c r="F20" s="20">
        <v>0</v>
      </c>
      <c r="G20" s="20">
        <v>0</v>
      </c>
      <c r="H20" s="20">
        <v>1</v>
      </c>
      <c r="I20" s="19">
        <v>0.337</v>
      </c>
      <c r="J20" s="19">
        <v>9.344</v>
      </c>
      <c r="K20" s="23">
        <v>4</v>
      </c>
      <c r="L20" s="23">
        <v>0</v>
      </c>
      <c r="M20" s="23">
        <v>0</v>
      </c>
      <c r="N20" s="23">
        <v>0</v>
      </c>
      <c r="O20" s="23">
        <v>0</v>
      </c>
      <c r="P20" s="23">
        <v>-0.779</v>
      </c>
      <c r="Q20" s="23">
        <v>0</v>
      </c>
      <c r="R20" s="23">
        <v>0</v>
      </c>
    </row>
    <row r="21" ht="16.5" spans="1:18">
      <c r="A21" s="20">
        <v>134</v>
      </c>
      <c r="B21" s="20" t="s">
        <v>261</v>
      </c>
      <c r="C21" s="20">
        <v>930.526</v>
      </c>
      <c r="D21" s="20">
        <v>1042.657</v>
      </c>
      <c r="E21" s="20">
        <v>0</v>
      </c>
      <c r="F21" s="20">
        <v>0</v>
      </c>
      <c r="G21" s="20">
        <v>0</v>
      </c>
      <c r="H21" s="20">
        <v>1</v>
      </c>
      <c r="I21" s="19">
        <v>4.592</v>
      </c>
      <c r="J21" s="19">
        <v>14.852</v>
      </c>
      <c r="K21" s="23">
        <v>4</v>
      </c>
      <c r="L21" s="23">
        <v>0</v>
      </c>
      <c r="M21" s="23">
        <v>0</v>
      </c>
      <c r="N21" s="23">
        <v>0</v>
      </c>
      <c r="O21" s="23">
        <v>0</v>
      </c>
      <c r="P21" s="23">
        <v>-2.123</v>
      </c>
      <c r="Q21" s="23">
        <v>0</v>
      </c>
      <c r="R21" s="23">
        <v>0</v>
      </c>
    </row>
    <row r="22" ht="16.5" spans="1:18">
      <c r="A22" s="20">
        <v>136</v>
      </c>
      <c r="B22" s="20" t="s">
        <v>262</v>
      </c>
      <c r="C22" s="20">
        <v>10698.326</v>
      </c>
      <c r="D22" s="20">
        <v>11690.891</v>
      </c>
      <c r="E22" s="20">
        <v>0</v>
      </c>
      <c r="F22" s="20">
        <v>0</v>
      </c>
      <c r="G22" s="20">
        <v>0</v>
      </c>
      <c r="H22" s="20">
        <v>1</v>
      </c>
      <c r="I22" s="19">
        <v>2.179</v>
      </c>
      <c r="J22" s="19">
        <v>10.484</v>
      </c>
      <c r="K22" s="23">
        <v>4</v>
      </c>
      <c r="L22" s="23">
        <v>0</v>
      </c>
      <c r="M22" s="23">
        <v>0</v>
      </c>
      <c r="N22" s="23">
        <v>0</v>
      </c>
      <c r="O22" s="23">
        <v>0</v>
      </c>
      <c r="P22" s="23">
        <v>-0.581</v>
      </c>
      <c r="Q22" s="23">
        <v>0</v>
      </c>
      <c r="R22" s="23">
        <v>0</v>
      </c>
    </row>
    <row r="23" ht="16.5" spans="1:18">
      <c r="A23" s="20">
        <v>149</v>
      </c>
      <c r="B23" s="20" t="s">
        <v>263</v>
      </c>
      <c r="C23" s="20">
        <v>3594.063</v>
      </c>
      <c r="D23" s="20">
        <v>3970.902</v>
      </c>
      <c r="E23" s="20">
        <v>0</v>
      </c>
      <c r="F23" s="20">
        <v>0</v>
      </c>
      <c r="G23" s="20">
        <v>0</v>
      </c>
      <c r="H23" s="20">
        <v>1</v>
      </c>
      <c r="I23" s="19">
        <v>2.236</v>
      </c>
      <c r="J23" s="19">
        <v>11.514</v>
      </c>
      <c r="K23" s="23">
        <v>4</v>
      </c>
      <c r="L23" s="23">
        <v>2</v>
      </c>
      <c r="M23" s="23">
        <v>-1</v>
      </c>
      <c r="N23" s="23">
        <v>1</v>
      </c>
      <c r="O23" s="23">
        <v>0</v>
      </c>
      <c r="P23" s="23">
        <v>0.004</v>
      </c>
      <c r="Q23" s="23">
        <v>0</v>
      </c>
      <c r="R23" s="23">
        <v>0</v>
      </c>
    </row>
    <row r="24" ht="16.5" spans="1:18">
      <c r="A24" s="20">
        <v>821</v>
      </c>
      <c r="B24" s="20" t="s">
        <v>264</v>
      </c>
      <c r="C24" s="20">
        <v>5947.792</v>
      </c>
      <c r="D24" s="20">
        <v>6516.87</v>
      </c>
      <c r="E24" s="20">
        <v>0</v>
      </c>
      <c r="F24" s="20">
        <v>0</v>
      </c>
      <c r="G24" s="20">
        <v>0</v>
      </c>
      <c r="H24" s="20">
        <v>1</v>
      </c>
      <c r="I24" s="19">
        <v>1.231</v>
      </c>
      <c r="J24" s="19">
        <v>9.856</v>
      </c>
      <c r="K24" s="23">
        <v>4</v>
      </c>
      <c r="L24" s="23">
        <v>0</v>
      </c>
      <c r="M24" s="23">
        <v>0</v>
      </c>
      <c r="N24" s="23">
        <v>1</v>
      </c>
      <c r="O24" s="23">
        <v>0</v>
      </c>
      <c r="P24" s="23">
        <v>-0.894</v>
      </c>
      <c r="Q24" s="23">
        <v>0</v>
      </c>
      <c r="R24" s="23">
        <v>0</v>
      </c>
    </row>
    <row r="25" ht="16.5" spans="1:18">
      <c r="A25" s="20">
        <v>867</v>
      </c>
      <c r="B25" s="20" t="s">
        <v>265</v>
      </c>
      <c r="C25" s="20">
        <v>1865.061</v>
      </c>
      <c r="D25" s="20">
        <v>2343.658</v>
      </c>
      <c r="E25" s="20">
        <v>0</v>
      </c>
      <c r="F25" s="20">
        <v>0</v>
      </c>
      <c r="G25" s="20">
        <v>0</v>
      </c>
      <c r="H25" s="20">
        <v>1</v>
      </c>
      <c r="I25" s="19">
        <v>0.002</v>
      </c>
      <c r="J25" s="19">
        <v>20.422</v>
      </c>
      <c r="K25" s="23">
        <v>4</v>
      </c>
      <c r="L25" s="23">
        <v>0</v>
      </c>
      <c r="M25" s="23">
        <v>0</v>
      </c>
      <c r="N25" s="23">
        <v>1</v>
      </c>
      <c r="O25" s="23">
        <v>0</v>
      </c>
      <c r="P25" s="23">
        <v>-5.392</v>
      </c>
      <c r="Q25" s="23">
        <v>0</v>
      </c>
      <c r="R25" s="23">
        <v>0</v>
      </c>
    </row>
    <row r="26" ht="16.5" spans="1:18">
      <c r="A26" s="20">
        <v>869</v>
      </c>
      <c r="B26" s="20" t="s">
        <v>266</v>
      </c>
      <c r="C26" s="20">
        <v>3143.448</v>
      </c>
      <c r="D26" s="20">
        <v>3826.173</v>
      </c>
      <c r="E26" s="20">
        <v>0</v>
      </c>
      <c r="F26" s="20">
        <v>0</v>
      </c>
      <c r="G26" s="20">
        <v>0</v>
      </c>
      <c r="H26" s="20">
        <v>1</v>
      </c>
      <c r="I26" s="19">
        <v>3.258</v>
      </c>
      <c r="J26" s="19">
        <v>20.52</v>
      </c>
      <c r="K26" s="23">
        <v>3</v>
      </c>
      <c r="L26" s="23">
        <v>0</v>
      </c>
      <c r="M26" s="23">
        <v>0</v>
      </c>
      <c r="N26" s="23">
        <v>0</v>
      </c>
      <c r="O26" s="23">
        <v>0</v>
      </c>
      <c r="P26" s="23">
        <v>-0.437</v>
      </c>
      <c r="Q26" s="23">
        <v>0</v>
      </c>
      <c r="R26" s="23">
        <v>-1</v>
      </c>
    </row>
    <row r="27" ht="16.5" spans="1:18">
      <c r="A27" s="20">
        <v>914</v>
      </c>
      <c r="B27" s="20" t="s">
        <v>267</v>
      </c>
      <c r="C27" s="20">
        <v>5643.603</v>
      </c>
      <c r="D27" s="20">
        <v>6400.936</v>
      </c>
      <c r="E27" s="20">
        <v>0</v>
      </c>
      <c r="F27" s="20">
        <v>0</v>
      </c>
      <c r="G27" s="20">
        <v>0</v>
      </c>
      <c r="H27" s="20">
        <v>1</v>
      </c>
      <c r="I27" s="19">
        <v>0.705</v>
      </c>
      <c r="J27" s="19">
        <v>12.453</v>
      </c>
      <c r="K27" s="23">
        <v>2</v>
      </c>
      <c r="L27" s="23">
        <v>0</v>
      </c>
      <c r="M27" s="23">
        <v>0</v>
      </c>
      <c r="N27" s="23">
        <v>0</v>
      </c>
      <c r="O27" s="23">
        <v>0</v>
      </c>
      <c r="P27" s="23">
        <v>-3.735</v>
      </c>
      <c r="Q27" s="23">
        <v>0</v>
      </c>
      <c r="R27" s="23">
        <v>0</v>
      </c>
    </row>
    <row r="28" ht="16.5" spans="1:18">
      <c r="A28" s="20">
        <v>919</v>
      </c>
      <c r="B28" s="20" t="s">
        <v>268</v>
      </c>
      <c r="C28" s="20">
        <v>4516.476</v>
      </c>
      <c r="D28" s="20">
        <v>5026.247</v>
      </c>
      <c r="E28" s="20">
        <v>0</v>
      </c>
      <c r="F28" s="20">
        <v>0</v>
      </c>
      <c r="G28" s="20">
        <v>0</v>
      </c>
      <c r="H28" s="20">
        <v>1</v>
      </c>
      <c r="I28" s="19">
        <v>0.122</v>
      </c>
      <c r="J28" s="19">
        <v>10.252</v>
      </c>
      <c r="K28" s="23">
        <v>4</v>
      </c>
      <c r="L28" s="23">
        <v>0</v>
      </c>
      <c r="M28" s="23">
        <v>-1</v>
      </c>
      <c r="N28" s="23">
        <v>1</v>
      </c>
      <c r="O28" s="23">
        <v>-1</v>
      </c>
      <c r="P28" s="23">
        <v>-3.08</v>
      </c>
      <c r="Q28" s="23">
        <v>0</v>
      </c>
      <c r="R28" s="23">
        <v>0</v>
      </c>
    </row>
    <row r="29" ht="16.5" spans="1:18">
      <c r="A29" s="20">
        <v>923</v>
      </c>
      <c r="B29" s="20" t="s">
        <v>269</v>
      </c>
      <c r="C29" s="20">
        <v>248.331</v>
      </c>
      <c r="D29" s="20">
        <v>249.993</v>
      </c>
      <c r="E29" s="20">
        <v>0</v>
      </c>
      <c r="F29" s="20">
        <v>0</v>
      </c>
      <c r="G29" s="20">
        <v>0</v>
      </c>
      <c r="H29" s="20">
        <v>1</v>
      </c>
      <c r="I29" s="19">
        <v>0.401</v>
      </c>
      <c r="J29" s="19">
        <v>1.063</v>
      </c>
      <c r="K29" s="23">
        <v>3</v>
      </c>
      <c r="L29" s="23">
        <v>0</v>
      </c>
      <c r="M29" s="23">
        <v>0</v>
      </c>
      <c r="N29" s="23">
        <v>0</v>
      </c>
      <c r="O29" s="23">
        <v>0</v>
      </c>
      <c r="P29" s="23">
        <v>-2.004</v>
      </c>
      <c r="Q29" s="23">
        <v>0</v>
      </c>
      <c r="R29" s="23">
        <v>0</v>
      </c>
    </row>
    <row r="30" ht="16.5" spans="1:18">
      <c r="A30" s="20">
        <v>934</v>
      </c>
      <c r="B30" s="20" t="s">
        <v>270</v>
      </c>
      <c r="C30" s="20">
        <v>5270.719</v>
      </c>
      <c r="D30" s="20">
        <v>5967.786</v>
      </c>
      <c r="E30" s="20">
        <v>0</v>
      </c>
      <c r="F30" s="20">
        <v>0</v>
      </c>
      <c r="G30" s="20">
        <v>0</v>
      </c>
      <c r="H30" s="20">
        <v>1</v>
      </c>
      <c r="I30" s="19">
        <v>0.102</v>
      </c>
      <c r="J30" s="19">
        <v>11.771</v>
      </c>
      <c r="K30" s="23">
        <v>4</v>
      </c>
      <c r="L30" s="23">
        <v>0</v>
      </c>
      <c r="M30" s="23">
        <v>0</v>
      </c>
      <c r="N30" s="23">
        <v>1</v>
      </c>
      <c r="O30" s="23">
        <v>0</v>
      </c>
      <c r="P30" s="23">
        <v>-2.487</v>
      </c>
      <c r="Q30" s="23">
        <v>0</v>
      </c>
      <c r="R30" s="23">
        <v>0</v>
      </c>
    </row>
    <row r="31" ht="16.5" spans="1:18">
      <c r="A31" s="20">
        <v>945</v>
      </c>
      <c r="B31" s="20" t="s">
        <v>271</v>
      </c>
      <c r="C31" s="20">
        <v>1342.281</v>
      </c>
      <c r="D31" s="20">
        <v>1488.415</v>
      </c>
      <c r="E31" s="20">
        <v>0</v>
      </c>
      <c r="F31" s="20">
        <v>0</v>
      </c>
      <c r="G31" s="20">
        <v>0</v>
      </c>
      <c r="H31" s="20">
        <v>1</v>
      </c>
      <c r="I31" s="19">
        <v>0.174</v>
      </c>
      <c r="J31" s="19">
        <v>9.975</v>
      </c>
      <c r="K31" s="23">
        <v>2</v>
      </c>
      <c r="L31" s="23">
        <v>1</v>
      </c>
      <c r="M31" s="23">
        <v>0</v>
      </c>
      <c r="N31" s="23">
        <v>0</v>
      </c>
      <c r="O31" s="23">
        <v>0</v>
      </c>
      <c r="P31" s="23">
        <v>-0.091</v>
      </c>
      <c r="Q31" s="23">
        <v>0</v>
      </c>
      <c r="R31" s="23">
        <v>-1</v>
      </c>
    </row>
    <row r="32" ht="16.5" spans="1:18">
      <c r="A32" s="20">
        <v>959</v>
      </c>
      <c r="B32" s="20" t="s">
        <v>272</v>
      </c>
      <c r="C32" s="20">
        <v>6441.683</v>
      </c>
      <c r="D32" s="20">
        <v>7210.048</v>
      </c>
      <c r="E32" s="20">
        <v>0</v>
      </c>
      <c r="F32" s="20">
        <v>0</v>
      </c>
      <c r="G32" s="20">
        <v>0</v>
      </c>
      <c r="H32" s="20">
        <v>1</v>
      </c>
      <c r="I32" s="19">
        <v>0.865</v>
      </c>
      <c r="J32" s="19">
        <v>11.429</v>
      </c>
      <c r="K32" s="23">
        <v>4</v>
      </c>
      <c r="L32" s="23">
        <v>0</v>
      </c>
      <c r="M32" s="23">
        <v>0</v>
      </c>
      <c r="N32" s="23">
        <v>0</v>
      </c>
      <c r="O32" s="23">
        <v>0</v>
      </c>
      <c r="P32" s="23">
        <v>-5.731</v>
      </c>
      <c r="Q32" s="23">
        <v>0</v>
      </c>
      <c r="R32" s="23">
        <v>0</v>
      </c>
    </row>
    <row r="33" ht="16.5" spans="1:18">
      <c r="A33" s="20">
        <v>974</v>
      </c>
      <c r="B33" s="20" t="s">
        <v>273</v>
      </c>
      <c r="C33" s="20">
        <v>5885.282</v>
      </c>
      <c r="D33" s="20">
        <v>6673.203</v>
      </c>
      <c r="E33" s="20">
        <v>0</v>
      </c>
      <c r="F33" s="20">
        <v>0</v>
      </c>
      <c r="G33" s="20">
        <v>0</v>
      </c>
      <c r="H33" s="20">
        <v>1</v>
      </c>
      <c r="I33" s="19">
        <v>0.484</v>
      </c>
      <c r="J33" s="19">
        <v>12.234</v>
      </c>
      <c r="K33" s="23">
        <v>3</v>
      </c>
      <c r="L33" s="23">
        <v>0</v>
      </c>
      <c r="M33" s="23">
        <v>0</v>
      </c>
      <c r="N33" s="23">
        <v>0</v>
      </c>
      <c r="O33" s="23">
        <v>0</v>
      </c>
      <c r="P33" s="23">
        <v>-2.709</v>
      </c>
      <c r="Q33" s="23">
        <v>0</v>
      </c>
      <c r="R33" s="23">
        <v>0</v>
      </c>
    </row>
    <row r="34" ht="16.5" spans="1:18">
      <c r="A34" s="20">
        <v>992</v>
      </c>
      <c r="B34" s="20" t="s">
        <v>274</v>
      </c>
      <c r="C34" s="20">
        <v>5027.513</v>
      </c>
      <c r="D34" s="20">
        <v>5689.846</v>
      </c>
      <c r="E34" s="20">
        <v>0</v>
      </c>
      <c r="F34" s="20">
        <v>0</v>
      </c>
      <c r="G34" s="20">
        <v>0</v>
      </c>
      <c r="H34" s="20">
        <v>1</v>
      </c>
      <c r="I34" s="19">
        <v>0.224</v>
      </c>
      <c r="J34" s="19">
        <v>11.838</v>
      </c>
      <c r="K34" s="23">
        <v>2</v>
      </c>
      <c r="L34" s="23">
        <v>2</v>
      </c>
      <c r="M34" s="23">
        <v>0</v>
      </c>
      <c r="N34" s="23">
        <v>0</v>
      </c>
      <c r="O34" s="23">
        <v>0</v>
      </c>
      <c r="P34" s="23">
        <v>-1.356</v>
      </c>
      <c r="Q34" s="23">
        <v>0</v>
      </c>
      <c r="R34" s="23">
        <v>0</v>
      </c>
    </row>
    <row r="35" ht="16.5" spans="1:18">
      <c r="A35" s="20">
        <v>399232</v>
      </c>
      <c r="B35" s="20" t="s">
        <v>275</v>
      </c>
      <c r="C35" s="20">
        <v>2303.287</v>
      </c>
      <c r="D35" s="20">
        <v>2771.556</v>
      </c>
      <c r="E35" s="20">
        <v>0</v>
      </c>
      <c r="F35" s="20">
        <v>0</v>
      </c>
      <c r="G35" s="20">
        <v>0</v>
      </c>
      <c r="H35" s="20">
        <v>1</v>
      </c>
      <c r="I35" s="19">
        <v>1.811</v>
      </c>
      <c r="J35" s="19">
        <v>18.401</v>
      </c>
      <c r="K35" s="23">
        <v>2</v>
      </c>
      <c r="L35" s="23">
        <v>0</v>
      </c>
      <c r="M35" s="23">
        <v>1</v>
      </c>
      <c r="N35" s="23">
        <v>-1</v>
      </c>
      <c r="O35" s="23">
        <v>0</v>
      </c>
      <c r="P35" s="23">
        <v>-6.215</v>
      </c>
      <c r="Q35" s="23">
        <v>0</v>
      </c>
      <c r="R35" s="23">
        <v>0</v>
      </c>
    </row>
    <row r="36" ht="16.5" spans="1:18">
      <c r="A36" s="20">
        <v>399237</v>
      </c>
      <c r="B36" s="20" t="s">
        <v>276</v>
      </c>
      <c r="C36" s="20">
        <v>1022.361</v>
      </c>
      <c r="D36" s="20">
        <v>1153.945</v>
      </c>
      <c r="E36" s="20">
        <v>0</v>
      </c>
      <c r="F36" s="20">
        <v>0</v>
      </c>
      <c r="G36" s="20">
        <v>0</v>
      </c>
      <c r="H36" s="20">
        <v>1</v>
      </c>
      <c r="I36" s="19">
        <v>0.822</v>
      </c>
      <c r="J36" s="19">
        <v>12.132</v>
      </c>
      <c r="K36" s="23">
        <v>3</v>
      </c>
      <c r="L36" s="23">
        <v>0</v>
      </c>
      <c r="M36" s="23">
        <v>0</v>
      </c>
      <c r="N36" s="23">
        <v>-1</v>
      </c>
      <c r="O36" s="23">
        <v>0</v>
      </c>
      <c r="P36" s="23">
        <v>-17.381</v>
      </c>
      <c r="Q36" s="23">
        <v>0</v>
      </c>
      <c r="R36" s="23">
        <v>0</v>
      </c>
    </row>
    <row r="37" ht="16.5" spans="1:18">
      <c r="A37" s="20">
        <v>399289</v>
      </c>
      <c r="B37" s="20" t="s">
        <v>277</v>
      </c>
      <c r="C37" s="20">
        <v>117.784</v>
      </c>
      <c r="D37" s="20">
        <v>118.904</v>
      </c>
      <c r="E37" s="20">
        <v>0</v>
      </c>
      <c r="F37" s="20">
        <v>0</v>
      </c>
      <c r="G37" s="20">
        <v>0</v>
      </c>
      <c r="H37" s="20">
        <v>1</v>
      </c>
      <c r="I37" s="19">
        <v>0.474</v>
      </c>
      <c r="J37" s="19">
        <v>1.411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-5.044</v>
      </c>
      <c r="Q37" s="23">
        <v>0</v>
      </c>
      <c r="R37" s="23">
        <v>0</v>
      </c>
    </row>
    <row r="38" ht="16.5" spans="1:18">
      <c r="A38" s="20">
        <v>399298</v>
      </c>
      <c r="B38" s="20" t="s">
        <v>278</v>
      </c>
      <c r="C38" s="20">
        <v>208.875</v>
      </c>
      <c r="D38" s="20">
        <v>210.565</v>
      </c>
      <c r="E38" s="20">
        <v>0</v>
      </c>
      <c r="F38" s="20">
        <v>0</v>
      </c>
      <c r="G38" s="20">
        <v>0</v>
      </c>
      <c r="H38" s="20">
        <v>1</v>
      </c>
      <c r="I38" s="19">
        <v>0.425</v>
      </c>
      <c r="J38" s="19">
        <v>1.224</v>
      </c>
      <c r="K38" s="23">
        <v>2</v>
      </c>
      <c r="L38" s="23">
        <v>0</v>
      </c>
      <c r="M38" s="23">
        <v>0</v>
      </c>
      <c r="N38" s="23">
        <v>0</v>
      </c>
      <c r="O38" s="23">
        <v>0</v>
      </c>
      <c r="P38" s="23">
        <v>0.912</v>
      </c>
      <c r="Q38" s="23">
        <v>0</v>
      </c>
      <c r="R38" s="23">
        <v>0</v>
      </c>
    </row>
    <row r="39" ht="16.5" spans="1:18">
      <c r="A39" s="20">
        <v>399299</v>
      </c>
      <c r="B39" s="20" t="s">
        <v>279</v>
      </c>
      <c r="C39" s="20">
        <v>240.285</v>
      </c>
      <c r="D39" s="20">
        <v>242.1</v>
      </c>
      <c r="E39" s="20">
        <v>0</v>
      </c>
      <c r="F39" s="20">
        <v>0</v>
      </c>
      <c r="G39" s="20">
        <v>0</v>
      </c>
      <c r="H39" s="20">
        <v>1</v>
      </c>
      <c r="I39" s="19">
        <v>0.488</v>
      </c>
      <c r="J39" s="19">
        <v>1.234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-2.842</v>
      </c>
      <c r="Q39" s="23">
        <v>0</v>
      </c>
      <c r="R39" s="23">
        <v>0</v>
      </c>
    </row>
    <row r="40" ht="16.5" spans="1:18">
      <c r="A40" s="20">
        <v>399301</v>
      </c>
      <c r="B40" s="20" t="s">
        <v>280</v>
      </c>
      <c r="C40" s="20">
        <v>212.644</v>
      </c>
      <c r="D40" s="20">
        <v>214.363</v>
      </c>
      <c r="E40" s="20">
        <v>0</v>
      </c>
      <c r="F40" s="20">
        <v>0</v>
      </c>
      <c r="G40" s="20">
        <v>0</v>
      </c>
      <c r="H40" s="20">
        <v>1</v>
      </c>
      <c r="I40" s="19">
        <v>0.425</v>
      </c>
      <c r="J40" s="19">
        <v>1.224</v>
      </c>
      <c r="K40" s="23">
        <v>4</v>
      </c>
      <c r="L40" s="23">
        <v>0</v>
      </c>
      <c r="M40" s="23">
        <v>0</v>
      </c>
      <c r="N40" s="23">
        <v>0</v>
      </c>
      <c r="O40" s="23">
        <v>0</v>
      </c>
      <c r="P40" s="23">
        <v>-0.931</v>
      </c>
      <c r="Q40" s="23">
        <v>0</v>
      </c>
      <c r="R40" s="23">
        <v>0</v>
      </c>
    </row>
    <row r="41" ht="16.5" spans="1:18">
      <c r="A41" s="20">
        <v>399302</v>
      </c>
      <c r="B41" s="20" t="s">
        <v>281</v>
      </c>
      <c r="C41" s="20">
        <v>216.493</v>
      </c>
      <c r="D41" s="20">
        <v>218.328</v>
      </c>
      <c r="E41" s="20">
        <v>0</v>
      </c>
      <c r="F41" s="20">
        <v>0</v>
      </c>
      <c r="G41" s="20">
        <v>0</v>
      </c>
      <c r="H41" s="20">
        <v>1</v>
      </c>
      <c r="I41" s="19">
        <v>0.448</v>
      </c>
      <c r="J41" s="19">
        <v>1.284</v>
      </c>
      <c r="K41" s="23">
        <v>4</v>
      </c>
      <c r="L41" s="23">
        <v>0</v>
      </c>
      <c r="M41" s="23">
        <v>0</v>
      </c>
      <c r="N41" s="23">
        <v>1</v>
      </c>
      <c r="O41" s="23">
        <v>0</v>
      </c>
      <c r="P41" s="23">
        <v>-0.768</v>
      </c>
      <c r="Q41" s="23">
        <v>0</v>
      </c>
      <c r="R41" s="23">
        <v>0</v>
      </c>
    </row>
    <row r="42" ht="16.5" spans="1:18">
      <c r="A42" s="20">
        <v>399373</v>
      </c>
      <c r="B42" s="20" t="s">
        <v>282</v>
      </c>
      <c r="C42" s="20">
        <v>7351.334</v>
      </c>
      <c r="D42" s="20">
        <v>8184.214</v>
      </c>
      <c r="E42" s="20">
        <v>0</v>
      </c>
      <c r="F42" s="20">
        <v>0</v>
      </c>
      <c r="G42" s="20">
        <v>0</v>
      </c>
      <c r="H42" s="20">
        <v>1</v>
      </c>
      <c r="I42" s="19">
        <v>0.757</v>
      </c>
      <c r="J42" s="19">
        <v>10.857</v>
      </c>
      <c r="K42" s="23">
        <v>4</v>
      </c>
      <c r="L42" s="23">
        <v>0</v>
      </c>
      <c r="M42" s="23">
        <v>0</v>
      </c>
      <c r="N42" s="23">
        <v>0</v>
      </c>
      <c r="O42" s="23">
        <v>0</v>
      </c>
      <c r="P42" s="23">
        <v>-1.024</v>
      </c>
      <c r="Q42" s="23">
        <v>0</v>
      </c>
      <c r="R42" s="23">
        <v>0</v>
      </c>
    </row>
    <row r="43" ht="16.5" spans="1:18">
      <c r="A43" s="20">
        <v>399387</v>
      </c>
      <c r="B43" s="20" t="s">
        <v>283</v>
      </c>
      <c r="C43" s="20">
        <v>4711.551</v>
      </c>
      <c r="D43" s="20">
        <v>5339.132</v>
      </c>
      <c r="E43" s="20">
        <v>0</v>
      </c>
      <c r="F43" s="20">
        <v>0</v>
      </c>
      <c r="G43" s="20">
        <v>0</v>
      </c>
      <c r="H43" s="20">
        <v>1</v>
      </c>
      <c r="I43" s="19">
        <v>0.75</v>
      </c>
      <c r="J43" s="19">
        <v>12.416</v>
      </c>
      <c r="K43" s="23">
        <v>4</v>
      </c>
      <c r="L43" s="23">
        <v>0</v>
      </c>
      <c r="M43" s="23">
        <v>0</v>
      </c>
      <c r="N43" s="23">
        <v>1</v>
      </c>
      <c r="O43" s="23">
        <v>-1</v>
      </c>
      <c r="P43" s="23">
        <v>-5.104</v>
      </c>
      <c r="Q43" s="23">
        <v>0</v>
      </c>
      <c r="R43" s="23">
        <v>0</v>
      </c>
    </row>
    <row r="44" ht="16.5" spans="1:18">
      <c r="A44" s="20">
        <v>399404</v>
      </c>
      <c r="B44" s="20" t="s">
        <v>284</v>
      </c>
      <c r="C44" s="20">
        <v>6064.531</v>
      </c>
      <c r="D44" s="20">
        <v>6615.771</v>
      </c>
      <c r="E44" s="20">
        <v>0</v>
      </c>
      <c r="F44" s="20">
        <v>0</v>
      </c>
      <c r="G44" s="20">
        <v>0</v>
      </c>
      <c r="H44" s="20">
        <v>1</v>
      </c>
      <c r="I44" s="19">
        <v>1.315</v>
      </c>
      <c r="J44" s="19">
        <v>9.538</v>
      </c>
      <c r="K44" s="23">
        <v>4</v>
      </c>
      <c r="L44" s="23">
        <v>0</v>
      </c>
      <c r="M44" s="23">
        <v>0</v>
      </c>
      <c r="N44" s="23">
        <v>0</v>
      </c>
      <c r="O44" s="23">
        <v>-1</v>
      </c>
      <c r="P44" s="23">
        <v>-6.22</v>
      </c>
      <c r="Q44" s="23">
        <v>0</v>
      </c>
      <c r="R44" s="23">
        <v>0</v>
      </c>
    </row>
    <row r="45" ht="16.5" spans="1:18">
      <c r="A45" s="20">
        <v>399427</v>
      </c>
      <c r="B45" s="20" t="s">
        <v>285</v>
      </c>
      <c r="C45" s="20">
        <v>2139.628</v>
      </c>
      <c r="D45" s="20">
        <v>2475.492</v>
      </c>
      <c r="E45" s="20">
        <v>0</v>
      </c>
      <c r="F45" s="20">
        <v>0</v>
      </c>
      <c r="G45" s="20">
        <v>0</v>
      </c>
      <c r="H45" s="20">
        <v>1</v>
      </c>
      <c r="I45" s="19">
        <v>1.685</v>
      </c>
      <c r="J45" s="19">
        <v>15.024</v>
      </c>
      <c r="K45" s="23">
        <v>4</v>
      </c>
      <c r="L45" s="23">
        <v>0</v>
      </c>
      <c r="M45" s="23">
        <v>0</v>
      </c>
      <c r="N45" s="23">
        <v>1</v>
      </c>
      <c r="O45" s="23">
        <v>-1</v>
      </c>
      <c r="P45" s="23">
        <v>-5.645</v>
      </c>
      <c r="Q45" s="23">
        <v>0</v>
      </c>
      <c r="R45" s="23">
        <v>0</v>
      </c>
    </row>
    <row r="46" ht="16.5" spans="1:18">
      <c r="A46" s="20">
        <v>399431</v>
      </c>
      <c r="B46" s="20" t="s">
        <v>286</v>
      </c>
      <c r="C46" s="20">
        <v>7148.744</v>
      </c>
      <c r="D46" s="20">
        <v>8006.692</v>
      </c>
      <c r="E46" s="20">
        <v>0</v>
      </c>
      <c r="F46" s="20">
        <v>0</v>
      </c>
      <c r="G46" s="20">
        <v>0</v>
      </c>
      <c r="H46" s="20">
        <v>1</v>
      </c>
      <c r="I46" s="19">
        <v>4.348</v>
      </c>
      <c r="J46" s="19">
        <v>14.598</v>
      </c>
      <c r="K46" s="23">
        <v>4</v>
      </c>
      <c r="L46" s="23">
        <v>0</v>
      </c>
      <c r="M46" s="23">
        <v>0</v>
      </c>
      <c r="N46" s="23">
        <v>1</v>
      </c>
      <c r="O46" s="23">
        <v>0</v>
      </c>
      <c r="P46" s="23">
        <v>-3.22</v>
      </c>
      <c r="Q46" s="23">
        <v>0</v>
      </c>
      <c r="R46" s="23">
        <v>0</v>
      </c>
    </row>
    <row r="47" ht="16.5" spans="1:18">
      <c r="A47" s="20">
        <v>399481</v>
      </c>
      <c r="B47" s="20" t="s">
        <v>247</v>
      </c>
      <c r="C47" s="20">
        <v>127.803</v>
      </c>
      <c r="D47" s="20">
        <v>127.927</v>
      </c>
      <c r="E47" s="20">
        <v>0</v>
      </c>
      <c r="F47" s="20">
        <v>0</v>
      </c>
      <c r="G47" s="20">
        <v>0</v>
      </c>
      <c r="H47" s="20">
        <v>1</v>
      </c>
      <c r="I47" s="19">
        <v>0.009</v>
      </c>
      <c r="J47" s="19">
        <v>0.106</v>
      </c>
      <c r="K47" s="23">
        <v>4</v>
      </c>
      <c r="L47" s="23">
        <v>0</v>
      </c>
      <c r="M47" s="23">
        <v>0</v>
      </c>
      <c r="N47" s="23">
        <v>0</v>
      </c>
      <c r="O47" s="23">
        <v>0</v>
      </c>
      <c r="P47" s="23">
        <v>-1.379</v>
      </c>
      <c r="Q47" s="23">
        <v>0</v>
      </c>
      <c r="R47" s="23">
        <v>0</v>
      </c>
    </row>
    <row r="48" ht="16.5" spans="1:18">
      <c r="A48" s="20">
        <v>399809</v>
      </c>
      <c r="B48" s="20" t="s">
        <v>287</v>
      </c>
      <c r="C48" s="20">
        <v>1950.47</v>
      </c>
      <c r="D48" s="20">
        <v>2247.705</v>
      </c>
      <c r="E48" s="20">
        <v>0</v>
      </c>
      <c r="F48" s="20">
        <v>0</v>
      </c>
      <c r="G48" s="20">
        <v>0</v>
      </c>
      <c r="H48" s="20">
        <v>1</v>
      </c>
      <c r="I48" s="19">
        <v>0.223</v>
      </c>
      <c r="J48" s="19">
        <v>13.417</v>
      </c>
      <c r="K48" s="23">
        <v>2</v>
      </c>
      <c r="L48" s="23">
        <v>0</v>
      </c>
      <c r="M48" s="23">
        <v>0</v>
      </c>
      <c r="N48" s="23">
        <v>0</v>
      </c>
      <c r="O48" s="23">
        <v>0</v>
      </c>
      <c r="P48" s="23">
        <v>-1.41</v>
      </c>
      <c r="Q48" s="23">
        <v>0</v>
      </c>
      <c r="R48" s="23">
        <v>0</v>
      </c>
    </row>
    <row r="49" ht="16.5" spans="1:18">
      <c r="A49" s="20">
        <v>399914</v>
      </c>
      <c r="B49" s="20" t="s">
        <v>288</v>
      </c>
      <c r="C49" s="20">
        <v>5643.603</v>
      </c>
      <c r="D49" s="20">
        <v>6400.935</v>
      </c>
      <c r="E49" s="20">
        <v>0</v>
      </c>
      <c r="F49" s="20">
        <v>0</v>
      </c>
      <c r="G49" s="20">
        <v>0</v>
      </c>
      <c r="H49" s="20">
        <v>1</v>
      </c>
      <c r="I49" s="19">
        <v>0.705</v>
      </c>
      <c r="J49" s="19">
        <v>12.453</v>
      </c>
      <c r="K49" s="23">
        <v>4</v>
      </c>
      <c r="L49" s="23">
        <v>0</v>
      </c>
      <c r="M49" s="23">
        <v>0</v>
      </c>
      <c r="N49" s="23">
        <v>0</v>
      </c>
      <c r="O49" s="23">
        <v>0</v>
      </c>
      <c r="P49" s="23">
        <v>-0.958</v>
      </c>
      <c r="Q49" s="23">
        <v>0</v>
      </c>
      <c r="R49" s="23">
        <v>0</v>
      </c>
    </row>
    <row r="50" ht="16.5" spans="1:18">
      <c r="A50" s="20">
        <v>399934</v>
      </c>
      <c r="B50" s="20" t="s">
        <v>270</v>
      </c>
      <c r="C50" s="20">
        <v>5270.718</v>
      </c>
      <c r="D50" s="20">
        <v>5967.785</v>
      </c>
      <c r="E50" s="20">
        <v>0</v>
      </c>
      <c r="F50" s="20">
        <v>0</v>
      </c>
      <c r="G50" s="20">
        <v>0</v>
      </c>
      <c r="H50" s="20">
        <v>1</v>
      </c>
      <c r="I50" s="19">
        <v>0.102</v>
      </c>
      <c r="J50" s="19">
        <v>11.771</v>
      </c>
      <c r="K50" s="23">
        <v>4</v>
      </c>
      <c r="L50" s="23">
        <v>0</v>
      </c>
      <c r="M50" s="23">
        <v>0</v>
      </c>
      <c r="N50" s="23">
        <v>1</v>
      </c>
      <c r="O50" s="23">
        <v>0</v>
      </c>
      <c r="P50" s="23">
        <v>-9.514</v>
      </c>
      <c r="Q50" s="23">
        <v>0</v>
      </c>
      <c r="R50" s="23">
        <v>0</v>
      </c>
    </row>
    <row r="51" ht="16.5" spans="1:18">
      <c r="A51" s="20">
        <v>399986</v>
      </c>
      <c r="B51" s="20" t="s">
        <v>289</v>
      </c>
      <c r="C51" s="20">
        <v>6795.035</v>
      </c>
      <c r="D51" s="20">
        <v>7614.26</v>
      </c>
      <c r="E51" s="20">
        <v>0</v>
      </c>
      <c r="F51" s="20">
        <v>0</v>
      </c>
      <c r="G51" s="20">
        <v>0</v>
      </c>
      <c r="H51" s="20">
        <v>1</v>
      </c>
      <c r="I51" s="19">
        <v>4.401</v>
      </c>
      <c r="J51" s="19">
        <v>14.687</v>
      </c>
      <c r="K51" s="23">
        <v>4</v>
      </c>
      <c r="L51" s="23">
        <v>0</v>
      </c>
      <c r="M51" s="23">
        <v>0</v>
      </c>
      <c r="N51" s="23">
        <v>0</v>
      </c>
      <c r="O51" s="23">
        <v>0</v>
      </c>
      <c r="P51" s="23">
        <v>-1.785</v>
      </c>
      <c r="Q51" s="23">
        <v>0</v>
      </c>
      <c r="R51" s="23">
        <v>0</v>
      </c>
    </row>
    <row r="52" ht="16.5" spans="1:18">
      <c r="A52" s="21">
        <v>74</v>
      </c>
      <c r="B52" s="21" t="s">
        <v>290</v>
      </c>
      <c r="C52" s="21">
        <v>6836.568</v>
      </c>
      <c r="D52" s="21">
        <v>7626.831</v>
      </c>
      <c r="E52" s="21">
        <v>0</v>
      </c>
      <c r="F52" s="21">
        <v>0</v>
      </c>
      <c r="G52" s="21">
        <v>1</v>
      </c>
      <c r="H52" s="19">
        <v>0</v>
      </c>
      <c r="I52" s="19">
        <v>0</v>
      </c>
      <c r="J52" s="19">
        <v>0</v>
      </c>
      <c r="K52" s="23">
        <v>4</v>
      </c>
      <c r="L52" s="23">
        <v>0</v>
      </c>
      <c r="M52" s="23">
        <v>0</v>
      </c>
      <c r="N52" s="23">
        <v>1</v>
      </c>
      <c r="O52" s="23">
        <v>-1</v>
      </c>
      <c r="P52" s="23">
        <v>-10.689</v>
      </c>
      <c r="Q52" s="23">
        <v>0</v>
      </c>
      <c r="R52" s="23">
        <v>0</v>
      </c>
    </row>
    <row r="53" ht="16.5" spans="1:18">
      <c r="A53" s="21">
        <v>807</v>
      </c>
      <c r="B53" s="21" t="s">
        <v>291</v>
      </c>
      <c r="C53" s="21">
        <v>18967.529</v>
      </c>
      <c r="D53" s="21">
        <v>21500.613</v>
      </c>
      <c r="E53" s="21">
        <v>0</v>
      </c>
      <c r="F53" s="21">
        <v>0</v>
      </c>
      <c r="G53" s="21">
        <v>1</v>
      </c>
      <c r="H53" s="19">
        <v>0</v>
      </c>
      <c r="I53" s="19">
        <v>0</v>
      </c>
      <c r="J53" s="19">
        <v>0</v>
      </c>
      <c r="K53" s="23">
        <v>4</v>
      </c>
      <c r="L53" s="23">
        <v>0</v>
      </c>
      <c r="M53" s="23">
        <v>0</v>
      </c>
      <c r="N53" s="23">
        <v>1</v>
      </c>
      <c r="O53" s="23">
        <v>0</v>
      </c>
      <c r="P53" s="23">
        <v>-1.895</v>
      </c>
      <c r="Q53" s="23">
        <v>0</v>
      </c>
      <c r="R53" s="23">
        <v>0</v>
      </c>
    </row>
    <row r="54" ht="16.5" spans="1:18">
      <c r="A54" s="21">
        <v>815</v>
      </c>
      <c r="B54" s="21" t="s">
        <v>292</v>
      </c>
      <c r="C54" s="21">
        <v>19467.121</v>
      </c>
      <c r="D54" s="21">
        <v>22043.684</v>
      </c>
      <c r="E54" s="21">
        <v>0</v>
      </c>
      <c r="F54" s="21">
        <v>0</v>
      </c>
      <c r="G54" s="21">
        <v>1</v>
      </c>
      <c r="H54" s="19">
        <v>0</v>
      </c>
      <c r="I54" s="19">
        <v>0</v>
      </c>
      <c r="J54" s="19">
        <v>0</v>
      </c>
      <c r="K54" s="23">
        <v>4</v>
      </c>
      <c r="L54" s="23">
        <v>0</v>
      </c>
      <c r="M54" s="23">
        <v>0</v>
      </c>
      <c r="N54" s="23">
        <v>1</v>
      </c>
      <c r="O54" s="23">
        <v>0</v>
      </c>
      <c r="P54" s="23">
        <v>-1.411</v>
      </c>
      <c r="Q54" s="23">
        <v>0</v>
      </c>
      <c r="R54" s="23">
        <v>0</v>
      </c>
    </row>
    <row r="55" ht="16.5" spans="1:18">
      <c r="A55" s="21">
        <v>952</v>
      </c>
      <c r="B55" s="21" t="s">
        <v>293</v>
      </c>
      <c r="C55" s="21">
        <v>2718.218</v>
      </c>
      <c r="D55" s="21">
        <v>3160.415</v>
      </c>
      <c r="E55" s="21">
        <v>0</v>
      </c>
      <c r="F55" s="21">
        <v>0</v>
      </c>
      <c r="G55" s="21">
        <v>1</v>
      </c>
      <c r="H55" s="19">
        <v>0</v>
      </c>
      <c r="I55" s="19">
        <v>0</v>
      </c>
      <c r="J55" s="19">
        <v>0</v>
      </c>
      <c r="K55" s="23">
        <v>4</v>
      </c>
      <c r="L55" s="23">
        <v>1</v>
      </c>
      <c r="M55" s="23">
        <v>0</v>
      </c>
      <c r="N55" s="23">
        <v>1</v>
      </c>
      <c r="O55" s="23">
        <v>-1</v>
      </c>
      <c r="P55" s="23">
        <v>-0.688</v>
      </c>
      <c r="Q55" s="23">
        <v>0</v>
      </c>
      <c r="R55" s="23">
        <v>0</v>
      </c>
    </row>
    <row r="56" ht="16.5" spans="1:18">
      <c r="A56" s="21">
        <v>399396</v>
      </c>
      <c r="B56" s="21" t="s">
        <v>294</v>
      </c>
      <c r="C56" s="21">
        <v>18105.057</v>
      </c>
      <c r="D56" s="21">
        <v>20525.35</v>
      </c>
      <c r="E56" s="21">
        <v>0</v>
      </c>
      <c r="F56" s="21">
        <v>0</v>
      </c>
      <c r="G56" s="21">
        <v>1</v>
      </c>
      <c r="H56" s="19">
        <v>0</v>
      </c>
      <c r="I56" s="19">
        <v>0</v>
      </c>
      <c r="J56" s="19">
        <v>0</v>
      </c>
      <c r="K56" s="23">
        <v>2</v>
      </c>
      <c r="L56" s="23">
        <v>1</v>
      </c>
      <c r="M56" s="23">
        <v>0</v>
      </c>
      <c r="N56" s="23">
        <v>0</v>
      </c>
      <c r="O56" s="23">
        <v>0</v>
      </c>
      <c r="P56" s="23">
        <v>-2.192</v>
      </c>
      <c r="Q56" s="23">
        <v>0</v>
      </c>
      <c r="R56" s="23">
        <v>0</v>
      </c>
    </row>
    <row r="57" ht="16.5" spans="1:18">
      <c r="A57" s="21">
        <v>399983</v>
      </c>
      <c r="B57" s="21" t="s">
        <v>295</v>
      </c>
      <c r="C57" s="21">
        <v>2032.666</v>
      </c>
      <c r="D57" s="21">
        <v>2354.326</v>
      </c>
      <c r="E57" s="21">
        <v>0</v>
      </c>
      <c r="F57" s="21">
        <v>0</v>
      </c>
      <c r="G57" s="21">
        <v>1</v>
      </c>
      <c r="H57" s="19">
        <v>0</v>
      </c>
      <c r="I57" s="19">
        <v>0</v>
      </c>
      <c r="J57" s="19">
        <v>0</v>
      </c>
      <c r="K57" s="23">
        <v>4</v>
      </c>
      <c r="L57" s="23">
        <v>0</v>
      </c>
      <c r="M57" s="23">
        <v>0</v>
      </c>
      <c r="N57" s="23">
        <v>1</v>
      </c>
      <c r="O57" s="23">
        <v>-1</v>
      </c>
      <c r="P57" s="23">
        <v>-4.122</v>
      </c>
      <c r="Q57" s="23">
        <v>0</v>
      </c>
      <c r="R57" s="23">
        <v>0</v>
      </c>
    </row>
    <row r="58" ht="16.5" spans="1:18">
      <c r="A58" s="21">
        <v>399987</v>
      </c>
      <c r="B58" s="21" t="s">
        <v>296</v>
      </c>
      <c r="C58" s="21">
        <v>5405.175</v>
      </c>
      <c r="D58" s="21">
        <v>6322.476</v>
      </c>
      <c r="E58" s="21">
        <v>0</v>
      </c>
      <c r="F58" s="21">
        <v>0</v>
      </c>
      <c r="G58" s="21">
        <v>1</v>
      </c>
      <c r="H58" s="19">
        <v>0</v>
      </c>
      <c r="I58" s="19">
        <v>0</v>
      </c>
      <c r="J58" s="19">
        <v>0</v>
      </c>
      <c r="K58" s="23">
        <v>3</v>
      </c>
      <c r="L58" s="23">
        <v>0</v>
      </c>
      <c r="M58" s="23">
        <v>0</v>
      </c>
      <c r="N58" s="23">
        <v>0</v>
      </c>
      <c r="O58" s="23">
        <v>0</v>
      </c>
      <c r="P58" s="23">
        <v>-2.209</v>
      </c>
      <c r="Q58" s="23">
        <v>0</v>
      </c>
      <c r="R58" s="23">
        <v>0</v>
      </c>
    </row>
    <row r="59" ht="16.5" spans="1:18">
      <c r="A59" s="21">
        <v>399997</v>
      </c>
      <c r="B59" s="21" t="s">
        <v>297</v>
      </c>
      <c r="C59" s="21">
        <v>9492.907</v>
      </c>
      <c r="D59" s="21">
        <v>11304.674</v>
      </c>
      <c r="E59" s="21">
        <v>0</v>
      </c>
      <c r="F59" s="21">
        <v>0</v>
      </c>
      <c r="G59" s="21">
        <v>1</v>
      </c>
      <c r="H59" s="19">
        <v>0</v>
      </c>
      <c r="I59" s="19">
        <v>0</v>
      </c>
      <c r="J59" s="19">
        <v>0</v>
      </c>
      <c r="K59" s="23">
        <v>4</v>
      </c>
      <c r="L59" s="23">
        <v>0</v>
      </c>
      <c r="M59" s="23">
        <v>0</v>
      </c>
      <c r="N59" s="23">
        <v>1</v>
      </c>
      <c r="O59" s="23">
        <v>-1</v>
      </c>
      <c r="P59" s="23">
        <v>-4.286</v>
      </c>
      <c r="Q59" s="23">
        <v>0</v>
      </c>
      <c r="R59" s="23">
        <v>0</v>
      </c>
    </row>
    <row r="60" ht="16.5" spans="1:18">
      <c r="A60" s="22"/>
      <c r="B60" s="22"/>
      <c r="C60" s="22"/>
      <c r="D60" s="22"/>
      <c r="E60" s="22"/>
      <c r="F60" s="22"/>
      <c r="G60" s="22"/>
      <c r="H60" s="22"/>
      <c r="I60" s="24"/>
      <c r="J60" s="24"/>
      <c r="K60" s="25"/>
      <c r="L60" s="25"/>
      <c r="M60" s="25"/>
      <c r="N60" s="25"/>
      <c r="O60" s="25"/>
      <c r="P60" s="25"/>
      <c r="Q60" s="25"/>
      <c r="R60" s="25"/>
    </row>
    <row r="61" ht="16.5" spans="1:18">
      <c r="A61" s="22"/>
      <c r="B61" s="22"/>
      <c r="C61" s="22"/>
      <c r="D61" s="22"/>
      <c r="E61" s="22"/>
      <c r="F61" s="22"/>
      <c r="G61" s="22"/>
      <c r="H61" s="22"/>
      <c r="I61" s="24"/>
      <c r="J61" s="24"/>
      <c r="K61" s="25"/>
      <c r="L61" s="25"/>
      <c r="M61" s="25"/>
      <c r="N61" s="25"/>
      <c r="O61" s="25"/>
      <c r="P61" s="25"/>
      <c r="Q61" s="25"/>
      <c r="R61" s="25"/>
    </row>
    <row r="62" ht="16.5" spans="1:18">
      <c r="A62" s="22"/>
      <c r="B62" s="22"/>
      <c r="C62" s="22"/>
      <c r="D62" s="22"/>
      <c r="E62" s="22"/>
      <c r="F62" s="22"/>
      <c r="G62" s="22"/>
      <c r="H62" s="22"/>
      <c r="I62" s="24"/>
      <c r="J62" s="24"/>
      <c r="K62" s="25"/>
      <c r="L62" s="25"/>
      <c r="M62" s="25"/>
      <c r="N62" s="25"/>
      <c r="O62" s="25"/>
      <c r="P62" s="25"/>
      <c r="Q62" s="25"/>
      <c r="R62" s="25"/>
    </row>
    <row r="63" ht="16.5" spans="1:18">
      <c r="A63" s="22"/>
      <c r="B63" s="22"/>
      <c r="C63" s="22"/>
      <c r="D63" s="22"/>
      <c r="E63" s="22"/>
      <c r="F63" s="22"/>
      <c r="G63" s="22"/>
      <c r="H63" s="22"/>
      <c r="I63" s="24"/>
      <c r="J63" s="24"/>
      <c r="K63" s="25"/>
      <c r="L63" s="25"/>
      <c r="M63" s="25"/>
      <c r="N63" s="25"/>
      <c r="O63" s="25"/>
      <c r="P63" s="25"/>
      <c r="Q63" s="25"/>
      <c r="R63" s="25"/>
    </row>
    <row r="64" ht="16.5" spans="1:18">
      <c r="A64" s="22"/>
      <c r="B64" s="22"/>
      <c r="C64" s="22"/>
      <c r="D64" s="22"/>
      <c r="E64" s="22"/>
      <c r="F64" s="22"/>
      <c r="G64" s="22"/>
      <c r="H64" s="22"/>
      <c r="I64" s="24"/>
      <c r="J64" s="24"/>
      <c r="K64" s="25"/>
      <c r="L64" s="25"/>
      <c r="M64" s="25"/>
      <c r="N64" s="25"/>
      <c r="O64" s="25"/>
      <c r="P64" s="25"/>
      <c r="Q64" s="25"/>
      <c r="R64" s="25"/>
    </row>
    <row r="65" ht="16.5" spans="1:18">
      <c r="A65" s="22"/>
      <c r="B65" s="22"/>
      <c r="C65" s="22"/>
      <c r="D65" s="22"/>
      <c r="E65" s="22"/>
      <c r="F65" s="22"/>
      <c r="G65" s="22"/>
      <c r="H65" s="22"/>
      <c r="I65" s="24"/>
      <c r="J65" s="24"/>
      <c r="K65" s="25"/>
      <c r="L65" s="25"/>
      <c r="M65" s="25"/>
      <c r="N65" s="25"/>
      <c r="O65" s="25"/>
      <c r="P65" s="25"/>
      <c r="Q65" s="25"/>
      <c r="R65" s="25"/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4"/>
      <c r="J66" s="24"/>
      <c r="K66" s="25"/>
      <c r="L66" s="25"/>
      <c r="M66" s="25"/>
      <c r="N66" s="25"/>
      <c r="O66" s="25"/>
      <c r="P66" s="25"/>
      <c r="Q66" s="25"/>
      <c r="R66" s="25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4"/>
      <c r="J67" s="24"/>
      <c r="K67" s="25"/>
      <c r="L67" s="25"/>
      <c r="M67" s="25"/>
      <c r="N67" s="25"/>
      <c r="O67" s="25"/>
      <c r="P67" s="25"/>
      <c r="Q67" s="25"/>
      <c r="R67" s="25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4"/>
      <c r="J68" s="24"/>
      <c r="K68" s="25"/>
      <c r="L68" s="25"/>
      <c r="M68" s="25"/>
      <c r="N68" s="25"/>
      <c r="O68" s="25"/>
      <c r="P68" s="25"/>
      <c r="Q68" s="25"/>
      <c r="R68" s="25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4"/>
      <c r="J69" s="24"/>
      <c r="K69" s="25"/>
      <c r="L69" s="25"/>
      <c r="M69" s="25"/>
      <c r="N69" s="25"/>
      <c r="O69" s="25"/>
      <c r="P69" s="25"/>
      <c r="Q69" s="25"/>
      <c r="R69" s="25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4"/>
      <c r="J70" s="24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4"/>
      <c r="J71" s="24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4"/>
      <c r="J72" s="24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2"/>
      <c r="B73" s="22"/>
      <c r="C73" s="22"/>
      <c r="D73" s="22"/>
      <c r="E73" s="22"/>
      <c r="F73" s="22"/>
      <c r="G73" s="22"/>
      <c r="H73" s="24"/>
      <c r="I73" s="24"/>
      <c r="J73" s="24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2"/>
      <c r="B74" s="22"/>
      <c r="C74" s="22"/>
      <c r="D74" s="22"/>
      <c r="E74" s="22"/>
      <c r="F74" s="22"/>
      <c r="G74" s="22"/>
      <c r="H74" s="24"/>
      <c r="I74" s="24"/>
      <c r="J74" s="24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2"/>
      <c r="B75" s="22"/>
      <c r="C75" s="22"/>
      <c r="D75" s="22"/>
      <c r="E75" s="22"/>
      <c r="F75" s="22"/>
      <c r="G75" s="22"/>
      <c r="H75" s="24"/>
      <c r="I75" s="24"/>
      <c r="J75" s="24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  <c r="Q76" s="27"/>
      <c r="R76" s="27"/>
    </row>
    <row r="77" ht="16.5" spans="1:18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  <c r="Q77" s="27"/>
      <c r="R77" s="27"/>
    </row>
    <row r="78" ht="16.5" spans="1:1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  <c r="Q78" s="27"/>
      <c r="R78" s="27"/>
    </row>
    <row r="79" ht="16.5" spans="1:18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  <c r="Q79" s="27"/>
      <c r="R79" s="27"/>
    </row>
    <row r="80" ht="16.5" spans="1:18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  <c r="Q80" s="27"/>
      <c r="R80" s="27"/>
    </row>
    <row r="81" ht="16.5" spans="1:18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  <c r="Q81" s="27"/>
      <c r="R81" s="27"/>
    </row>
    <row r="82" ht="16.5" spans="1:18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  <c r="Q82" s="27"/>
      <c r="R82" s="27"/>
    </row>
    <row r="83" ht="16.5" spans="1:18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  <c r="Q83" s="27"/>
      <c r="R83" s="27"/>
    </row>
    <row r="84" ht="16.5" spans="1:18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7"/>
      <c r="R84" s="27"/>
    </row>
    <row r="85" ht="16.5" spans="1:18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7"/>
      <c r="R85" s="27"/>
    </row>
    <row r="86" ht="16.5" spans="1:18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7"/>
      <c r="R86" s="27"/>
    </row>
    <row r="87" ht="16.5" spans="1:18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7"/>
      <c r="R87" s="27"/>
    </row>
    <row r="88" ht="16.5" spans="1:1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7"/>
      <c r="R88" s="27"/>
    </row>
    <row r="89" ht="16.5" spans="1:18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7"/>
      <c r="R89" s="27"/>
    </row>
    <row r="90" ht="16.5" spans="1:18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8"/>
    </row>
    <row r="367" ht="16.5" spans="1:19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8"/>
    </row>
    <row r="368" ht="16.5" spans="1:19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8"/>
    </row>
    <row r="369" ht="16.5" spans="1:1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8"/>
    </row>
    <row r="370" ht="16.5" spans="1:19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8"/>
    </row>
    <row r="371" ht="16.5" spans="1:19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8"/>
    </row>
    <row r="372" ht="16.5" spans="1:19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8"/>
    </row>
    <row r="373" ht="16.5" spans="1:19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8"/>
    </row>
    <row r="374" ht="16.5" spans="1:19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8"/>
    </row>
    <row r="375" ht="16.5" spans="1:19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8"/>
    </row>
    <row r="376" ht="16.5" spans="1:19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8"/>
    </row>
    <row r="377" ht="16.5" spans="1:19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8"/>
    </row>
    <row r="378" ht="16.5" spans="1:19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8"/>
    </row>
    <row r="379" ht="16.5" spans="1:1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8"/>
    </row>
    <row r="380" ht="16.5" spans="1:19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8"/>
    </row>
    <row r="381" ht="16.5" spans="1:19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8"/>
    </row>
    <row r="382" ht="16.5" spans="1:19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8"/>
    </row>
    <row r="383" ht="16.5" spans="1:19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8"/>
    </row>
    <row r="384" ht="16.5" spans="1:19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8"/>
    </row>
    <row r="385" ht="16.5" spans="1:19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8"/>
    </row>
    <row r="386" ht="16.5" spans="1:19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8"/>
    </row>
    <row r="387" ht="16.5" spans="1:19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8"/>
    </row>
    <row r="388" ht="16.5" spans="1:19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8"/>
    </row>
    <row r="389" ht="16.5" spans="1:1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8"/>
    </row>
    <row r="390" ht="16.5" spans="1:19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8"/>
    </row>
    <row r="391" ht="16.5" spans="1:19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8"/>
    </row>
    <row r="392" ht="16.5" spans="1:19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8"/>
    </row>
    <row r="393" ht="16.5" spans="1:1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223</v>
      </c>
      <c r="B1" s="2"/>
      <c r="C1" s="2"/>
      <c r="D1" s="2"/>
      <c r="E1" s="2"/>
      <c r="F1" s="2"/>
      <c r="G1" s="2"/>
      <c r="H1" s="2"/>
      <c r="I1" s="2"/>
      <c r="J1" s="2"/>
      <c r="K1" s="11" t="s">
        <v>298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225</v>
      </c>
      <c r="B2" s="4" t="s">
        <v>226</v>
      </c>
      <c r="C2" s="4" t="s">
        <v>227</v>
      </c>
      <c r="D2" s="4" t="s">
        <v>228</v>
      </c>
      <c r="E2" s="4" t="s">
        <v>229</v>
      </c>
      <c r="F2" s="4" t="s">
        <v>230</v>
      </c>
      <c r="G2" s="4" t="s">
        <v>231</v>
      </c>
      <c r="H2" s="4" t="s">
        <v>232</v>
      </c>
      <c r="I2" s="4" t="s">
        <v>233</v>
      </c>
      <c r="J2" s="4" t="s">
        <v>234</v>
      </c>
      <c r="K2" s="13" t="s">
        <v>235</v>
      </c>
      <c r="L2" s="13" t="s">
        <v>236</v>
      </c>
      <c r="M2" s="13" t="s">
        <v>237</v>
      </c>
      <c r="N2" s="13" t="s">
        <v>238</v>
      </c>
      <c r="O2" s="13" t="s">
        <v>239</v>
      </c>
      <c r="P2" s="13" t="s">
        <v>240</v>
      </c>
      <c r="Q2" s="13" t="s">
        <v>241</v>
      </c>
      <c r="R2" s="13" t="s">
        <v>242</v>
      </c>
    </row>
    <row r="3" ht="20.25" spans="1:18">
      <c r="A3" s="5" t="s">
        <v>299</v>
      </c>
      <c r="B3" s="5" t="s">
        <v>300</v>
      </c>
      <c r="C3" s="5">
        <v>4060.138</v>
      </c>
      <c r="D3" s="5">
        <v>4547.528</v>
      </c>
      <c r="E3" s="5">
        <v>1</v>
      </c>
      <c r="F3" s="6">
        <v>0</v>
      </c>
      <c r="G3" s="6">
        <v>0</v>
      </c>
      <c r="H3" s="6">
        <v>1</v>
      </c>
      <c r="I3" s="6">
        <v>1.227</v>
      </c>
      <c r="J3" s="6">
        <v>11.813</v>
      </c>
      <c r="K3" s="14">
        <v>3</v>
      </c>
      <c r="L3" s="14">
        <v>1</v>
      </c>
      <c r="M3" s="14">
        <v>-1</v>
      </c>
      <c r="N3" s="14">
        <v>1</v>
      </c>
      <c r="O3" s="14">
        <v>0</v>
      </c>
      <c r="P3" s="14">
        <v>10.031</v>
      </c>
      <c r="Q3" s="14">
        <v>0</v>
      </c>
      <c r="R3" s="14">
        <v>0</v>
      </c>
    </row>
    <row r="4" ht="20.25" spans="1:18">
      <c r="A4" s="7" t="s">
        <v>301</v>
      </c>
      <c r="B4" s="7" t="s">
        <v>302</v>
      </c>
      <c r="C4" s="7">
        <v>14037.719</v>
      </c>
      <c r="D4" s="7">
        <v>18030.506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0.229</v>
      </c>
      <c r="K4" s="14">
        <v>1</v>
      </c>
      <c r="L4" s="14">
        <v>0</v>
      </c>
      <c r="M4" s="14">
        <v>-1</v>
      </c>
      <c r="N4" s="14">
        <v>1</v>
      </c>
      <c r="O4" s="14">
        <v>0</v>
      </c>
      <c r="P4" s="14">
        <v>15.88</v>
      </c>
      <c r="Q4" s="14">
        <v>0</v>
      </c>
      <c r="R4" s="14">
        <v>0</v>
      </c>
    </row>
    <row r="5" ht="20.25" spans="1:18">
      <c r="A5" s="7" t="s">
        <v>303</v>
      </c>
      <c r="B5" s="7" t="s">
        <v>304</v>
      </c>
      <c r="C5" s="7">
        <v>5378.432</v>
      </c>
      <c r="D5" s="7">
        <v>6282.304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0.029</v>
      </c>
      <c r="K5" s="14">
        <v>1</v>
      </c>
      <c r="L5" s="14">
        <v>0</v>
      </c>
      <c r="M5" s="14">
        <v>0</v>
      </c>
      <c r="N5" s="14">
        <v>1</v>
      </c>
      <c r="O5" s="14">
        <v>0</v>
      </c>
      <c r="P5" s="14">
        <v>15.654</v>
      </c>
      <c r="Q5" s="14">
        <v>0</v>
      </c>
      <c r="R5" s="14">
        <v>0</v>
      </c>
    </row>
    <row r="6" ht="20.25" spans="1:18">
      <c r="A6" s="8" t="s">
        <v>305</v>
      </c>
      <c r="B6" s="8" t="s">
        <v>306</v>
      </c>
      <c r="C6" s="8">
        <v>7564.036</v>
      </c>
      <c r="D6" s="8">
        <v>8659.661</v>
      </c>
      <c r="E6" s="8">
        <v>0</v>
      </c>
      <c r="F6" s="8">
        <v>0</v>
      </c>
      <c r="G6" s="8">
        <v>0</v>
      </c>
      <c r="H6" s="8">
        <v>1</v>
      </c>
      <c r="I6" s="6">
        <v>1.673</v>
      </c>
      <c r="J6" s="6">
        <v>14.113</v>
      </c>
      <c r="K6" s="14">
        <v>3</v>
      </c>
      <c r="L6" s="14">
        <v>2</v>
      </c>
      <c r="M6" s="14">
        <v>0</v>
      </c>
      <c r="N6" s="14">
        <v>0</v>
      </c>
      <c r="O6" s="14">
        <v>0</v>
      </c>
      <c r="P6" s="14">
        <v>-12.347</v>
      </c>
      <c r="Q6" s="14">
        <v>0</v>
      </c>
      <c r="R6" s="14">
        <v>-1</v>
      </c>
    </row>
    <row r="7" ht="20.25" spans="1:18">
      <c r="A7" s="8" t="s">
        <v>307</v>
      </c>
      <c r="B7" s="8" t="s">
        <v>308</v>
      </c>
      <c r="C7" s="8">
        <v>3140.247</v>
      </c>
      <c r="D7" s="8">
        <v>3734.521</v>
      </c>
      <c r="E7" s="8">
        <v>0</v>
      </c>
      <c r="F7" s="8">
        <v>0</v>
      </c>
      <c r="G7" s="8">
        <v>0</v>
      </c>
      <c r="H7" s="8">
        <v>1</v>
      </c>
      <c r="I7" s="6">
        <v>1.386</v>
      </c>
      <c r="J7" s="6">
        <v>17.078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9.601</v>
      </c>
      <c r="Q7" s="14">
        <v>0</v>
      </c>
      <c r="R7" s="14">
        <v>0</v>
      </c>
    </row>
    <row r="8" ht="20.25" spans="1:18">
      <c r="A8" s="8" t="s">
        <v>309</v>
      </c>
      <c r="B8" s="8" t="s">
        <v>310</v>
      </c>
      <c r="C8" s="8">
        <v>2693.55</v>
      </c>
      <c r="D8" s="8">
        <v>3344.937</v>
      </c>
      <c r="E8" s="8">
        <v>0</v>
      </c>
      <c r="F8" s="8">
        <v>0</v>
      </c>
      <c r="G8" s="8">
        <v>0</v>
      </c>
      <c r="H8" s="8">
        <v>1</v>
      </c>
      <c r="I8" s="6">
        <v>2.338</v>
      </c>
      <c r="J8" s="6">
        <v>21.356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7.852</v>
      </c>
      <c r="Q8" s="14">
        <v>0</v>
      </c>
      <c r="R8" s="14">
        <v>0</v>
      </c>
    </row>
    <row r="9" ht="20.25" spans="1:18">
      <c r="A9" s="8" t="s">
        <v>311</v>
      </c>
      <c r="B9" s="8" t="s">
        <v>312</v>
      </c>
      <c r="C9" s="8">
        <v>1191.211</v>
      </c>
      <c r="D9" s="8">
        <v>1313.608</v>
      </c>
      <c r="E9" s="8">
        <v>0</v>
      </c>
      <c r="F9" s="8">
        <v>0</v>
      </c>
      <c r="G9" s="8">
        <v>0</v>
      </c>
      <c r="H9" s="8">
        <v>1</v>
      </c>
      <c r="I9" s="6">
        <v>0.897</v>
      </c>
      <c r="J9" s="6">
        <v>10.131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-2.759</v>
      </c>
      <c r="Q9" s="14">
        <v>0</v>
      </c>
      <c r="R9" s="14">
        <v>0</v>
      </c>
    </row>
    <row r="10" ht="20.25" spans="1:18">
      <c r="A10" s="8" t="s">
        <v>313</v>
      </c>
      <c r="B10" s="8" t="s">
        <v>314</v>
      </c>
      <c r="C10" s="8">
        <v>3475.264</v>
      </c>
      <c r="D10" s="8">
        <v>3614.441</v>
      </c>
      <c r="E10" s="8">
        <v>0</v>
      </c>
      <c r="F10" s="8">
        <v>0</v>
      </c>
      <c r="G10" s="8">
        <v>0</v>
      </c>
      <c r="H10" s="8">
        <v>1</v>
      </c>
      <c r="I10" s="6">
        <v>0.098</v>
      </c>
      <c r="J10" s="6">
        <v>3.945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1.133</v>
      </c>
      <c r="Q10" s="14">
        <v>0</v>
      </c>
      <c r="R10" s="14">
        <v>1</v>
      </c>
    </row>
    <row r="11" ht="20.25" spans="1:18">
      <c r="A11" s="8" t="s">
        <v>315</v>
      </c>
      <c r="B11" s="8" t="s">
        <v>316</v>
      </c>
      <c r="C11" s="8">
        <v>7505.106</v>
      </c>
      <c r="D11" s="8">
        <v>8128.258</v>
      </c>
      <c r="E11" s="8">
        <v>0</v>
      </c>
      <c r="F11" s="8">
        <v>0</v>
      </c>
      <c r="G11" s="8">
        <v>0</v>
      </c>
      <c r="H11" s="8">
        <v>1</v>
      </c>
      <c r="I11" s="6">
        <v>0.827</v>
      </c>
      <c r="J11" s="6">
        <v>8.43</v>
      </c>
      <c r="K11" s="14">
        <v>3</v>
      </c>
      <c r="L11" s="14">
        <v>2</v>
      </c>
      <c r="M11" s="14">
        <v>-1</v>
      </c>
      <c r="N11" s="14">
        <v>1</v>
      </c>
      <c r="O11" s="14">
        <v>0</v>
      </c>
      <c r="P11" s="14">
        <v>10.967</v>
      </c>
      <c r="Q11" s="14">
        <v>0</v>
      </c>
      <c r="R11" s="14">
        <v>0</v>
      </c>
    </row>
    <row r="12" ht="20.25" spans="1:18">
      <c r="A12" s="8" t="s">
        <v>317</v>
      </c>
      <c r="B12" s="8" t="s">
        <v>318</v>
      </c>
      <c r="C12" s="8">
        <v>2167.645</v>
      </c>
      <c r="D12" s="8">
        <v>2511.493</v>
      </c>
      <c r="E12" s="8">
        <v>0</v>
      </c>
      <c r="F12" s="8">
        <v>0</v>
      </c>
      <c r="G12" s="8">
        <v>0</v>
      </c>
      <c r="H12" s="8">
        <v>1</v>
      </c>
      <c r="I12" s="6">
        <v>2.124</v>
      </c>
      <c r="J12" s="6">
        <v>15.524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2.284</v>
      </c>
      <c r="Q12" s="14">
        <v>0</v>
      </c>
      <c r="R12" s="14">
        <v>0</v>
      </c>
    </row>
    <row r="13" ht="20.25" spans="1:18">
      <c r="A13" s="8" t="s">
        <v>319</v>
      </c>
      <c r="B13" s="8" t="s">
        <v>320</v>
      </c>
      <c r="C13" s="8">
        <v>8677.724</v>
      </c>
      <c r="D13" s="8">
        <v>9605.476</v>
      </c>
      <c r="E13" s="8">
        <v>0</v>
      </c>
      <c r="F13" s="8">
        <v>0</v>
      </c>
      <c r="G13" s="8">
        <v>0</v>
      </c>
      <c r="H13" s="8">
        <v>1</v>
      </c>
      <c r="I13" s="6">
        <v>1.351</v>
      </c>
      <c r="J13" s="6">
        <v>10.879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7.404</v>
      </c>
      <c r="Q13" s="14">
        <v>0</v>
      </c>
      <c r="R13" s="14">
        <v>0</v>
      </c>
    </row>
    <row r="14" ht="20.25" spans="1:18">
      <c r="A14" s="8" t="s">
        <v>321</v>
      </c>
      <c r="B14" s="8" t="s">
        <v>322</v>
      </c>
      <c r="C14" s="8">
        <v>3132.055</v>
      </c>
      <c r="D14" s="8">
        <v>3908.925</v>
      </c>
      <c r="E14" s="8">
        <v>0</v>
      </c>
      <c r="F14" s="8">
        <v>0</v>
      </c>
      <c r="G14" s="8">
        <v>0</v>
      </c>
      <c r="H14" s="8">
        <v>1</v>
      </c>
      <c r="I14" s="10">
        <v>3.052</v>
      </c>
      <c r="J14" s="10">
        <v>22.32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9.041</v>
      </c>
      <c r="Q14" s="14">
        <v>0</v>
      </c>
      <c r="R14" s="14">
        <v>0</v>
      </c>
    </row>
    <row r="15" ht="20.25" spans="1:18">
      <c r="A15" s="8" t="s">
        <v>323</v>
      </c>
      <c r="B15" s="8" t="s">
        <v>324</v>
      </c>
      <c r="C15" s="8">
        <v>443.111</v>
      </c>
      <c r="D15" s="8">
        <v>563.571</v>
      </c>
      <c r="E15" s="8">
        <v>0</v>
      </c>
      <c r="F15" s="8">
        <v>0</v>
      </c>
      <c r="G15" s="8">
        <v>0</v>
      </c>
      <c r="H15" s="8">
        <v>1</v>
      </c>
      <c r="I15" s="10">
        <v>3.183</v>
      </c>
      <c r="J15" s="10">
        <v>23.877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2.078</v>
      </c>
      <c r="Q15" s="14">
        <v>0</v>
      </c>
      <c r="R15" s="14">
        <v>0</v>
      </c>
    </row>
    <row r="16" ht="20.25" spans="1:18">
      <c r="A16" s="9" t="s">
        <v>325</v>
      </c>
      <c r="B16" s="9" t="s">
        <v>326</v>
      </c>
      <c r="C16" s="9">
        <v>3123.94</v>
      </c>
      <c r="D16" s="9">
        <v>3493.186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1</v>
      </c>
      <c r="L16" s="14">
        <v>1</v>
      </c>
      <c r="M16" s="14">
        <v>-1</v>
      </c>
      <c r="N16" s="14">
        <v>1</v>
      </c>
      <c r="O16" s="14">
        <v>0</v>
      </c>
      <c r="P16" s="14">
        <v>0.736</v>
      </c>
      <c r="Q16" s="14">
        <v>0</v>
      </c>
      <c r="R16" s="14">
        <v>0</v>
      </c>
    </row>
    <row r="17" ht="20.25" spans="1:18">
      <c r="A17" s="9" t="s">
        <v>327</v>
      </c>
      <c r="B17" s="9" t="s">
        <v>328</v>
      </c>
      <c r="C17" s="9">
        <v>3006.111</v>
      </c>
      <c r="D17" s="9">
        <v>3403.65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  <c r="P17" s="14">
        <v>0.172</v>
      </c>
      <c r="Q17" s="14">
        <v>0</v>
      </c>
      <c r="R17" s="14">
        <v>0</v>
      </c>
    </row>
    <row r="18" ht="20.25" spans="1:18">
      <c r="A18" s="9" t="s">
        <v>329</v>
      </c>
      <c r="B18" s="9" t="s">
        <v>330</v>
      </c>
      <c r="C18" s="9">
        <v>12577.341</v>
      </c>
      <c r="D18" s="9">
        <v>13801.986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9.775</v>
      </c>
      <c r="Q18" s="14">
        <v>0</v>
      </c>
      <c r="R18" s="14">
        <v>1</v>
      </c>
    </row>
    <row r="19" ht="20.25" spans="1:18">
      <c r="A19" s="9" t="s">
        <v>331</v>
      </c>
      <c r="B19" s="9" t="s">
        <v>332</v>
      </c>
      <c r="C19" s="9">
        <v>258.998</v>
      </c>
      <c r="D19" s="9">
        <v>477.687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1</v>
      </c>
      <c r="L19" s="14">
        <v>0</v>
      </c>
      <c r="M19" s="14">
        <v>-1</v>
      </c>
      <c r="N19" s="14">
        <v>1</v>
      </c>
      <c r="O19" s="14">
        <v>0</v>
      </c>
      <c r="P19" s="14">
        <v>0.138</v>
      </c>
      <c r="Q19" s="14">
        <v>0</v>
      </c>
      <c r="R19" s="14">
        <v>0</v>
      </c>
    </row>
    <row r="20" ht="20.25" spans="1:18">
      <c r="A20" s="9" t="s">
        <v>333</v>
      </c>
      <c r="B20" s="9" t="s">
        <v>334</v>
      </c>
      <c r="C20" s="9">
        <v>1405.669</v>
      </c>
      <c r="D20" s="9">
        <v>1734.881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0.453</v>
      </c>
      <c r="Q20" s="14">
        <v>0</v>
      </c>
      <c r="R20" s="14">
        <v>0</v>
      </c>
    </row>
    <row r="21" ht="20.25" spans="1:18">
      <c r="A21" s="9" t="s">
        <v>335</v>
      </c>
      <c r="B21" s="9" t="s">
        <v>336</v>
      </c>
      <c r="C21" s="9">
        <v>855.88</v>
      </c>
      <c r="D21" s="9">
        <v>1220.025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0</v>
      </c>
      <c r="M21" s="14">
        <v>0</v>
      </c>
      <c r="N21" s="14">
        <v>0</v>
      </c>
      <c r="O21" s="14">
        <v>0</v>
      </c>
      <c r="P21" s="14">
        <v>0.557</v>
      </c>
      <c r="Q21" s="14">
        <v>0</v>
      </c>
      <c r="R21" s="14">
        <v>0</v>
      </c>
    </row>
    <row r="22" ht="20.25" spans="1:18">
      <c r="A22" s="9" t="s">
        <v>337</v>
      </c>
      <c r="B22" s="9" t="s">
        <v>338</v>
      </c>
      <c r="C22" s="9">
        <v>1049.32</v>
      </c>
      <c r="D22" s="9">
        <v>1377.427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1</v>
      </c>
      <c r="L22" s="14">
        <v>2</v>
      </c>
      <c r="M22" s="14">
        <v>0</v>
      </c>
      <c r="N22" s="14">
        <v>0</v>
      </c>
      <c r="O22" s="14">
        <v>0</v>
      </c>
      <c r="P22" s="14">
        <v>0.783</v>
      </c>
      <c r="Q22" s="14">
        <v>0</v>
      </c>
      <c r="R22" s="14">
        <v>1</v>
      </c>
    </row>
    <row r="23" ht="20.25" spans="1:18">
      <c r="A23" s="9" t="s">
        <v>339</v>
      </c>
      <c r="B23" s="9" t="s">
        <v>340</v>
      </c>
      <c r="C23" s="9">
        <v>2627.982</v>
      </c>
      <c r="D23" s="9">
        <v>3237.309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9" t="s">
        <v>341</v>
      </c>
      <c r="B24" s="9" t="s">
        <v>342</v>
      </c>
      <c r="C24" s="9">
        <v>2544.073</v>
      </c>
      <c r="D24" s="9">
        <v>3003.527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9" t="s">
        <v>343</v>
      </c>
      <c r="B25" s="9" t="s">
        <v>344</v>
      </c>
      <c r="C25" s="9">
        <v>1262.73</v>
      </c>
      <c r="D25" s="9">
        <v>1582.642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1</v>
      </c>
      <c r="M25" s="14">
        <v>0</v>
      </c>
      <c r="N25" s="14">
        <v>0</v>
      </c>
      <c r="O25" s="14">
        <v>0</v>
      </c>
      <c r="P25" s="14">
        <v>0.726</v>
      </c>
      <c r="Q25" s="14">
        <v>0</v>
      </c>
      <c r="R25" s="14">
        <v>1</v>
      </c>
    </row>
    <row r="26" ht="20.25" spans="1:18">
      <c r="A26" s="9" t="s">
        <v>345</v>
      </c>
      <c r="B26" s="9" t="s">
        <v>346</v>
      </c>
      <c r="C26" s="9">
        <v>5385.791</v>
      </c>
      <c r="D26" s="9">
        <v>6206.541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1</v>
      </c>
      <c r="L26" s="14">
        <v>2</v>
      </c>
      <c r="M26" s="14">
        <v>-1</v>
      </c>
      <c r="N26" s="14">
        <v>1</v>
      </c>
      <c r="O26" s="14">
        <v>0</v>
      </c>
      <c r="P26" s="14">
        <v>10.068</v>
      </c>
      <c r="Q26" s="14">
        <v>0</v>
      </c>
      <c r="R26" s="14">
        <v>0</v>
      </c>
    </row>
    <row r="27" ht="20.25" spans="1:18">
      <c r="A27" s="9" t="s">
        <v>347</v>
      </c>
      <c r="B27" s="9" t="s">
        <v>348</v>
      </c>
      <c r="C27" s="9">
        <v>2336.978</v>
      </c>
      <c r="D27" s="9">
        <v>3100.677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1.028</v>
      </c>
      <c r="Q27" s="14">
        <v>0</v>
      </c>
      <c r="R27" s="14">
        <v>0</v>
      </c>
    </row>
    <row r="28" ht="20.25" spans="1:18">
      <c r="A28" s="9" t="s">
        <v>349</v>
      </c>
      <c r="B28" s="9" t="s">
        <v>350</v>
      </c>
      <c r="C28" s="9">
        <v>5639.065</v>
      </c>
      <c r="D28" s="9">
        <v>6923.54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1</v>
      </c>
      <c r="L28" s="14">
        <v>2</v>
      </c>
      <c r="M28" s="14">
        <v>0</v>
      </c>
      <c r="N28" s="14">
        <v>0</v>
      </c>
      <c r="O28" s="14">
        <v>0</v>
      </c>
      <c r="P28" s="14">
        <v>7.56</v>
      </c>
      <c r="Q28" s="14">
        <v>0</v>
      </c>
      <c r="R28" s="14">
        <v>0</v>
      </c>
    </row>
    <row r="29" ht="20.25" spans="1:18">
      <c r="A29" s="9" t="s">
        <v>351</v>
      </c>
      <c r="B29" s="9" t="s">
        <v>352</v>
      </c>
      <c r="C29" s="9">
        <v>5677.368</v>
      </c>
      <c r="D29" s="9">
        <v>6051.232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3</v>
      </c>
      <c r="L29" s="14">
        <v>2</v>
      </c>
      <c r="M29" s="14">
        <v>0</v>
      </c>
      <c r="N29" s="14">
        <v>1</v>
      </c>
      <c r="O29" s="14">
        <v>0</v>
      </c>
      <c r="P29" s="14">
        <v>5.103</v>
      </c>
      <c r="Q29" s="14">
        <v>0</v>
      </c>
      <c r="R29" s="14">
        <v>0</v>
      </c>
    </row>
    <row r="30" ht="20.25" spans="1:18">
      <c r="A30" s="9" t="s">
        <v>353</v>
      </c>
      <c r="B30" s="9" t="s">
        <v>354</v>
      </c>
      <c r="C30" s="9">
        <v>967.581</v>
      </c>
      <c r="D30" s="9">
        <v>1188.864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9" t="s">
        <v>355</v>
      </c>
      <c r="B31" s="9" t="s">
        <v>356</v>
      </c>
      <c r="C31" s="9">
        <v>63685.559</v>
      </c>
      <c r="D31" s="9">
        <v>78084.758</v>
      </c>
      <c r="E31" s="9">
        <v>0</v>
      </c>
      <c r="F31" s="9">
        <v>0</v>
      </c>
      <c r="G31" s="9">
        <v>1</v>
      </c>
      <c r="H31" s="10">
        <v>0</v>
      </c>
      <c r="I31" s="10">
        <v>0</v>
      </c>
      <c r="J31" s="10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-2.754</v>
      </c>
      <c r="Q31" s="14">
        <v>0</v>
      </c>
      <c r="R31" s="14">
        <v>0</v>
      </c>
    </row>
    <row r="32" ht="20.25" spans="1:18">
      <c r="A32" s="9" t="s">
        <v>357</v>
      </c>
      <c r="B32" s="9" t="s">
        <v>358</v>
      </c>
      <c r="C32" s="9">
        <v>35506.133</v>
      </c>
      <c r="D32" s="9">
        <v>43323.781</v>
      </c>
      <c r="E32" s="9">
        <v>0</v>
      </c>
      <c r="F32" s="9">
        <v>0</v>
      </c>
      <c r="G32" s="9">
        <v>1</v>
      </c>
      <c r="H32" s="10">
        <v>0</v>
      </c>
      <c r="I32" s="10">
        <v>0</v>
      </c>
      <c r="J32" s="10">
        <v>0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-60.846</v>
      </c>
      <c r="Q32" s="14">
        <v>0</v>
      </c>
      <c r="R32" s="14">
        <v>0</v>
      </c>
    </row>
    <row r="33" ht="20.25" spans="1:18">
      <c r="A33" s="9" t="s">
        <v>359</v>
      </c>
      <c r="B33" s="9" t="s">
        <v>360</v>
      </c>
      <c r="C33" s="9">
        <v>8147.738</v>
      </c>
      <c r="D33" s="9">
        <v>10631.81</v>
      </c>
      <c r="E33" s="9">
        <v>0</v>
      </c>
      <c r="F33" s="9">
        <v>0</v>
      </c>
      <c r="G33" s="9">
        <v>1</v>
      </c>
      <c r="H33" s="10">
        <v>0</v>
      </c>
      <c r="I33" s="10">
        <v>0</v>
      </c>
      <c r="J33" s="10">
        <v>0</v>
      </c>
      <c r="K33" s="14">
        <v>1</v>
      </c>
      <c r="L33" s="14">
        <v>1</v>
      </c>
      <c r="M33" s="14">
        <v>-1</v>
      </c>
      <c r="N33" s="14">
        <v>1</v>
      </c>
      <c r="O33" s="14">
        <v>0</v>
      </c>
      <c r="P33" s="14">
        <v>7.984</v>
      </c>
      <c r="Q33" s="14">
        <v>0</v>
      </c>
      <c r="R33" s="14">
        <v>0</v>
      </c>
    </row>
    <row r="34" ht="20.25" spans="1:18">
      <c r="A34" s="6" t="s">
        <v>361</v>
      </c>
      <c r="B34" s="6" t="s">
        <v>362</v>
      </c>
      <c r="C34" s="6">
        <v>18964.193</v>
      </c>
      <c r="D34" s="6">
        <v>20989.154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7.649</v>
      </c>
      <c r="K34" s="14">
        <v>4</v>
      </c>
      <c r="L34" s="14">
        <v>2</v>
      </c>
      <c r="M34" s="14">
        <v>-1</v>
      </c>
      <c r="N34" s="14">
        <v>1</v>
      </c>
      <c r="O34" s="14">
        <v>0</v>
      </c>
      <c r="P34" s="14">
        <v>-7.804</v>
      </c>
      <c r="Q34" s="14">
        <v>0</v>
      </c>
      <c r="R34" s="14">
        <v>0</v>
      </c>
    </row>
    <row r="35" ht="20.25" spans="1:18">
      <c r="A35" s="6" t="s">
        <v>363</v>
      </c>
      <c r="B35" s="6" t="s">
        <v>364</v>
      </c>
      <c r="C35" s="6">
        <v>2702.435</v>
      </c>
      <c r="D35" s="6">
        <v>3600.36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6.619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6.53</v>
      </c>
      <c r="Q35" s="14">
        <v>0</v>
      </c>
      <c r="R35" s="14">
        <v>0</v>
      </c>
    </row>
    <row r="36" ht="20.25" spans="1:18">
      <c r="A36" s="6" t="s">
        <v>365</v>
      </c>
      <c r="B36" s="6" t="s">
        <v>366</v>
      </c>
      <c r="C36" s="6">
        <v>668.016</v>
      </c>
      <c r="D36" s="6">
        <v>818.492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14.755</v>
      </c>
      <c r="K36" s="14">
        <v>2</v>
      </c>
      <c r="L36" s="14">
        <v>1</v>
      </c>
      <c r="M36" s="14">
        <v>0</v>
      </c>
      <c r="N36" s="14">
        <v>-1</v>
      </c>
      <c r="O36" s="14">
        <v>0</v>
      </c>
      <c r="P36" s="14">
        <v>-0.194</v>
      </c>
      <c r="Q36" s="14">
        <v>0</v>
      </c>
      <c r="R36" s="14">
        <v>0</v>
      </c>
    </row>
    <row r="37" ht="20.25" spans="1:18">
      <c r="A37" s="6" t="s">
        <v>367</v>
      </c>
      <c r="B37" s="6" t="s">
        <v>368</v>
      </c>
      <c r="C37" s="6">
        <v>10999.874</v>
      </c>
      <c r="D37" s="6">
        <v>14451.924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7.486</v>
      </c>
      <c r="K37" s="14">
        <v>2</v>
      </c>
      <c r="L37" s="14">
        <v>0</v>
      </c>
      <c r="M37" s="14">
        <v>-1</v>
      </c>
      <c r="N37" s="14">
        <v>1</v>
      </c>
      <c r="O37" s="14">
        <v>0</v>
      </c>
      <c r="P37" s="14">
        <v>22.183</v>
      </c>
      <c r="Q37" s="14">
        <v>0</v>
      </c>
      <c r="R37" s="14">
        <v>0</v>
      </c>
    </row>
    <row r="38" ht="20.25" spans="1:18">
      <c r="A38" s="6" t="s">
        <v>369</v>
      </c>
      <c r="B38" s="6" t="s">
        <v>370</v>
      </c>
      <c r="C38" s="6">
        <v>71225.094</v>
      </c>
      <c r="D38" s="6">
        <v>82779.047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8.989</v>
      </c>
      <c r="K38" s="14">
        <v>4</v>
      </c>
      <c r="L38" s="14">
        <v>1</v>
      </c>
      <c r="M38" s="14">
        <v>0</v>
      </c>
      <c r="N38" s="14">
        <v>0</v>
      </c>
      <c r="O38" s="14">
        <v>0</v>
      </c>
      <c r="P38" s="14">
        <v>-0.323</v>
      </c>
      <c r="Q38" s="14">
        <v>0</v>
      </c>
      <c r="R38" s="14">
        <v>0</v>
      </c>
    </row>
    <row r="39" ht="20.25" spans="1:18">
      <c r="A39" s="6" t="s">
        <v>371</v>
      </c>
      <c r="B39" s="6" t="s">
        <v>372</v>
      </c>
      <c r="C39" s="6">
        <v>116007.07</v>
      </c>
      <c r="D39" s="6">
        <v>135543.625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2.523</v>
      </c>
      <c r="K39" s="14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33.485</v>
      </c>
      <c r="Q39" s="14">
        <v>0</v>
      </c>
      <c r="R39" s="14">
        <v>0</v>
      </c>
    </row>
    <row r="40" ht="20.25" spans="1:18">
      <c r="A40" s="6" t="s">
        <v>373</v>
      </c>
      <c r="B40" s="6" t="s">
        <v>374</v>
      </c>
      <c r="C40" s="6">
        <v>16148.517</v>
      </c>
      <c r="D40" s="6">
        <v>17745.887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4.447</v>
      </c>
      <c r="K40" s="14">
        <v>4</v>
      </c>
      <c r="L40" s="14">
        <v>2</v>
      </c>
      <c r="M40" s="14">
        <v>0</v>
      </c>
      <c r="N40" s="14">
        <v>0</v>
      </c>
      <c r="O40" s="14">
        <v>0</v>
      </c>
      <c r="P40" s="14">
        <v>-6.295</v>
      </c>
      <c r="Q40" s="14">
        <v>0</v>
      </c>
      <c r="R40" s="14">
        <v>0</v>
      </c>
    </row>
    <row r="41" ht="20.25" spans="1:18">
      <c r="A41" s="6" t="s">
        <v>375</v>
      </c>
      <c r="B41" s="6" t="s">
        <v>376</v>
      </c>
      <c r="C41" s="6">
        <v>236961.5</v>
      </c>
      <c r="D41" s="6">
        <v>299836.594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8.562</v>
      </c>
      <c r="K41" s="14">
        <v>4</v>
      </c>
      <c r="L41" s="14">
        <v>0</v>
      </c>
      <c r="M41" s="14">
        <v>0</v>
      </c>
      <c r="N41" s="14">
        <v>0</v>
      </c>
      <c r="O41" s="14">
        <v>0</v>
      </c>
      <c r="P41" s="14">
        <v>-484.092</v>
      </c>
      <c r="Q41" s="14">
        <v>0</v>
      </c>
      <c r="R41" s="14">
        <v>0</v>
      </c>
    </row>
    <row r="42" ht="20.25" spans="1:18">
      <c r="A42" s="6" t="s">
        <v>377</v>
      </c>
      <c r="B42" s="6" t="s">
        <v>378</v>
      </c>
      <c r="C42" s="6">
        <v>5093.073</v>
      </c>
      <c r="D42" s="6">
        <v>6067.918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2.73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2.753</v>
      </c>
      <c r="Q42" s="14">
        <v>0</v>
      </c>
      <c r="R42" s="14">
        <v>0</v>
      </c>
    </row>
    <row r="43" ht="20.25" spans="1:18">
      <c r="A43" s="6" t="s">
        <v>379</v>
      </c>
      <c r="B43" s="6" t="s">
        <v>380</v>
      </c>
      <c r="C43" s="6">
        <v>3277.655</v>
      </c>
      <c r="D43" s="6">
        <v>3775.364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0.071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-6.259</v>
      </c>
      <c r="Q43" s="14">
        <v>0</v>
      </c>
      <c r="R43" s="14">
        <v>0</v>
      </c>
    </row>
    <row r="44" ht="20.25" spans="1:18">
      <c r="A44" s="6" t="s">
        <v>381</v>
      </c>
      <c r="B44" s="6" t="s">
        <v>382</v>
      </c>
      <c r="C44" s="6">
        <v>21277.73</v>
      </c>
      <c r="D44" s="6">
        <v>23819.848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2.864</v>
      </c>
      <c r="K44" s="14">
        <v>1</v>
      </c>
      <c r="L44" s="14">
        <v>1</v>
      </c>
      <c r="M44" s="14">
        <v>0</v>
      </c>
      <c r="N44" s="14">
        <v>0</v>
      </c>
      <c r="O44" s="14">
        <v>0</v>
      </c>
      <c r="P44" s="14">
        <v>3.567</v>
      </c>
      <c r="Q44" s="14">
        <v>0</v>
      </c>
      <c r="R44" s="14">
        <v>-1</v>
      </c>
    </row>
    <row r="45" ht="20.25" spans="1:18">
      <c r="A45" s="6" t="s">
        <v>383</v>
      </c>
      <c r="B45" s="6" t="s">
        <v>384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4">
        <v>0</v>
      </c>
      <c r="L45" s="14">
        <v>1</v>
      </c>
      <c r="M45" s="14">
        <v>-1</v>
      </c>
      <c r="N45" s="14">
        <v>1</v>
      </c>
      <c r="O45" s="14">
        <v>0</v>
      </c>
      <c r="P45" s="14">
        <v>1.617</v>
      </c>
      <c r="Q45" s="14">
        <v>0</v>
      </c>
      <c r="R45" s="14">
        <v>0</v>
      </c>
    </row>
    <row r="46" ht="20.25" spans="1:18">
      <c r="A46" s="6" t="s">
        <v>385</v>
      </c>
      <c r="B46" s="6" t="s">
        <v>386</v>
      </c>
      <c r="C46" s="6">
        <v>3849.434</v>
      </c>
      <c r="D46" s="6">
        <v>4302.482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9.34</v>
      </c>
      <c r="K46" s="14">
        <v>4</v>
      </c>
      <c r="L46" s="14">
        <v>2</v>
      </c>
      <c r="M46" s="14">
        <v>-1</v>
      </c>
      <c r="N46" s="14">
        <v>1</v>
      </c>
      <c r="O46" s="14">
        <v>0</v>
      </c>
      <c r="P46" s="14">
        <v>-3.063</v>
      </c>
      <c r="Q46" s="14">
        <v>0</v>
      </c>
      <c r="R46" s="14">
        <v>0</v>
      </c>
    </row>
    <row r="47" ht="20.25" spans="1:18">
      <c r="A47" s="10" t="s">
        <v>387</v>
      </c>
      <c r="B47" s="10" t="s">
        <v>388</v>
      </c>
      <c r="C47" s="10">
        <v>3489.364</v>
      </c>
      <c r="D47" s="10">
        <v>3804.538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7.493</v>
      </c>
      <c r="K47" s="14">
        <v>3</v>
      </c>
      <c r="L47" s="14">
        <v>2</v>
      </c>
      <c r="M47" s="14">
        <v>-1</v>
      </c>
      <c r="N47" s="14">
        <v>1</v>
      </c>
      <c r="O47" s="14">
        <v>0</v>
      </c>
      <c r="P47" s="14">
        <v>0.797</v>
      </c>
      <c r="Q47" s="14">
        <v>0</v>
      </c>
      <c r="R47" s="14">
        <v>0</v>
      </c>
    </row>
    <row r="48" ht="20.25" spans="1:18">
      <c r="A48" s="6" t="s">
        <v>389</v>
      </c>
      <c r="B48" s="6" t="s">
        <v>390</v>
      </c>
      <c r="C48" s="6">
        <v>2312.001</v>
      </c>
      <c r="D48" s="6">
        <v>2419.645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3.947</v>
      </c>
      <c r="K48" s="14">
        <v>3</v>
      </c>
      <c r="L48" s="14">
        <v>1</v>
      </c>
      <c r="M48" s="14">
        <v>0</v>
      </c>
      <c r="N48" s="14">
        <v>0</v>
      </c>
      <c r="O48" s="14">
        <v>0</v>
      </c>
      <c r="P48" s="14">
        <v>0.315</v>
      </c>
      <c r="Q48" s="14">
        <v>0</v>
      </c>
      <c r="R48" s="14">
        <v>0</v>
      </c>
    </row>
    <row r="49" ht="20.25" spans="1:18">
      <c r="A49" s="6" t="s">
        <v>391</v>
      </c>
      <c r="B49" s="6" t="s">
        <v>392</v>
      </c>
      <c r="C49" s="6">
        <v>2609.407</v>
      </c>
      <c r="D49" s="6">
        <v>2759.174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3.427</v>
      </c>
      <c r="K49" s="14">
        <v>3</v>
      </c>
      <c r="L49" s="14">
        <v>0</v>
      </c>
      <c r="M49" s="14">
        <v>0</v>
      </c>
      <c r="N49" s="14">
        <v>0</v>
      </c>
      <c r="O49" s="14">
        <v>0</v>
      </c>
      <c r="P49" s="14">
        <v>-0.076</v>
      </c>
      <c r="Q49" s="14">
        <v>0</v>
      </c>
      <c r="R49" s="14">
        <v>0</v>
      </c>
    </row>
    <row r="50" ht="20.25" spans="1:18">
      <c r="A50" s="6" t="s">
        <v>393</v>
      </c>
      <c r="B50" s="6" t="s">
        <v>394</v>
      </c>
      <c r="C50" s="6">
        <v>6601.089</v>
      </c>
      <c r="D50" s="6">
        <v>8122.085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15.619</v>
      </c>
      <c r="K50" s="14">
        <v>4</v>
      </c>
      <c r="L50" s="14">
        <v>0</v>
      </c>
      <c r="M50" s="14">
        <v>-1</v>
      </c>
      <c r="N50" s="14">
        <v>1</v>
      </c>
      <c r="O50" s="14">
        <v>0</v>
      </c>
      <c r="P50" s="14">
        <v>8.415</v>
      </c>
      <c r="Q50" s="14">
        <v>0</v>
      </c>
      <c r="R50" s="14">
        <v>0</v>
      </c>
    </row>
    <row r="51" ht="20.25" spans="1:18">
      <c r="A51" s="6" t="s">
        <v>395</v>
      </c>
      <c r="B51" s="6" t="s">
        <v>396</v>
      </c>
      <c r="C51" s="6">
        <v>3996.748</v>
      </c>
      <c r="D51" s="6">
        <v>4693.76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12.121</v>
      </c>
      <c r="K51" s="14">
        <v>3</v>
      </c>
      <c r="L51" s="14">
        <v>2</v>
      </c>
      <c r="M51" s="14">
        <v>-1</v>
      </c>
      <c r="N51" s="14">
        <v>1</v>
      </c>
      <c r="O51" s="14">
        <v>0</v>
      </c>
      <c r="P51" s="14">
        <v>9.57</v>
      </c>
      <c r="Q51" s="14">
        <v>1</v>
      </c>
      <c r="R51" s="14">
        <v>0</v>
      </c>
    </row>
    <row r="52" ht="20.25" spans="1:18">
      <c r="A52" s="6" t="s">
        <v>397</v>
      </c>
      <c r="B52" s="6" t="s">
        <v>398</v>
      </c>
      <c r="C52" s="6">
        <v>673.747</v>
      </c>
      <c r="D52" s="6">
        <v>778.261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3.682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0.16</v>
      </c>
      <c r="Q52" s="14">
        <v>0</v>
      </c>
      <c r="R52" s="14">
        <v>0</v>
      </c>
    </row>
    <row r="53" ht="20.25" spans="1:18">
      <c r="A53" s="6" t="s">
        <v>399</v>
      </c>
      <c r="B53" s="6" t="s">
        <v>400</v>
      </c>
      <c r="C53" s="6">
        <v>3555.471</v>
      </c>
      <c r="D53" s="6">
        <v>4011.111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1.728</v>
      </c>
      <c r="K53" s="14">
        <v>2</v>
      </c>
      <c r="L53" s="14">
        <v>2</v>
      </c>
      <c r="M53" s="14">
        <v>0</v>
      </c>
      <c r="N53" s="14">
        <v>1</v>
      </c>
      <c r="O53" s="14">
        <v>0</v>
      </c>
      <c r="P53" s="14">
        <v>6.601</v>
      </c>
      <c r="Q53" s="14">
        <v>0</v>
      </c>
      <c r="R53" s="14">
        <v>0</v>
      </c>
    </row>
    <row r="54" ht="20.25" spans="1:18">
      <c r="A54" s="6" t="s">
        <v>401</v>
      </c>
      <c r="B54" s="6" t="s">
        <v>402</v>
      </c>
      <c r="C54" s="6">
        <v>7016.964</v>
      </c>
      <c r="D54" s="6">
        <v>7805.823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6.341</v>
      </c>
      <c r="K54" s="14">
        <v>3</v>
      </c>
      <c r="L54" s="14">
        <v>2</v>
      </c>
      <c r="M54" s="14">
        <v>-1</v>
      </c>
      <c r="N54" s="14">
        <v>1</v>
      </c>
      <c r="O54" s="14">
        <v>0</v>
      </c>
      <c r="P54" s="14">
        <v>3.137</v>
      </c>
      <c r="Q54" s="14">
        <v>0</v>
      </c>
      <c r="R54" s="14">
        <v>0</v>
      </c>
    </row>
    <row r="55" ht="20.25" spans="1:18">
      <c r="A55" s="6" t="s">
        <v>403</v>
      </c>
      <c r="B55" s="6" t="s">
        <v>404</v>
      </c>
      <c r="C55" s="6">
        <v>779.318</v>
      </c>
      <c r="D55" s="6">
        <v>882.645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2.341</v>
      </c>
      <c r="K55" s="14">
        <v>1</v>
      </c>
      <c r="L55" s="14">
        <v>2</v>
      </c>
      <c r="M55" s="14">
        <v>0</v>
      </c>
      <c r="N55" s="14">
        <v>0</v>
      </c>
      <c r="O55" s="14">
        <v>0</v>
      </c>
      <c r="P55" s="14">
        <v>0.366</v>
      </c>
      <c r="Q55" s="14">
        <v>0</v>
      </c>
      <c r="R55" s="14">
        <v>0</v>
      </c>
    </row>
    <row r="56" ht="20.25" spans="1:18">
      <c r="A56" s="6" t="s">
        <v>405</v>
      </c>
      <c r="B56" s="6" t="s">
        <v>406</v>
      </c>
      <c r="C56" s="6">
        <v>13483.078</v>
      </c>
      <c r="D56" s="6">
        <v>14638.256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2.013</v>
      </c>
      <c r="K56" s="14">
        <v>2</v>
      </c>
      <c r="L56" s="14">
        <v>0</v>
      </c>
      <c r="M56" s="14">
        <v>-1</v>
      </c>
      <c r="N56" s="14">
        <v>1</v>
      </c>
      <c r="O56" s="14">
        <v>0</v>
      </c>
      <c r="P56" s="14">
        <v>-7.877</v>
      </c>
      <c r="Q56" s="14">
        <v>0</v>
      </c>
      <c r="R56" s="14">
        <v>0</v>
      </c>
    </row>
    <row r="57" ht="20.25" spans="1:18">
      <c r="A57" s="6" t="s">
        <v>407</v>
      </c>
      <c r="B57" s="6" t="s">
        <v>408</v>
      </c>
      <c r="C57" s="6">
        <v>2877.344</v>
      </c>
      <c r="D57" s="6">
        <v>3194.651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6.61</v>
      </c>
      <c r="K57" s="14">
        <v>3</v>
      </c>
      <c r="L57" s="14">
        <v>0</v>
      </c>
      <c r="M57" s="14">
        <v>-1</v>
      </c>
      <c r="N57" s="14">
        <v>1</v>
      </c>
      <c r="O57" s="14">
        <v>0</v>
      </c>
      <c r="P57" s="14">
        <v>-2.824</v>
      </c>
      <c r="Q57" s="14">
        <v>0</v>
      </c>
      <c r="R57" s="14">
        <v>0</v>
      </c>
    </row>
    <row r="58" ht="20.25" spans="1:18">
      <c r="A58" s="6" t="s">
        <v>409</v>
      </c>
      <c r="B58" s="6" t="s">
        <v>410</v>
      </c>
      <c r="C58" s="6">
        <v>7789.001</v>
      </c>
      <c r="D58" s="6">
        <v>8768.744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9.388</v>
      </c>
      <c r="K58" s="14">
        <v>4</v>
      </c>
      <c r="L58" s="14">
        <v>0</v>
      </c>
      <c r="M58" s="14">
        <v>-1</v>
      </c>
      <c r="N58" s="14">
        <v>1</v>
      </c>
      <c r="O58" s="14">
        <v>0</v>
      </c>
      <c r="P58" s="14">
        <v>8.255</v>
      </c>
      <c r="Q58" s="14">
        <v>0</v>
      </c>
      <c r="R58" s="14">
        <v>0</v>
      </c>
    </row>
    <row r="59" ht="20.25" spans="1:18">
      <c r="A59" s="6" t="s">
        <v>411</v>
      </c>
      <c r="B59" s="6" t="s">
        <v>412</v>
      </c>
      <c r="C59" s="6">
        <v>6944.392</v>
      </c>
      <c r="D59" s="6">
        <v>7340.566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4.871</v>
      </c>
      <c r="K59" s="14">
        <v>3</v>
      </c>
      <c r="L59" s="14">
        <v>2</v>
      </c>
      <c r="M59" s="14">
        <v>-1</v>
      </c>
      <c r="N59" s="14">
        <v>1</v>
      </c>
      <c r="O59" s="14">
        <v>0</v>
      </c>
      <c r="P59" s="14">
        <v>6.65</v>
      </c>
      <c r="Q59" s="14">
        <v>0</v>
      </c>
      <c r="R59" s="14">
        <v>0</v>
      </c>
    </row>
    <row r="60" ht="20.25" spans="1:18">
      <c r="A60" s="6" t="s">
        <v>413</v>
      </c>
      <c r="B60" s="6" t="s">
        <v>414</v>
      </c>
      <c r="C60" s="6">
        <v>4818.003</v>
      </c>
      <c r="D60" s="6">
        <v>5412.881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1.894</v>
      </c>
      <c r="K60" s="14">
        <v>2</v>
      </c>
      <c r="L60" s="14">
        <v>2</v>
      </c>
      <c r="M60" s="14">
        <v>-1</v>
      </c>
      <c r="N60" s="14">
        <v>1</v>
      </c>
      <c r="O60" s="14">
        <v>0</v>
      </c>
      <c r="P60" s="14">
        <v>2.394</v>
      </c>
      <c r="Q60" s="14">
        <v>0</v>
      </c>
      <c r="R60" s="14">
        <v>0</v>
      </c>
    </row>
    <row r="61" ht="20.25" spans="1:18">
      <c r="A61" s="6" t="s">
        <v>415</v>
      </c>
      <c r="B61" s="6" t="s">
        <v>416</v>
      </c>
      <c r="C61" s="6">
        <v>6832.362</v>
      </c>
      <c r="D61" s="6">
        <v>8040.672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10.195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14">
        <v>-3.086</v>
      </c>
      <c r="Q61" s="14">
        <v>0</v>
      </c>
      <c r="R61" s="14">
        <v>0</v>
      </c>
    </row>
    <row r="62" ht="20.25" spans="1:18">
      <c r="A62" s="6" t="s">
        <v>417</v>
      </c>
      <c r="B62" s="6" t="s">
        <v>418</v>
      </c>
      <c r="C62" s="6">
        <v>12565.648</v>
      </c>
      <c r="D62" s="6">
        <v>14011.853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6.818</v>
      </c>
      <c r="K62" s="14">
        <v>4</v>
      </c>
      <c r="L62" s="14">
        <v>1</v>
      </c>
      <c r="M62" s="14">
        <v>-1</v>
      </c>
      <c r="N62" s="14">
        <v>1</v>
      </c>
      <c r="O62" s="14">
        <v>0</v>
      </c>
      <c r="P62" s="14">
        <v>-5.517</v>
      </c>
      <c r="Q62" s="14">
        <v>0</v>
      </c>
      <c r="R62" s="14">
        <v>0</v>
      </c>
    </row>
    <row r="63" ht="20.25" spans="1:18">
      <c r="A63" s="6" t="s">
        <v>419</v>
      </c>
      <c r="B63" s="6" t="s">
        <v>420</v>
      </c>
      <c r="C63" s="6">
        <v>8887.246</v>
      </c>
      <c r="D63" s="6">
        <v>9758.676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5.855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14">
        <v>57.944</v>
      </c>
      <c r="Q63" s="14">
        <v>0</v>
      </c>
      <c r="R63" s="14">
        <v>0</v>
      </c>
    </row>
    <row r="64" ht="20.25" spans="1:18">
      <c r="A64" s="6" t="s">
        <v>421</v>
      </c>
      <c r="B64" s="6" t="s">
        <v>422</v>
      </c>
      <c r="C64" s="6">
        <v>18368.449</v>
      </c>
      <c r="D64" s="6">
        <v>19963.547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7.113</v>
      </c>
      <c r="K64" s="14">
        <v>4</v>
      </c>
      <c r="L64" s="14">
        <v>2</v>
      </c>
      <c r="M64" s="14">
        <v>0</v>
      </c>
      <c r="N64" s="14">
        <v>0</v>
      </c>
      <c r="O64" s="14">
        <v>0</v>
      </c>
      <c r="P64" s="14">
        <v>-0.197</v>
      </c>
      <c r="Q64" s="14">
        <v>0</v>
      </c>
      <c r="R64" s="14">
        <v>0</v>
      </c>
    </row>
    <row r="65" ht="20.25" spans="1:18">
      <c r="A65" s="6" t="s">
        <v>423</v>
      </c>
      <c r="B65" s="6" t="s">
        <v>424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4">
        <v>2</v>
      </c>
      <c r="L65" s="14">
        <v>0</v>
      </c>
      <c r="M65" s="14">
        <v>1</v>
      </c>
      <c r="N65" s="14">
        <v>-1</v>
      </c>
      <c r="O65" s="14">
        <v>0</v>
      </c>
      <c r="P65" s="14">
        <v>1.476</v>
      </c>
      <c r="Q65" s="14">
        <v>0</v>
      </c>
      <c r="R65" s="14">
        <v>0</v>
      </c>
    </row>
    <row r="66" ht="20.25" spans="1:18">
      <c r="A66" s="6" t="s">
        <v>425</v>
      </c>
      <c r="B66" s="6" t="s">
        <v>426</v>
      </c>
      <c r="C66" s="6">
        <v>5674.961</v>
      </c>
      <c r="D66" s="6">
        <v>6926.365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17.226</v>
      </c>
      <c r="K66" s="14">
        <v>4</v>
      </c>
      <c r="L66" s="14">
        <v>2</v>
      </c>
      <c r="M66" s="14">
        <v>-1</v>
      </c>
      <c r="N66" s="14">
        <v>1</v>
      </c>
      <c r="O66" s="14">
        <v>0</v>
      </c>
      <c r="P66" s="14">
        <v>22.212</v>
      </c>
      <c r="Q66" s="14">
        <v>0</v>
      </c>
      <c r="R66" s="14">
        <v>0</v>
      </c>
    </row>
    <row r="67" ht="20.25" spans="1:18">
      <c r="A67" s="6" t="s">
        <v>427</v>
      </c>
      <c r="B67" s="6" t="s">
        <v>428</v>
      </c>
      <c r="C67" s="6">
        <v>7931.399</v>
      </c>
      <c r="D67" s="6">
        <v>8386.424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4.094</v>
      </c>
      <c r="K67" s="14">
        <v>1</v>
      </c>
      <c r="L67" s="14">
        <v>0</v>
      </c>
      <c r="M67" s="14">
        <v>1</v>
      </c>
      <c r="N67" s="14">
        <v>-1</v>
      </c>
      <c r="O67" s="14">
        <v>0</v>
      </c>
      <c r="P67" s="14">
        <v>2.693</v>
      </c>
      <c r="Q67" s="14">
        <v>0</v>
      </c>
      <c r="R67" s="14">
        <v>0</v>
      </c>
    </row>
    <row r="68" ht="20.25" spans="1:18">
      <c r="A68" s="6" t="s">
        <v>429</v>
      </c>
      <c r="B68" s="6" t="s">
        <v>430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6" t="s">
        <v>431</v>
      </c>
      <c r="B69" s="6" t="s">
        <v>432</v>
      </c>
      <c r="C69" s="6">
        <v>5243.522</v>
      </c>
      <c r="D69" s="6">
        <v>6310.324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16.211</v>
      </c>
      <c r="K69" s="14">
        <v>3</v>
      </c>
      <c r="L69" s="14">
        <v>2</v>
      </c>
      <c r="M69" s="14">
        <v>-1</v>
      </c>
      <c r="N69" s="14">
        <v>1</v>
      </c>
      <c r="O69" s="14">
        <v>0</v>
      </c>
      <c r="P69" s="14">
        <v>20.41</v>
      </c>
      <c r="Q69" s="14">
        <v>0</v>
      </c>
      <c r="R69" s="14">
        <v>0</v>
      </c>
    </row>
    <row r="70" ht="20.25" spans="1:18">
      <c r="A70" s="6" t="s">
        <v>433</v>
      </c>
      <c r="B70" s="6" t="s">
        <v>434</v>
      </c>
      <c r="C70" s="6">
        <v>5791.014</v>
      </c>
      <c r="D70" s="6">
        <v>7444.558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19.77</v>
      </c>
      <c r="K70" s="14">
        <v>3</v>
      </c>
      <c r="L70" s="14">
        <v>2</v>
      </c>
      <c r="M70" s="14">
        <v>-1</v>
      </c>
      <c r="N70" s="14">
        <v>1</v>
      </c>
      <c r="O70" s="14">
        <v>0</v>
      </c>
      <c r="P70" s="14">
        <v>30.82</v>
      </c>
      <c r="Q70" s="14">
        <v>0</v>
      </c>
      <c r="R70" s="14">
        <v>0</v>
      </c>
    </row>
    <row r="71" ht="20.25" spans="1:18">
      <c r="A71" s="6" t="s">
        <v>435</v>
      </c>
      <c r="B71" s="6" t="s">
        <v>436</v>
      </c>
      <c r="C71" s="6">
        <v>2468.125</v>
      </c>
      <c r="D71" s="6">
        <v>2840.754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8.146</v>
      </c>
      <c r="K71" s="14">
        <v>3</v>
      </c>
      <c r="L71" s="14">
        <v>0</v>
      </c>
      <c r="M71" s="14">
        <v>-1</v>
      </c>
      <c r="N71" s="14">
        <v>1</v>
      </c>
      <c r="O71" s="14">
        <v>0</v>
      </c>
      <c r="P71" s="14">
        <v>-2.959</v>
      </c>
      <c r="Q71" s="14">
        <v>0</v>
      </c>
      <c r="R71" s="14">
        <v>0</v>
      </c>
    </row>
    <row r="72" ht="20.25" spans="1:18">
      <c r="A72" s="6" t="s">
        <v>437</v>
      </c>
      <c r="B72" s="6" t="s">
        <v>438</v>
      </c>
      <c r="C72" s="6">
        <v>4120.497</v>
      </c>
      <c r="D72" s="6">
        <v>5170.357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18.76</v>
      </c>
      <c r="K72" s="14">
        <v>3</v>
      </c>
      <c r="L72" s="14">
        <v>2</v>
      </c>
      <c r="M72" s="14">
        <v>0</v>
      </c>
      <c r="N72" s="14">
        <v>1</v>
      </c>
      <c r="O72" s="14">
        <v>0</v>
      </c>
      <c r="P72" s="14">
        <v>20.28</v>
      </c>
      <c r="Q72" s="14">
        <v>0</v>
      </c>
      <c r="R72" s="14">
        <v>0</v>
      </c>
    </row>
    <row r="73" ht="20.25" spans="1:18">
      <c r="A73" s="6" t="s">
        <v>439</v>
      </c>
      <c r="B73" s="6" t="s">
        <v>440</v>
      </c>
      <c r="C73" s="6">
        <v>1683.635</v>
      </c>
      <c r="D73" s="6">
        <v>1916.528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5.414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14">
        <v>8.412</v>
      </c>
      <c r="Q73" s="14">
        <v>0</v>
      </c>
      <c r="R73" s="14">
        <v>0</v>
      </c>
    </row>
    <row r="74" ht="20.25" spans="1:18">
      <c r="A74" s="6" t="s">
        <v>441</v>
      </c>
      <c r="B74" s="6" t="s">
        <v>442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443</v>
      </c>
      <c r="B75" s="6" t="s">
        <v>444</v>
      </c>
      <c r="C75" s="6">
        <v>4985.72</v>
      </c>
      <c r="D75" s="6">
        <v>5990.841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12.189</v>
      </c>
      <c r="K75" s="14">
        <v>4</v>
      </c>
      <c r="L75" s="14">
        <v>0</v>
      </c>
      <c r="M75" s="14">
        <v>0</v>
      </c>
      <c r="N75" s="14">
        <v>0</v>
      </c>
      <c r="O75" s="14">
        <v>0</v>
      </c>
      <c r="P75" s="14">
        <v>-10.41</v>
      </c>
      <c r="Q75" s="14">
        <v>0</v>
      </c>
      <c r="R75" s="14">
        <v>0</v>
      </c>
    </row>
    <row r="76" ht="20.25" spans="1:18">
      <c r="A76" s="6" t="s">
        <v>445</v>
      </c>
      <c r="B76" s="6" t="s">
        <v>446</v>
      </c>
      <c r="C76" s="6">
        <v>3473.242</v>
      </c>
      <c r="D76" s="6">
        <v>3996.175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9.56</v>
      </c>
      <c r="K76" s="14">
        <v>3</v>
      </c>
      <c r="L76" s="14">
        <v>0</v>
      </c>
      <c r="M76" s="14">
        <v>0</v>
      </c>
      <c r="N76" s="14">
        <v>1</v>
      </c>
      <c r="O76" s="14">
        <v>0</v>
      </c>
      <c r="P76" s="14">
        <v>-3.427</v>
      </c>
      <c r="Q76" s="14">
        <v>0</v>
      </c>
      <c r="R76" s="14">
        <v>0</v>
      </c>
    </row>
    <row r="77" ht="20.25" spans="1:18">
      <c r="A77" s="6" t="s">
        <v>447</v>
      </c>
      <c r="B77" s="6" t="s">
        <v>448</v>
      </c>
      <c r="C77" s="6">
        <v>2408.996</v>
      </c>
      <c r="D77" s="6">
        <v>2757.812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9.409</v>
      </c>
      <c r="K77" s="14">
        <v>3</v>
      </c>
      <c r="L77" s="14">
        <v>0</v>
      </c>
      <c r="M77" s="14">
        <v>0</v>
      </c>
      <c r="N77" s="14">
        <v>0</v>
      </c>
      <c r="O77" s="14">
        <v>0</v>
      </c>
      <c r="P77" s="14">
        <v>-1.748</v>
      </c>
      <c r="Q77" s="14">
        <v>0</v>
      </c>
      <c r="R77" s="14">
        <v>0</v>
      </c>
    </row>
    <row r="78" ht="20.25" spans="1:18">
      <c r="A78" s="6" t="s">
        <v>449</v>
      </c>
      <c r="B78" s="6" t="s">
        <v>450</v>
      </c>
      <c r="C78" s="6">
        <v>5071.128</v>
      </c>
      <c r="D78" s="6">
        <v>6381.898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16.185</v>
      </c>
      <c r="K78" s="14">
        <v>4</v>
      </c>
      <c r="L78" s="14">
        <v>0</v>
      </c>
      <c r="M78" s="14">
        <v>0</v>
      </c>
      <c r="N78" s="14">
        <v>1</v>
      </c>
      <c r="O78" s="14">
        <v>0</v>
      </c>
      <c r="P78" s="14">
        <v>-11.287</v>
      </c>
      <c r="Q78" s="14">
        <v>0</v>
      </c>
      <c r="R78" s="14">
        <v>0</v>
      </c>
    </row>
    <row r="79" ht="20.25" spans="1:18">
      <c r="A79" s="6" t="s">
        <v>451</v>
      </c>
      <c r="B79" s="6" t="s">
        <v>452</v>
      </c>
      <c r="C79" s="6">
        <v>107.328</v>
      </c>
      <c r="D79" s="6">
        <v>109.67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1.656</v>
      </c>
      <c r="K79" s="14">
        <v>1</v>
      </c>
      <c r="L79" s="14">
        <v>0</v>
      </c>
      <c r="M79" s="14">
        <v>0</v>
      </c>
      <c r="N79" s="14">
        <v>1</v>
      </c>
      <c r="O79" s="14">
        <v>0</v>
      </c>
      <c r="P79" s="14">
        <v>0</v>
      </c>
      <c r="Q79" s="14">
        <v>0</v>
      </c>
      <c r="R79" s="14">
        <v>0</v>
      </c>
    </row>
    <row r="80" ht="20.25" spans="1:18">
      <c r="A80" s="6" t="s">
        <v>453</v>
      </c>
      <c r="B80" s="6" t="s">
        <v>454</v>
      </c>
      <c r="C80" s="6">
        <v>105.428</v>
      </c>
      <c r="D80" s="6">
        <v>107.033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0.774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-0.003</v>
      </c>
      <c r="Q80" s="14">
        <v>0</v>
      </c>
      <c r="R80" s="14">
        <v>0</v>
      </c>
    </row>
    <row r="81" ht="20.25" spans="1:18">
      <c r="A81" s="6" t="s">
        <v>455</v>
      </c>
      <c r="B81" s="6" t="s">
        <v>456</v>
      </c>
      <c r="C81" s="6">
        <v>114.205</v>
      </c>
      <c r="D81" s="6">
        <v>121.919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5.662</v>
      </c>
      <c r="K81" s="14">
        <v>3</v>
      </c>
      <c r="L81" s="14">
        <v>0</v>
      </c>
      <c r="M81" s="14">
        <v>-1</v>
      </c>
      <c r="N81" s="14">
        <v>1</v>
      </c>
      <c r="O81" s="14">
        <v>0</v>
      </c>
      <c r="P81" s="14">
        <v>0.013</v>
      </c>
      <c r="Q81" s="14">
        <v>1</v>
      </c>
      <c r="R81" s="14">
        <v>0</v>
      </c>
    </row>
    <row r="82" ht="20.25" spans="1:18">
      <c r="A82" s="10" t="s">
        <v>457</v>
      </c>
      <c r="B82" s="10" t="s">
        <v>458</v>
      </c>
      <c r="C82" s="10">
        <v>102.33</v>
      </c>
      <c r="D82" s="10">
        <v>103.105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0.191</v>
      </c>
      <c r="K82" s="14">
        <v>1</v>
      </c>
      <c r="L82" s="14">
        <v>0</v>
      </c>
      <c r="M82" s="14">
        <v>0</v>
      </c>
      <c r="N82" s="14">
        <v>0</v>
      </c>
      <c r="O82" s="14">
        <v>0</v>
      </c>
      <c r="P82" s="14">
        <v>-0.005</v>
      </c>
      <c r="Q82" s="14">
        <v>0</v>
      </c>
      <c r="R82" s="14">
        <v>0</v>
      </c>
    </row>
    <row r="83" ht="20.25" spans="1:18">
      <c r="A83" s="10" t="s">
        <v>459</v>
      </c>
      <c r="B83" s="10" t="s">
        <v>460</v>
      </c>
      <c r="C83" s="10">
        <v>62722.566</v>
      </c>
      <c r="D83" s="10">
        <v>73362.047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9.674</v>
      </c>
      <c r="K83" s="14">
        <v>3</v>
      </c>
      <c r="L83" s="14">
        <v>1</v>
      </c>
      <c r="M83" s="14">
        <v>0</v>
      </c>
      <c r="N83" s="14">
        <v>0</v>
      </c>
      <c r="O83" s="14">
        <v>0</v>
      </c>
      <c r="P83" s="14">
        <v>-27.654</v>
      </c>
      <c r="Q83" s="14">
        <v>0</v>
      </c>
      <c r="R83" s="14">
        <v>0</v>
      </c>
    </row>
    <row r="84" ht="20.25" spans="1:18">
      <c r="A84" s="10" t="s">
        <v>461</v>
      </c>
      <c r="B84" s="10" t="s">
        <v>462</v>
      </c>
      <c r="C84" s="10">
        <v>1795.478</v>
      </c>
      <c r="D84" s="10">
        <v>3630.681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11.212</v>
      </c>
      <c r="K84" s="14">
        <v>0</v>
      </c>
      <c r="L84" s="14">
        <v>2</v>
      </c>
      <c r="M84" s="14">
        <v>1</v>
      </c>
      <c r="N84" s="14">
        <v>-1</v>
      </c>
      <c r="O84" s="14">
        <v>0</v>
      </c>
      <c r="P84" s="14">
        <v>-3.518</v>
      </c>
      <c r="Q84" s="14">
        <v>0</v>
      </c>
      <c r="R84" s="14">
        <v>0</v>
      </c>
    </row>
    <row r="85" ht="20.25" spans="1:18">
      <c r="A85" s="16" t="s">
        <v>463</v>
      </c>
      <c r="B85" s="16" t="s">
        <v>464</v>
      </c>
      <c r="C85" s="16">
        <v>11752.039</v>
      </c>
      <c r="D85" s="16">
        <v>15153.636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3.947</v>
      </c>
      <c r="K85" s="14">
        <v>1</v>
      </c>
      <c r="L85" s="14">
        <v>0</v>
      </c>
      <c r="M85" s="14">
        <v>0</v>
      </c>
      <c r="N85" s="14">
        <v>1</v>
      </c>
      <c r="O85" s="14">
        <v>0</v>
      </c>
      <c r="P85" s="14">
        <v>1.259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2025-06-19T16:07:17Z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3A53646C394C41AA8BA24F87590E8FF7_13</vt:lpwstr>
  </property>
  <property fmtid="{D5CDD505-2E9C-101B-9397-08002B2CF9AE}" pid="3" name="KSOProductBuildVer">
    <vt:lpwstr>2052-12.1.0.15712</vt:lpwstr>
  </property>
</Properties>
</file>