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<sst xmlns="http://schemas.openxmlformats.org/spreadsheetml/2006/main" count="490" uniqueCount="442">
  <si>
    <t>京沪深强转弱</t>
  </si>
  <si>
    <t>京沪深弱转强</t>
  </si>
  <si>
    <t>代码</t>
  </si>
  <si>
    <t>简称</t>
  </si>
  <si>
    <t>总市值</t>
  </si>
  <si>
    <t>全指能源</t>
  </si>
  <si>
    <t>39059.13亿</t>
  </si>
  <si>
    <t>中证800</t>
  </si>
  <si>
    <t>584432.81亿</t>
  </si>
  <si>
    <t>保险新进</t>
  </si>
  <si>
    <t>25993.45亿</t>
  </si>
  <si>
    <t>沪深300</t>
  </si>
  <si>
    <t>454451.66亿</t>
  </si>
  <si>
    <t>贵州板块</t>
  </si>
  <si>
    <t>20889.27亿</t>
  </si>
  <si>
    <t>含B股</t>
  </si>
  <si>
    <t>10742.70亿</t>
  </si>
  <si>
    <t>基金重仓</t>
  </si>
  <si>
    <t>348429.19亿</t>
  </si>
  <si>
    <t>近期强势</t>
  </si>
  <si>
    <t>10253.02亿</t>
  </si>
  <si>
    <t>深证成指</t>
  </si>
  <si>
    <t>339013.78亿</t>
  </si>
  <si>
    <t>新进指标股</t>
  </si>
  <si>
    <t>9514.31亿</t>
  </si>
  <si>
    <t>上证180</t>
  </si>
  <si>
    <t>328040.06亿</t>
  </si>
  <si>
    <t>山西板块</t>
  </si>
  <si>
    <t>7751.43亿</t>
  </si>
  <si>
    <t>非周期股</t>
  </si>
  <si>
    <t>305160.44亿</t>
  </si>
  <si>
    <t>发可转债</t>
  </si>
  <si>
    <t>6991.81亿</t>
  </si>
  <si>
    <t>中证A100</t>
  </si>
  <si>
    <t>235119.52亿</t>
  </si>
  <si>
    <t>BC电池</t>
  </si>
  <si>
    <t>6241.15亿</t>
  </si>
  <si>
    <t>上证50</t>
  </si>
  <si>
    <t>208096.45亿</t>
  </si>
  <si>
    <t>船舶</t>
  </si>
  <si>
    <t>3906.63亿</t>
  </si>
  <si>
    <t>深成指R</t>
  </si>
  <si>
    <t>206154.88亿</t>
  </si>
  <si>
    <t>国开持股</t>
  </si>
  <si>
    <t>2508.55亿</t>
  </si>
  <si>
    <t>行业龙头</t>
  </si>
  <si>
    <t>196320.75亿</t>
  </si>
  <si>
    <t>深证Ｂ指</t>
  </si>
  <si>
    <t>540.57亿</t>
  </si>
  <si>
    <t>通达信88</t>
  </si>
  <si>
    <t>160998.83亿</t>
  </si>
  <si>
    <t>成份Ｂ指</t>
  </si>
  <si>
    <t>408.30亿</t>
  </si>
  <si>
    <t>创业板指</t>
  </si>
  <si>
    <t>130836.05亿</t>
  </si>
  <si>
    <t>活跃可转债</t>
  </si>
  <si>
    <t>--</t>
  </si>
  <si>
    <t>一带一路</t>
  </si>
  <si>
    <t>129702.99亿</t>
  </si>
  <si>
    <t>深证治理</t>
  </si>
  <si>
    <t>绩优股</t>
  </si>
  <si>
    <t>119808.40亿</t>
  </si>
  <si>
    <t>配股预案</t>
  </si>
  <si>
    <t>消费100</t>
  </si>
  <si>
    <t>115547.71亿</t>
  </si>
  <si>
    <t>红利指数</t>
  </si>
  <si>
    <t>97137.30亿</t>
  </si>
  <si>
    <t>陆股通重仓</t>
  </si>
  <si>
    <t>96541.73亿</t>
  </si>
  <si>
    <t>百元股</t>
  </si>
  <si>
    <t>89801.08亿</t>
  </si>
  <si>
    <t>上证380</t>
  </si>
  <si>
    <t>78604.69亿</t>
  </si>
  <si>
    <t>全指材料</t>
  </si>
  <si>
    <t>53343.38亿</t>
  </si>
  <si>
    <t>全指可选</t>
  </si>
  <si>
    <t>47388.16亿</t>
  </si>
  <si>
    <t>MSCI中盘</t>
  </si>
  <si>
    <t>47211.66亿</t>
  </si>
  <si>
    <t>电气设备</t>
  </si>
  <si>
    <t>46907.41亿</t>
  </si>
  <si>
    <t>QFII重仓</t>
  </si>
  <si>
    <t>45259.62亿</t>
  </si>
  <si>
    <t>海外业务</t>
  </si>
  <si>
    <t>45145.36亿</t>
  </si>
  <si>
    <t>商誉减值</t>
  </si>
  <si>
    <t>44660.40亿</t>
  </si>
  <si>
    <t>整体上市</t>
  </si>
  <si>
    <t>43269.50亿</t>
  </si>
  <si>
    <t>参股金融</t>
  </si>
  <si>
    <t>40466.06亿</t>
  </si>
  <si>
    <t>高市净率</t>
  </si>
  <si>
    <t>37641.13亿</t>
  </si>
  <si>
    <t>分拆上市预期</t>
  </si>
  <si>
    <t>34825.05亿</t>
  </si>
  <si>
    <t>白酒概念</t>
  </si>
  <si>
    <t>32494.62亿</t>
  </si>
  <si>
    <t>社保新进</t>
  </si>
  <si>
    <t>28457.97亿</t>
  </si>
  <si>
    <t>雄安新区</t>
  </si>
  <si>
    <t>27711.93亿</t>
  </si>
  <si>
    <t>石油</t>
  </si>
  <si>
    <t>25899.22亿</t>
  </si>
  <si>
    <t>定增预案</t>
  </si>
  <si>
    <t>22921.78亿</t>
  </si>
  <si>
    <t>高铁</t>
  </si>
  <si>
    <t>20132.70亿</t>
  </si>
  <si>
    <t>定增股</t>
  </si>
  <si>
    <t>19864.46亿</t>
  </si>
  <si>
    <t>安徽板块</t>
  </si>
  <si>
    <t>19209.32亿</t>
  </si>
  <si>
    <t>医疗保健</t>
  </si>
  <si>
    <t>18918.18亿</t>
  </si>
  <si>
    <t>家用电器</t>
  </si>
  <si>
    <t>17802.65亿</t>
  </si>
  <si>
    <t>建筑</t>
  </si>
  <si>
    <t>16385.54亿</t>
  </si>
  <si>
    <t>陕西板块</t>
  </si>
  <si>
    <t>14404.43亿</t>
  </si>
  <si>
    <t>运输服务</t>
  </si>
  <si>
    <t>13677.97亿</t>
  </si>
  <si>
    <t>交通设施</t>
  </si>
  <si>
    <t>10259.71亿</t>
  </si>
  <si>
    <t>密集调研</t>
  </si>
  <si>
    <t>8563.39亿</t>
  </si>
  <si>
    <t>钢铁</t>
  </si>
  <si>
    <t>8451.81亿</t>
  </si>
  <si>
    <t>辽宁板块</t>
  </si>
  <si>
    <t>8201.03亿</t>
  </si>
  <si>
    <t>云南板块</t>
  </si>
  <si>
    <t>7782.10亿</t>
  </si>
  <si>
    <t>基金增仓</t>
  </si>
  <si>
    <t>7507.25亿</t>
  </si>
  <si>
    <t>新疆板块</t>
  </si>
  <si>
    <t>7406.82亿</t>
  </si>
  <si>
    <t>工程机械</t>
  </si>
  <si>
    <t>6933.19亿</t>
  </si>
  <si>
    <t>建材</t>
  </si>
  <si>
    <t>6895.99亿</t>
  </si>
  <si>
    <t>近期复牌</t>
  </si>
  <si>
    <t>6379.75亿</t>
  </si>
  <si>
    <t>股权激励</t>
  </si>
  <si>
    <t>5732.98亿</t>
  </si>
  <si>
    <t>运输设备</t>
  </si>
  <si>
    <t>4843.68亿</t>
  </si>
  <si>
    <t>化纤</t>
  </si>
  <si>
    <t>4365.16亿</t>
  </si>
  <si>
    <t>风险提示</t>
  </si>
  <si>
    <t>3396.94亿</t>
  </si>
  <si>
    <t>黑龙江</t>
  </si>
  <si>
    <t>3364.89亿</t>
  </si>
  <si>
    <t>供气供热</t>
  </si>
  <si>
    <t>3185.10亿</t>
  </si>
  <si>
    <t>海南板块</t>
  </si>
  <si>
    <t>3088.46亿</t>
  </si>
  <si>
    <t>机构吸筹</t>
  </si>
  <si>
    <t>1414.96亿</t>
  </si>
  <si>
    <t>水务</t>
  </si>
  <si>
    <t>1400.72亿</t>
  </si>
  <si>
    <t>业绩预升</t>
  </si>
  <si>
    <t>20.06亿</t>
  </si>
  <si>
    <t>国企改革</t>
  </si>
  <si>
    <t>中证100</t>
  </si>
  <si>
    <t>深证50</t>
  </si>
  <si>
    <t>创业板50</t>
  </si>
  <si>
    <t>中创100</t>
  </si>
  <si>
    <t>科技100</t>
  </si>
  <si>
    <t>投资时钟</t>
  </si>
  <si>
    <t>小盘价值</t>
  </si>
  <si>
    <t>小盘成长</t>
  </si>
  <si>
    <t>国证粮食</t>
  </si>
  <si>
    <t>民企100</t>
  </si>
  <si>
    <t>环渤海</t>
  </si>
  <si>
    <t>深证价值</t>
  </si>
  <si>
    <t>深证成长</t>
  </si>
  <si>
    <t>国证治理</t>
  </si>
  <si>
    <t>国证服务</t>
  </si>
  <si>
    <t>资源优势</t>
  </si>
  <si>
    <t>创价值</t>
  </si>
  <si>
    <t>创科技</t>
  </si>
  <si>
    <t>创医药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</si>
  <si>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</si>
  <si>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</si>
  <si>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</si>
  <si>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</si>
  <si>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</si>
  <si>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</si>
  <si>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</si>
  <si>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</si>
  <si>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</si>
  <si>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</si>
  <si>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</si>
  <si>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</si>
  <si>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</si>
  <si>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</si>
  <si>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</si>
  <si>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</si>
  <si>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</si>
  <si>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</si>
  <si>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</si>
  <si>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</si>
  <si>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</si>
  <si>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上证中盘</t>
  </si>
  <si>
    <t>180基本</t>
  </si>
  <si>
    <t>上证国企</t>
  </si>
  <si>
    <t>全R价值</t>
  </si>
  <si>
    <t>上证F200</t>
  </si>
  <si>
    <t>300价值</t>
  </si>
  <si>
    <t>基本面50</t>
  </si>
  <si>
    <t>中证金融</t>
  </si>
  <si>
    <t>银河99</t>
  </si>
  <si>
    <t>全指金融</t>
  </si>
  <si>
    <t>国证价值</t>
  </si>
  <si>
    <t>300地产</t>
  </si>
  <si>
    <t>地产等权</t>
  </si>
  <si>
    <t>商业指数</t>
  </si>
  <si>
    <t>综合指数</t>
  </si>
  <si>
    <t>国债指数</t>
  </si>
  <si>
    <t>企债指数</t>
  </si>
  <si>
    <t>180金融</t>
  </si>
  <si>
    <t>沪公司债</t>
  </si>
  <si>
    <t>180资源</t>
  </si>
  <si>
    <t>180价值</t>
  </si>
  <si>
    <t>180R价值</t>
  </si>
  <si>
    <t>上证医药</t>
  </si>
  <si>
    <t>上证金融</t>
  </si>
  <si>
    <t>上证海外</t>
  </si>
  <si>
    <t>全指价值</t>
  </si>
  <si>
    <t>沪企债30</t>
  </si>
  <si>
    <t>上证周期</t>
  </si>
  <si>
    <t>医药等权</t>
  </si>
  <si>
    <t>金融等权</t>
  </si>
  <si>
    <t>上证上游</t>
  </si>
  <si>
    <t>5年信用</t>
  </si>
  <si>
    <t>380金融</t>
  </si>
  <si>
    <t>信用100</t>
  </si>
  <si>
    <t>180波动</t>
  </si>
  <si>
    <t>上证银行</t>
  </si>
  <si>
    <t>180低贝</t>
  </si>
  <si>
    <t>180红利</t>
  </si>
  <si>
    <t>科创生物</t>
  </si>
  <si>
    <t>300红利</t>
  </si>
  <si>
    <t>800医药</t>
  </si>
  <si>
    <t>CS精准医</t>
  </si>
  <si>
    <t>港中小企</t>
  </si>
  <si>
    <t>HK银行</t>
  </si>
  <si>
    <t>300金融</t>
  </si>
  <si>
    <t>公司债指</t>
  </si>
  <si>
    <t>内地运输</t>
  </si>
  <si>
    <t>800金融</t>
  </si>
  <si>
    <t>采矿指数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</si>
  <si>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</si>
  <si>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</si>
  <si>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</si>
  <si>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</si>
  <si>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</si>
  <si>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</si>
  <si>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</si>
  <si>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</si>
  <si>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1000金融</t>
  </si>
  <si>
    <t>大盘低波</t>
  </si>
  <si>
    <t>专利领先</t>
  </si>
  <si>
    <t>国证银行</t>
  </si>
  <si>
    <t>国证交运</t>
  </si>
  <si>
    <t>深A医药</t>
  </si>
  <si>
    <t>深医药EW</t>
  </si>
  <si>
    <t>保险主题</t>
  </si>
  <si>
    <t>养老产业</t>
  </si>
  <si>
    <t>大农业</t>
  </si>
  <si>
    <t>300 金融</t>
  </si>
  <si>
    <t>中证银行</t>
  </si>
  <si>
    <t>化肥农药</t>
  </si>
  <si>
    <t>食品饮料</t>
  </si>
  <si>
    <t>中证酒</t>
  </si>
  <si>
    <t>中证白酒</t>
  </si>
  <si>
    <t>【数据引擎：奇衡DK阿赖耶识系统】情绪值</t>
  </si>
  <si>
    <t>JD00</t>
  </si>
  <si>
    <t>鸡蛋连续</t>
  </si>
  <si>
    <t>LG00</t>
  </si>
  <si>
    <t>原木连续</t>
  </si>
  <si>
    <t>CJ00</t>
  </si>
  <si>
    <t>红枣连续</t>
  </si>
  <si>
    <t>UR00</t>
  </si>
  <si>
    <t>尿素连续</t>
  </si>
  <si>
    <t>AG00</t>
  </si>
  <si>
    <t>白银连续</t>
  </si>
  <si>
    <t>FB00</t>
  </si>
  <si>
    <t>纤维板连续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</si>
  <si>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</si>
  <si>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</si>
  <si>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</si>
  <si>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</si>
  <si>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</si>
  <si>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</si>
  <si>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</si>
  <si>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</si>
  <si>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</si>
  <si>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</si>
  <si>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</si>
  <si>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</si>
  <si>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JM00</t>
  </si>
  <si>
    <t>焦煤连续</t>
  </si>
  <si>
    <t>V00</t>
  </si>
  <si>
    <t>聚氯乙烯连续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</si>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</sst>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8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"000986"</f>
        <v>000986</v>
      </c>
      <c r="B3" s="32" t="s">
        <v>5</v>
      </c>
      <c r="C3" s="32" t="s">
        <v>6</v>
      </c>
      <c r="D3" s="32" t="str">
        <f>"000906"</f>
        <v>000906</v>
      </c>
      <c r="E3" s="32" t="s">
        <v>7</v>
      </c>
      <c r="F3" s="32" t="s">
        <v>8</v>
      </c>
    </row>
    <row r="4" ht="13.5" spans="1:6">
      <c r="A4" s="32" t="str">
        <f>"880782"</f>
        <v>880782</v>
      </c>
      <c r="B4" s="32" t="s">
        <v>9</v>
      </c>
      <c r="C4" s="32" t="s">
        <v>10</v>
      </c>
      <c r="D4" s="32" t="str">
        <f>"000300"</f>
        <v>000300</v>
      </c>
      <c r="E4" s="32" t="s">
        <v>11</v>
      </c>
      <c r="F4" s="32" t="s">
        <v>12</v>
      </c>
    </row>
    <row r="5" ht="13.5" spans="1:6">
      <c r="A5" s="32" t="str">
        <f>"880229"</f>
        <v>880229</v>
      </c>
      <c r="B5" s="32" t="s">
        <v>13</v>
      </c>
      <c r="C5" s="32" t="s">
        <v>14</v>
      </c>
      <c r="D5" s="32" t="str">
        <f>"399300"</f>
        <v>399300</v>
      </c>
      <c r="E5" s="32" t="s">
        <v>11</v>
      </c>
      <c r="F5" s="32" t="s">
        <v>12</v>
      </c>
    </row>
    <row r="6" ht="13.5" spans="1:6">
      <c r="A6" s="32" t="str">
        <f>"880502"</f>
        <v>880502</v>
      </c>
      <c r="B6" s="32" t="s">
        <v>15</v>
      </c>
      <c r="C6" s="32" t="s">
        <v>16</v>
      </c>
      <c r="D6" s="32" t="str">
        <f>"880801"</f>
        <v>880801</v>
      </c>
      <c r="E6" s="32" t="s">
        <v>17</v>
      </c>
      <c r="F6" s="32" t="s">
        <v>18</v>
      </c>
    </row>
    <row r="7" ht="13.5" spans="1:6">
      <c r="A7" s="32" t="str">
        <f>"880880"</f>
        <v>880880</v>
      </c>
      <c r="B7" s="32" t="s">
        <v>19</v>
      </c>
      <c r="C7" s="32" t="s">
        <v>20</v>
      </c>
      <c r="D7" s="32" t="str">
        <f>"399001"</f>
        <v>399001</v>
      </c>
      <c r="E7" s="32" t="s">
        <v>21</v>
      </c>
      <c r="F7" s="32" t="s">
        <v>22</v>
      </c>
    </row>
    <row r="8" ht="13.5" spans="1:6">
      <c r="A8" s="32" t="str">
        <f>"880603"</f>
        <v>880603</v>
      </c>
      <c r="B8" s="32" t="s">
        <v>23</v>
      </c>
      <c r="C8" s="32" t="s">
        <v>24</v>
      </c>
      <c r="D8" s="32" t="str">
        <f>"000010"</f>
        <v>000010</v>
      </c>
      <c r="E8" s="32" t="s">
        <v>25</v>
      </c>
      <c r="F8" s="32" t="s">
        <v>26</v>
      </c>
    </row>
    <row r="9" ht="13.5" spans="1:6">
      <c r="A9" s="32" t="str">
        <f>"880217"</f>
        <v>880217</v>
      </c>
      <c r="B9" s="32" t="s">
        <v>27</v>
      </c>
      <c r="C9" s="32" t="s">
        <v>28</v>
      </c>
      <c r="D9" s="32" t="str">
        <f>"880680"</f>
        <v>880680</v>
      </c>
      <c r="E9" s="32" t="s">
        <v>29</v>
      </c>
      <c r="F9" s="32" t="s">
        <v>30</v>
      </c>
    </row>
    <row r="10" ht="13.5" spans="1:6">
      <c r="A10" s="32" t="str">
        <f>"880723"</f>
        <v>880723</v>
      </c>
      <c r="B10" s="32" t="s">
        <v>31</v>
      </c>
      <c r="C10" s="32" t="s">
        <v>32</v>
      </c>
      <c r="D10" s="32" t="str">
        <f>"000903"</f>
        <v>000903</v>
      </c>
      <c r="E10" s="32" t="s">
        <v>33</v>
      </c>
      <c r="F10" s="32" t="s">
        <v>34</v>
      </c>
    </row>
    <row r="11" ht="13.5" spans="1:6">
      <c r="A11" s="32" t="str">
        <f>"880684"</f>
        <v>880684</v>
      </c>
      <c r="B11" s="32" t="s">
        <v>35</v>
      </c>
      <c r="C11" s="32" t="s">
        <v>36</v>
      </c>
      <c r="D11" s="32" t="str">
        <f>"000016"</f>
        <v>000016</v>
      </c>
      <c r="E11" s="32" t="s">
        <v>37</v>
      </c>
      <c r="F11" s="32" t="s">
        <v>38</v>
      </c>
    </row>
    <row r="12" ht="13.5" spans="1:6">
      <c r="A12" s="32" t="str">
        <f>"880431"</f>
        <v>880431</v>
      </c>
      <c r="B12" s="32" t="s">
        <v>39</v>
      </c>
      <c r="C12" s="32" t="s">
        <v>40</v>
      </c>
      <c r="D12" s="32" t="str">
        <f>"399002"</f>
        <v>399002</v>
      </c>
      <c r="E12" s="32" t="s">
        <v>41</v>
      </c>
      <c r="F12" s="32" t="s">
        <v>42</v>
      </c>
    </row>
    <row r="13" ht="13.5" spans="1:6">
      <c r="A13" s="32" t="str">
        <f>"880858"</f>
        <v>880858</v>
      </c>
      <c r="B13" s="32" t="s">
        <v>43</v>
      </c>
      <c r="C13" s="32" t="s">
        <v>44</v>
      </c>
      <c r="D13" s="32" t="str">
        <f>"880847"</f>
        <v>880847</v>
      </c>
      <c r="E13" s="32" t="s">
        <v>45</v>
      </c>
      <c r="F13" s="32" t="s">
        <v>46</v>
      </c>
    </row>
    <row r="14" ht="13.5" spans="1:6">
      <c r="A14" s="32" t="str">
        <f>"399108"</f>
        <v>399108</v>
      </c>
      <c r="B14" s="32" t="s">
        <v>47</v>
      </c>
      <c r="C14" s="32" t="s">
        <v>48</v>
      </c>
      <c r="D14" s="32" t="str">
        <f>"880515"</f>
        <v>880515</v>
      </c>
      <c r="E14" s="32" t="s">
        <v>49</v>
      </c>
      <c r="F14" s="32" t="s">
        <v>50</v>
      </c>
    </row>
    <row r="15" ht="13.5" spans="1:6">
      <c r="A15" s="32" t="str">
        <f>"399003"</f>
        <v>399003</v>
      </c>
      <c r="B15" s="32" t="s">
        <v>51</v>
      </c>
      <c r="C15" s="32" t="s">
        <v>52</v>
      </c>
      <c r="D15" s="32" t="str">
        <f>"399006"</f>
        <v>399006</v>
      </c>
      <c r="E15" s="32" t="s">
        <v>53</v>
      </c>
      <c r="F15" s="32" t="s">
        <v>54</v>
      </c>
    </row>
    <row r="16" ht="13.5" spans="1:6">
      <c r="A16" s="32" t="str">
        <f>"880677"</f>
        <v>880677</v>
      </c>
      <c r="B16" s="32" t="s">
        <v>55</v>
      </c>
      <c r="C16" s="32" t="s">
        <v>56</v>
      </c>
      <c r="D16" s="32" t="str">
        <f>"880594"</f>
        <v>880594</v>
      </c>
      <c r="E16" s="32" t="s">
        <v>57</v>
      </c>
      <c r="F16" s="32" t="s">
        <v>58</v>
      </c>
    </row>
    <row r="17" ht="13.5" spans="1:6">
      <c r="A17" s="32" t="str">
        <f>"399328"</f>
        <v>399328</v>
      </c>
      <c r="B17" s="32" t="s">
        <v>59</v>
      </c>
      <c r="C17" s="32" t="s">
        <v>56</v>
      </c>
      <c r="D17" s="32" t="str">
        <f>"880835"</f>
        <v>880835</v>
      </c>
      <c r="E17" s="32" t="s">
        <v>60</v>
      </c>
      <c r="F17" s="32" t="s">
        <v>61</v>
      </c>
    </row>
    <row r="18" ht="13.5" spans="1:6">
      <c r="A18" s="32" t="str">
        <f>"880890"</f>
        <v>880890</v>
      </c>
      <c r="B18" s="32" t="s">
        <v>62</v>
      </c>
      <c r="C18" s="32" t="s">
        <v>56</v>
      </c>
      <c r="D18" s="32" t="str">
        <f>"399364"</f>
        <v>399364</v>
      </c>
      <c r="E18" s="32" t="s">
        <v>63</v>
      </c>
      <c r="F18" s="32" t="s">
        <v>64</v>
      </c>
    </row>
    <row r="19" ht="13.5" spans="1:6">
      <c r="A19" s="33"/>
      <c r="B19" s="33"/>
      <c r="C19" s="33"/>
      <c r="D19" s="32" t="str">
        <f>"000015"</f>
        <v>000015</v>
      </c>
      <c r="E19" s="32" t="s">
        <v>65</v>
      </c>
      <c r="F19" s="32" t="s">
        <v>66</v>
      </c>
    </row>
    <row r="20" ht="13.5" spans="1:6">
      <c r="A20" s="33"/>
      <c r="B20" s="33"/>
      <c r="C20" s="33"/>
      <c r="D20" s="32" t="str">
        <f>"880678"</f>
        <v>880678</v>
      </c>
      <c r="E20" s="32" t="s">
        <v>67</v>
      </c>
      <c r="F20" s="32" t="s">
        <v>68</v>
      </c>
    </row>
    <row r="21" ht="13.5" spans="1:6">
      <c r="A21" s="33"/>
      <c r="B21" s="33"/>
      <c r="C21" s="33"/>
      <c r="D21" s="32" t="str">
        <f>"880878"</f>
        <v>880878</v>
      </c>
      <c r="E21" s="32" t="s">
        <v>69</v>
      </c>
      <c r="F21" s="32" t="s">
        <v>70</v>
      </c>
    </row>
    <row r="22" ht="13.5" spans="1:6">
      <c r="A22" s="33"/>
      <c r="B22" s="33"/>
      <c r="C22" s="33"/>
      <c r="D22" s="32" t="str">
        <f>"000009"</f>
        <v>000009</v>
      </c>
      <c r="E22" s="32" t="s">
        <v>71</v>
      </c>
      <c r="F22" s="32" t="s">
        <v>72</v>
      </c>
    </row>
    <row r="23" ht="16.5" spans="1:6">
      <c r="A23" s="23"/>
      <c r="B23" s="23"/>
      <c r="C23" s="23"/>
      <c r="D23" s="32" t="str">
        <f>"000987"</f>
        <v>000987</v>
      </c>
      <c r="E23" s="32" t="s">
        <v>73</v>
      </c>
      <c r="F23" s="32" t="s">
        <v>74</v>
      </c>
    </row>
    <row r="24" ht="16.5" spans="1:6">
      <c r="A24" s="23"/>
      <c r="B24" s="23"/>
      <c r="C24" s="23"/>
      <c r="D24" s="32" t="str">
        <f>"000989"</f>
        <v>000989</v>
      </c>
      <c r="E24" s="32" t="s">
        <v>75</v>
      </c>
      <c r="F24" s="32" t="s">
        <v>76</v>
      </c>
    </row>
    <row r="25" ht="16.5" spans="1:6">
      <c r="A25" s="23"/>
      <c r="B25" s="23"/>
      <c r="C25" s="23"/>
      <c r="D25" s="32" t="str">
        <f>"880771"</f>
        <v>880771</v>
      </c>
      <c r="E25" s="32" t="s">
        <v>77</v>
      </c>
      <c r="F25" s="32" t="s">
        <v>78</v>
      </c>
    </row>
    <row r="26" ht="16.5" spans="1:6">
      <c r="A26" s="23"/>
      <c r="B26" s="23"/>
      <c r="C26" s="23"/>
      <c r="D26" s="32" t="str">
        <f>"880446"</f>
        <v>880446</v>
      </c>
      <c r="E26" s="32" t="s">
        <v>79</v>
      </c>
      <c r="F26" s="32" t="s">
        <v>80</v>
      </c>
    </row>
    <row r="27" ht="16.5" spans="1:6">
      <c r="A27" s="23"/>
      <c r="B27" s="23"/>
      <c r="C27" s="23"/>
      <c r="D27" s="32" t="str">
        <f>"880802"</f>
        <v>880802</v>
      </c>
      <c r="E27" s="32" t="s">
        <v>81</v>
      </c>
      <c r="F27" s="32" t="s">
        <v>82</v>
      </c>
    </row>
    <row r="28" ht="16.5" spans="1:6">
      <c r="A28" s="23"/>
      <c r="B28" s="23"/>
      <c r="C28" s="23"/>
      <c r="D28" s="32" t="str">
        <f>"880786"</f>
        <v>880786</v>
      </c>
      <c r="E28" s="32" t="s">
        <v>83</v>
      </c>
      <c r="F28" s="32" t="s">
        <v>84</v>
      </c>
    </row>
    <row r="29" ht="16.5" spans="1:6">
      <c r="A29" s="23"/>
      <c r="B29" s="23"/>
      <c r="C29" s="23"/>
      <c r="D29" s="32" t="str">
        <f>"880817"</f>
        <v>880817</v>
      </c>
      <c r="E29" s="32" t="s">
        <v>85</v>
      </c>
      <c r="F29" s="32" t="s">
        <v>86</v>
      </c>
    </row>
    <row r="30" ht="16.5" spans="1:6">
      <c r="A30" s="23"/>
      <c r="B30" s="23"/>
      <c r="C30" s="23"/>
      <c r="D30" s="32" t="str">
        <f>"880532"</f>
        <v>880532</v>
      </c>
      <c r="E30" s="32" t="s">
        <v>87</v>
      </c>
      <c r="F30" s="32" t="s">
        <v>88</v>
      </c>
    </row>
    <row r="31" ht="16.5" spans="1:6">
      <c r="A31" s="23"/>
      <c r="B31" s="23"/>
      <c r="C31" s="23"/>
      <c r="D31" s="32" t="str">
        <f>"880538"</f>
        <v>880538</v>
      </c>
      <c r="E31" s="32" t="s">
        <v>89</v>
      </c>
      <c r="F31" s="32" t="s">
        <v>90</v>
      </c>
    </row>
    <row r="32" ht="16.5" spans="1:6">
      <c r="A32" s="23"/>
      <c r="B32" s="23"/>
      <c r="C32" s="23"/>
      <c r="D32" s="32" t="str">
        <f>"880827"</f>
        <v>880827</v>
      </c>
      <c r="E32" s="32" t="s">
        <v>91</v>
      </c>
      <c r="F32" s="32" t="s">
        <v>92</v>
      </c>
    </row>
    <row r="33" ht="16.5" spans="1:6">
      <c r="A33" s="23"/>
      <c r="B33" s="23"/>
      <c r="C33" s="23"/>
      <c r="D33" s="32" t="str">
        <f>"880970"</f>
        <v>880970</v>
      </c>
      <c r="E33" s="32" t="s">
        <v>93</v>
      </c>
      <c r="F33" s="32" t="s">
        <v>94</v>
      </c>
    </row>
    <row r="34" ht="16.5" spans="1:6">
      <c r="A34" s="23"/>
      <c r="B34" s="23"/>
      <c r="C34" s="23"/>
      <c r="D34" s="32" t="str">
        <f>"880564"</f>
        <v>880564</v>
      </c>
      <c r="E34" s="32" t="s">
        <v>95</v>
      </c>
      <c r="F34" s="32" t="s">
        <v>96</v>
      </c>
    </row>
    <row r="35" ht="16.5" spans="1:6">
      <c r="A35" s="23"/>
      <c r="B35" s="23"/>
      <c r="C35" s="23"/>
      <c r="D35" s="32" t="str">
        <f>"880783"</f>
        <v>880783</v>
      </c>
      <c r="E35" s="32" t="s">
        <v>97</v>
      </c>
      <c r="F35" s="32" t="s">
        <v>98</v>
      </c>
    </row>
    <row r="36" ht="16.5" spans="1:6">
      <c r="A36" s="23"/>
      <c r="B36" s="23"/>
      <c r="C36" s="23"/>
      <c r="D36" s="32" t="str">
        <f>"880911"</f>
        <v>880911</v>
      </c>
      <c r="E36" s="32" t="s">
        <v>99</v>
      </c>
      <c r="F36" s="32" t="s">
        <v>100</v>
      </c>
    </row>
    <row r="37" ht="16.5" spans="1:6">
      <c r="A37" s="23"/>
      <c r="B37" s="23"/>
      <c r="C37" s="23"/>
      <c r="D37" s="32" t="str">
        <f>"880310"</f>
        <v>880310</v>
      </c>
      <c r="E37" s="32" t="s">
        <v>101</v>
      </c>
      <c r="F37" s="32" t="s">
        <v>102</v>
      </c>
    </row>
    <row r="38" ht="16.5" spans="1:6">
      <c r="A38" s="23"/>
      <c r="B38" s="23"/>
      <c r="C38" s="23"/>
      <c r="D38" s="32" t="str">
        <f>"880850"</f>
        <v>880850</v>
      </c>
      <c r="E38" s="32" t="s">
        <v>103</v>
      </c>
      <c r="F38" s="32" t="s">
        <v>104</v>
      </c>
    </row>
    <row r="39" ht="16.5" spans="1:6">
      <c r="A39" s="23"/>
      <c r="B39" s="23"/>
      <c r="C39" s="23"/>
      <c r="D39" s="32" t="str">
        <f>"880525"</f>
        <v>880525</v>
      </c>
      <c r="E39" s="32" t="s">
        <v>105</v>
      </c>
      <c r="F39" s="32" t="s">
        <v>106</v>
      </c>
    </row>
    <row r="40" ht="16.5" spans="1:6">
      <c r="A40" s="23"/>
      <c r="B40" s="23"/>
      <c r="C40" s="23"/>
      <c r="D40" s="32" t="str">
        <f>"880856"</f>
        <v>880856</v>
      </c>
      <c r="E40" s="32" t="s">
        <v>107</v>
      </c>
      <c r="F40" s="32" t="s">
        <v>108</v>
      </c>
    </row>
    <row r="41" ht="16.5" spans="1:6">
      <c r="A41" s="23"/>
      <c r="B41" s="23"/>
      <c r="C41" s="23"/>
      <c r="D41" s="32" t="str">
        <f>"880224"</f>
        <v>880224</v>
      </c>
      <c r="E41" s="32" t="s">
        <v>109</v>
      </c>
      <c r="F41" s="32" t="s">
        <v>110</v>
      </c>
    </row>
    <row r="42" ht="16.5" spans="1:6">
      <c r="A42" s="23"/>
      <c r="B42" s="23"/>
      <c r="C42" s="23"/>
      <c r="D42" s="32" t="str">
        <f>"880398"</f>
        <v>880398</v>
      </c>
      <c r="E42" s="32" t="s">
        <v>111</v>
      </c>
      <c r="F42" s="32" t="s">
        <v>112</v>
      </c>
    </row>
    <row r="43" ht="16.5" spans="1:6">
      <c r="A43" s="23"/>
      <c r="B43" s="23"/>
      <c r="C43" s="23"/>
      <c r="D43" s="32" t="str">
        <f>"880387"</f>
        <v>880387</v>
      </c>
      <c r="E43" s="32" t="s">
        <v>113</v>
      </c>
      <c r="F43" s="32" t="s">
        <v>114</v>
      </c>
    </row>
    <row r="44" ht="16.5" spans="1:6">
      <c r="A44" s="23"/>
      <c r="B44" s="23"/>
      <c r="C44" s="23"/>
      <c r="D44" s="32" t="str">
        <f>"880476"</f>
        <v>880476</v>
      </c>
      <c r="E44" s="32" t="s">
        <v>115</v>
      </c>
      <c r="F44" s="32" t="s">
        <v>116</v>
      </c>
    </row>
    <row r="45" ht="16.5" spans="1:6">
      <c r="A45" s="23"/>
      <c r="B45" s="23"/>
      <c r="C45" s="23"/>
      <c r="D45" s="32" t="str">
        <f>"880208"</f>
        <v>880208</v>
      </c>
      <c r="E45" s="32" t="s">
        <v>117</v>
      </c>
      <c r="F45" s="32" t="s">
        <v>118</v>
      </c>
    </row>
    <row r="46" ht="16.5" spans="1:6">
      <c r="A46" s="23"/>
      <c r="B46" s="23"/>
      <c r="C46" s="23"/>
      <c r="D46" s="32" t="str">
        <f>"880459"</f>
        <v>880459</v>
      </c>
      <c r="E46" s="32" t="s">
        <v>119</v>
      </c>
      <c r="F46" s="32" t="s">
        <v>120</v>
      </c>
    </row>
    <row r="47" ht="16.5" spans="1:6">
      <c r="A47" s="23"/>
      <c r="B47" s="23"/>
      <c r="C47" s="23"/>
      <c r="D47" s="32" t="str">
        <f>"880465"</f>
        <v>880465</v>
      </c>
      <c r="E47" s="32" t="s">
        <v>121</v>
      </c>
      <c r="F47" s="32" t="s">
        <v>122</v>
      </c>
    </row>
    <row r="48" ht="16.5" spans="1:6">
      <c r="A48" s="23"/>
      <c r="B48" s="23"/>
      <c r="C48" s="23"/>
      <c r="D48" s="32" t="str">
        <f>"880816"</f>
        <v>880816</v>
      </c>
      <c r="E48" s="32" t="s">
        <v>123</v>
      </c>
      <c r="F48" s="32" t="s">
        <v>124</v>
      </c>
    </row>
    <row r="49" ht="16.5" spans="1:6">
      <c r="A49" s="23"/>
      <c r="B49" s="23"/>
      <c r="C49" s="23"/>
      <c r="D49" s="32" t="str">
        <f>"880318"</f>
        <v>880318</v>
      </c>
      <c r="E49" s="32" t="s">
        <v>125</v>
      </c>
      <c r="F49" s="32" t="s">
        <v>126</v>
      </c>
    </row>
    <row r="50" ht="16.5" spans="1:6">
      <c r="A50" s="23"/>
      <c r="B50" s="23"/>
      <c r="C50" s="23"/>
      <c r="D50" s="32" t="str">
        <f>"880205"</f>
        <v>880205</v>
      </c>
      <c r="E50" s="32" t="s">
        <v>127</v>
      </c>
      <c r="F50" s="32" t="s">
        <v>128</v>
      </c>
    </row>
    <row r="51" ht="16.5" spans="1:6">
      <c r="A51" s="23"/>
      <c r="B51" s="23"/>
      <c r="C51" s="23"/>
      <c r="D51" s="32" t="str">
        <f>"880227"</f>
        <v>880227</v>
      </c>
      <c r="E51" s="32" t="s">
        <v>129</v>
      </c>
      <c r="F51" s="32" t="s">
        <v>130</v>
      </c>
    </row>
    <row r="52" ht="16.5" spans="1:6">
      <c r="A52" s="23"/>
      <c r="B52" s="23"/>
      <c r="C52" s="23"/>
      <c r="D52" s="32" t="str">
        <f>"880792"</f>
        <v>880792</v>
      </c>
      <c r="E52" s="32" t="s">
        <v>131</v>
      </c>
      <c r="F52" s="32" t="s">
        <v>132</v>
      </c>
    </row>
    <row r="53" ht="16.5" spans="1:6">
      <c r="A53" s="23"/>
      <c r="B53" s="23"/>
      <c r="C53" s="23"/>
      <c r="D53" s="32" t="str">
        <f>"880202"</f>
        <v>880202</v>
      </c>
      <c r="E53" s="32" t="s">
        <v>133</v>
      </c>
      <c r="F53" s="32" t="s">
        <v>134</v>
      </c>
    </row>
    <row r="54" ht="16.5" spans="1:6">
      <c r="A54" s="23"/>
      <c r="B54" s="23"/>
      <c r="C54" s="23"/>
      <c r="D54" s="32" t="str">
        <f>"880447"</f>
        <v>880447</v>
      </c>
      <c r="E54" s="32" t="s">
        <v>135</v>
      </c>
      <c r="F54" s="32" t="s">
        <v>136</v>
      </c>
    </row>
    <row r="55" ht="16.5" spans="1:6">
      <c r="A55" s="23"/>
      <c r="B55" s="23"/>
      <c r="C55" s="23"/>
      <c r="D55" s="32" t="str">
        <f>"880344"</f>
        <v>880344</v>
      </c>
      <c r="E55" s="32" t="s">
        <v>137</v>
      </c>
      <c r="F55" s="32" t="s">
        <v>138</v>
      </c>
    </row>
    <row r="56" ht="16.5" spans="1:6">
      <c r="A56" s="23"/>
      <c r="B56" s="23"/>
      <c r="C56" s="23"/>
      <c r="D56" s="32" t="str">
        <f>"880872"</f>
        <v>880872</v>
      </c>
      <c r="E56" s="32" t="s">
        <v>139</v>
      </c>
      <c r="F56" s="32" t="s">
        <v>140</v>
      </c>
    </row>
    <row r="57" ht="16.5" spans="1:6">
      <c r="A57" s="23"/>
      <c r="B57" s="23"/>
      <c r="C57" s="23"/>
      <c r="D57" s="32" t="str">
        <f>"880539"</f>
        <v>880539</v>
      </c>
      <c r="E57" s="32" t="s">
        <v>141</v>
      </c>
      <c r="F57" s="32" t="s">
        <v>142</v>
      </c>
    </row>
    <row r="58" ht="16.5" spans="1:6">
      <c r="A58" s="23"/>
      <c r="B58" s="23"/>
      <c r="C58" s="23"/>
      <c r="D58" s="32" t="str">
        <f>"880432"</f>
        <v>880432</v>
      </c>
      <c r="E58" s="32" t="s">
        <v>143</v>
      </c>
      <c r="F58" s="32" t="s">
        <v>144</v>
      </c>
    </row>
    <row r="59" ht="16.5" spans="1:6">
      <c r="A59" s="23"/>
      <c r="B59" s="23"/>
      <c r="C59" s="23"/>
      <c r="D59" s="32" t="str">
        <f>"880330"</f>
        <v>880330</v>
      </c>
      <c r="E59" s="32" t="s">
        <v>145</v>
      </c>
      <c r="F59" s="32" t="s">
        <v>146</v>
      </c>
    </row>
    <row r="60" ht="16.5" spans="1:6">
      <c r="A60" s="23"/>
      <c r="B60" s="23"/>
      <c r="C60" s="23"/>
      <c r="D60" s="32" t="str">
        <f>"880896"</f>
        <v>880896</v>
      </c>
      <c r="E60" s="32" t="s">
        <v>147</v>
      </c>
      <c r="F60" s="32" t="s">
        <v>148</v>
      </c>
    </row>
    <row r="61" ht="16.5" spans="1:6">
      <c r="A61" s="23"/>
      <c r="B61" s="23"/>
      <c r="C61" s="23"/>
      <c r="D61" s="32" t="str">
        <f>"880201"</f>
        <v>880201</v>
      </c>
      <c r="E61" s="32" t="s">
        <v>149</v>
      </c>
      <c r="F61" s="32" t="s">
        <v>150</v>
      </c>
    </row>
    <row r="62" ht="16.5" spans="1:6">
      <c r="A62" s="23"/>
      <c r="B62" s="23"/>
      <c r="C62" s="23"/>
      <c r="D62" s="32" t="str">
        <f>"880455"</f>
        <v>880455</v>
      </c>
      <c r="E62" s="32" t="s">
        <v>151</v>
      </c>
      <c r="F62" s="32" t="s">
        <v>152</v>
      </c>
    </row>
    <row r="63" ht="16.5" spans="1:6">
      <c r="A63" s="23"/>
      <c r="B63" s="23"/>
      <c r="C63" s="23"/>
      <c r="D63" s="32" t="str">
        <f>"880230"</f>
        <v>880230</v>
      </c>
      <c r="E63" s="32" t="s">
        <v>153</v>
      </c>
      <c r="F63" s="32" t="s">
        <v>154</v>
      </c>
    </row>
    <row r="64" ht="16.5" spans="1:6">
      <c r="A64" s="23"/>
      <c r="B64" s="23"/>
      <c r="C64" s="23"/>
      <c r="D64" s="32" t="str">
        <f>"880756"</f>
        <v>880756</v>
      </c>
      <c r="E64" s="32" t="s">
        <v>155</v>
      </c>
      <c r="F64" s="32" t="s">
        <v>156</v>
      </c>
    </row>
    <row r="65" ht="16.5" spans="1:6">
      <c r="A65" s="23"/>
      <c r="B65" s="23"/>
      <c r="C65" s="23"/>
      <c r="D65" s="32" t="str">
        <f>"880454"</f>
        <v>880454</v>
      </c>
      <c r="E65" s="32" t="s">
        <v>157</v>
      </c>
      <c r="F65" s="32" t="s">
        <v>158</v>
      </c>
    </row>
    <row r="66" ht="16.5" spans="1:6">
      <c r="A66" s="23"/>
      <c r="B66" s="23"/>
      <c r="C66" s="23"/>
      <c r="D66" s="32" t="str">
        <f>"880842"</f>
        <v>880842</v>
      </c>
      <c r="E66" s="32" t="s">
        <v>159</v>
      </c>
      <c r="F66" s="32" t="s">
        <v>160</v>
      </c>
    </row>
    <row r="67" ht="16.5" spans="1:6">
      <c r="A67" s="23"/>
      <c r="B67" s="23"/>
      <c r="C67" s="23"/>
      <c r="D67" s="32" t="str">
        <f>"399974"</f>
        <v>399974</v>
      </c>
      <c r="E67" s="32" t="s">
        <v>161</v>
      </c>
      <c r="F67" s="32" t="s">
        <v>56</v>
      </c>
    </row>
    <row r="68" ht="16.5" spans="1:6">
      <c r="A68" s="23"/>
      <c r="B68" s="23"/>
      <c r="C68" s="23"/>
      <c r="D68" s="32" t="str">
        <f>"399903"</f>
        <v>399903</v>
      </c>
      <c r="E68" s="32" t="s">
        <v>162</v>
      </c>
      <c r="F68" s="32" t="s">
        <v>56</v>
      </c>
    </row>
    <row r="69" ht="16.5" spans="1:6">
      <c r="A69" s="23"/>
      <c r="B69" s="23"/>
      <c r="C69" s="23"/>
      <c r="D69" s="32" t="str">
        <f>"399850"</f>
        <v>399850</v>
      </c>
      <c r="E69" s="32" t="s">
        <v>163</v>
      </c>
      <c r="F69" s="32" t="s">
        <v>56</v>
      </c>
    </row>
    <row r="70" ht="16.5" spans="1:6">
      <c r="A70" s="23"/>
      <c r="B70" s="23"/>
      <c r="C70" s="23"/>
      <c r="D70" s="32" t="str">
        <f>"399673"</f>
        <v>399673</v>
      </c>
      <c r="E70" s="32" t="s">
        <v>164</v>
      </c>
      <c r="F70" s="32" t="s">
        <v>56</v>
      </c>
    </row>
    <row r="71" ht="16.5" spans="1:6">
      <c r="A71" s="23"/>
      <c r="B71" s="23"/>
      <c r="C71" s="23"/>
      <c r="D71" s="32" t="str">
        <f>"399612"</f>
        <v>399612</v>
      </c>
      <c r="E71" s="32" t="s">
        <v>165</v>
      </c>
      <c r="F71" s="32" t="s">
        <v>56</v>
      </c>
    </row>
    <row r="72" ht="16.5" spans="1:6">
      <c r="A72" s="23"/>
      <c r="B72" s="23"/>
      <c r="C72" s="23"/>
      <c r="D72" s="32" t="str">
        <f>"399608"</f>
        <v>399608</v>
      </c>
      <c r="E72" s="32" t="s">
        <v>166</v>
      </c>
      <c r="F72" s="32" t="s">
        <v>56</v>
      </c>
    </row>
    <row r="73" ht="16.5" spans="1:6">
      <c r="A73" s="23"/>
      <c r="B73" s="23"/>
      <c r="C73" s="23"/>
      <c r="D73" s="32" t="str">
        <f>"399391"</f>
        <v>399391</v>
      </c>
      <c r="E73" s="32" t="s">
        <v>167</v>
      </c>
      <c r="F73" s="32" t="s">
        <v>56</v>
      </c>
    </row>
    <row r="74" ht="16.5" spans="1:6">
      <c r="A74" s="23"/>
      <c r="B74" s="23"/>
      <c r="C74" s="23"/>
      <c r="D74" s="32" t="str">
        <f>"399377"</f>
        <v>399377</v>
      </c>
      <c r="E74" s="32" t="s">
        <v>168</v>
      </c>
      <c r="F74" s="32" t="s">
        <v>56</v>
      </c>
    </row>
    <row r="75" ht="16.5" spans="1:6">
      <c r="A75" s="23"/>
      <c r="B75" s="23"/>
      <c r="C75" s="23"/>
      <c r="D75" s="32" t="str">
        <f>"399376"</f>
        <v>399376</v>
      </c>
      <c r="E75" s="32" t="s">
        <v>169</v>
      </c>
      <c r="F75" s="32" t="s">
        <v>56</v>
      </c>
    </row>
    <row r="76" ht="16.5" spans="1:6">
      <c r="A76" s="23"/>
      <c r="B76" s="23"/>
      <c r="C76" s="23"/>
      <c r="D76" s="32" t="str">
        <f>"399365"</f>
        <v>399365</v>
      </c>
      <c r="E76" s="32" t="s">
        <v>170</v>
      </c>
      <c r="F76" s="32" t="s">
        <v>56</v>
      </c>
    </row>
    <row r="77" ht="16.5" spans="1:6">
      <c r="A77" s="23"/>
      <c r="B77" s="23"/>
      <c r="C77" s="23"/>
      <c r="D77" s="32" t="str">
        <f>"399362"</f>
        <v>399362</v>
      </c>
      <c r="E77" s="32" t="s">
        <v>171</v>
      </c>
      <c r="F77" s="32" t="s">
        <v>56</v>
      </c>
    </row>
    <row r="78" ht="16.5" spans="1:6">
      <c r="A78" s="23"/>
      <c r="B78" s="23"/>
      <c r="C78" s="23"/>
      <c r="D78" s="32" t="str">
        <f>"399357"</f>
        <v>399357</v>
      </c>
      <c r="E78" s="32" t="s">
        <v>172</v>
      </c>
      <c r="F78" s="32" t="s">
        <v>56</v>
      </c>
    </row>
    <row r="79" ht="16.5" spans="1:6">
      <c r="A79" s="23"/>
      <c r="B79" s="23"/>
      <c r="C79" s="23"/>
      <c r="D79" s="32" t="str">
        <f>"399348"</f>
        <v>399348</v>
      </c>
      <c r="E79" s="32" t="s">
        <v>173</v>
      </c>
      <c r="F79" s="32" t="s">
        <v>56</v>
      </c>
    </row>
    <row r="80" ht="16.5" spans="1:6">
      <c r="A80" s="23"/>
      <c r="B80" s="23"/>
      <c r="C80" s="23"/>
      <c r="D80" s="32" t="str">
        <f>"399346"</f>
        <v>399346</v>
      </c>
      <c r="E80" s="32" t="s">
        <v>174</v>
      </c>
      <c r="F80" s="32" t="s">
        <v>56</v>
      </c>
    </row>
    <row r="81" ht="16.5" spans="1:6">
      <c r="A81" s="23"/>
      <c r="B81" s="23"/>
      <c r="C81" s="23"/>
      <c r="D81" s="32" t="str">
        <f>"399322"</f>
        <v>399322</v>
      </c>
      <c r="E81" s="32" t="s">
        <v>175</v>
      </c>
      <c r="F81" s="32" t="s">
        <v>56</v>
      </c>
    </row>
    <row r="82" ht="16.5" spans="1:6">
      <c r="A82" s="23"/>
      <c r="B82" s="23"/>
      <c r="C82" s="23"/>
      <c r="D82" s="32" t="str">
        <f>"399320"</f>
        <v>399320</v>
      </c>
      <c r="E82" s="32" t="s">
        <v>176</v>
      </c>
      <c r="F82" s="32" t="s">
        <v>56</v>
      </c>
    </row>
    <row r="83" ht="16.5" spans="1:6">
      <c r="A83" s="23"/>
      <c r="B83" s="23"/>
      <c r="C83" s="23"/>
      <c r="D83" s="32" t="str">
        <f>"399319"</f>
        <v>399319</v>
      </c>
      <c r="E83" s="32" t="s">
        <v>177</v>
      </c>
      <c r="F83" s="32" t="s">
        <v>56</v>
      </c>
    </row>
    <row r="84" ht="16.5" spans="1:6">
      <c r="A84" s="23"/>
      <c r="B84" s="23"/>
      <c r="C84" s="23"/>
      <c r="D84" s="32" t="str">
        <f>"399295"</f>
        <v>399295</v>
      </c>
      <c r="E84" s="32" t="s">
        <v>178</v>
      </c>
      <c r="F84" s="32" t="s">
        <v>56</v>
      </c>
    </row>
    <row r="85" ht="16.5" spans="1:6">
      <c r="A85" s="23"/>
      <c r="B85" s="23"/>
      <c r="C85" s="23"/>
      <c r="D85" s="32" t="str">
        <f>"399276"</f>
        <v>399276</v>
      </c>
      <c r="E85" s="32" t="s">
        <v>179</v>
      </c>
      <c r="F85" s="32" t="s">
        <v>56</v>
      </c>
    </row>
    <row r="86" ht="16.5" spans="1:6">
      <c r="A86" s="23"/>
      <c r="B86" s="23"/>
      <c r="C86" s="23"/>
      <c r="D86" s="32" t="str">
        <f>"399275"</f>
        <v>399275</v>
      </c>
      <c r="E86" s="32" t="s">
        <v>180</v>
      </c>
      <c r="F86" s="32" t="s">
        <v>56</v>
      </c>
    </row>
    <row r="87" ht="16.5" spans="1:6">
      <c r="A87" s="23"/>
      <c r="B87" s="23"/>
      <c r="C87" s="23"/>
      <c r="D87" s="32" t="str">
        <f>"000019"</f>
        <v>000019</v>
      </c>
      <c r="E87" s="32" t="s">
        <v>181</v>
      </c>
      <c r="F87" s="32" t="s">
        <v>56</v>
      </c>
    </row>
    <row r="88" ht="16.5" spans="1:6">
      <c r="A88" s="23"/>
      <c r="B88" s="23"/>
      <c r="C88" s="23"/>
      <c r="D88" s="33"/>
      <c r="E88" s="33"/>
      <c r="F88" s="33"/>
    </row>
    <row r="89" ht="16.5" spans="1:6">
      <c r="A89" s="23"/>
      <c r="B89" s="23"/>
      <c r="C89" s="23"/>
      <c r="D89" s="33"/>
      <c r="E89" s="33"/>
      <c r="F89" s="33"/>
    </row>
    <row r="90" ht="16.5" spans="1:6">
      <c r="A90" s="23"/>
      <c r="B90" s="23"/>
      <c r="C90" s="23"/>
      <c r="D90" s="33"/>
      <c r="E90" s="33"/>
      <c r="F90" s="33"/>
    </row>
    <row r="91" ht="16.5" spans="1:6">
      <c r="A91" s="23"/>
      <c r="B91" s="23"/>
      <c r="C91" s="23"/>
      <c r="D91" s="33"/>
      <c r="E91" s="33"/>
      <c r="F91" s="33"/>
    </row>
    <row r="92" ht="16.5" spans="1:6">
      <c r="A92" s="23"/>
      <c r="B92" s="23"/>
      <c r="C92" s="23"/>
      <c r="D92" s="33"/>
      <c r="E92" s="33"/>
      <c r="F92" s="33"/>
    </row>
    <row r="93" ht="16.5" spans="1:6">
      <c r="A93" s="23"/>
      <c r="B93" s="23"/>
      <c r="C93" s="23"/>
      <c r="D93" s="33"/>
      <c r="E93" s="33"/>
      <c r="F93" s="33"/>
    </row>
    <row r="94" ht="16.5" spans="1:6">
      <c r="A94" s="23"/>
      <c r="B94" s="23"/>
      <c r="C94" s="23"/>
      <c r="D94" s="33"/>
      <c r="E94" s="33"/>
      <c r="F94" s="33"/>
    </row>
    <row r="95" ht="16.5" spans="1:6">
      <c r="A95" s="23"/>
      <c r="B95" s="23"/>
      <c r="C95" s="23"/>
      <c r="D95" s="33"/>
      <c r="E95" s="33"/>
      <c r="F95" s="33"/>
    </row>
    <row r="96" ht="16.5" spans="1:6">
      <c r="A96" s="23"/>
      <c r="B96" s="23"/>
      <c r="C96" s="23"/>
      <c r="D96" s="33"/>
      <c r="E96" s="33"/>
      <c r="F96" s="33"/>
    </row>
    <row r="97" ht="16.5" spans="1:6">
      <c r="A97" s="23"/>
      <c r="B97" s="23"/>
      <c r="C97" s="23"/>
      <c r="D97" s="33"/>
      <c r="E97" s="33"/>
      <c r="F97" s="33"/>
    </row>
    <row r="98" ht="16.5" spans="1:6">
      <c r="A98" s="23"/>
      <c r="B98" s="23"/>
      <c r="C98" s="23"/>
      <c r="D98" s="33"/>
      <c r="E98" s="33"/>
      <c r="F98" s="33"/>
    </row>
    <row r="99" ht="16.5" spans="1:6">
      <c r="A99" s="23"/>
      <c r="B99" s="23"/>
      <c r="C99" s="23"/>
      <c r="D99" s="33"/>
      <c r="E99" s="33"/>
      <c r="F99" s="33"/>
    </row>
    <row r="100" ht="16.5" spans="1:6">
      <c r="A100" s="23"/>
      <c r="B100" s="23"/>
      <c r="C100" s="23"/>
      <c r="D100" s="33"/>
      <c r="E100" s="33"/>
      <c r="F100" s="33"/>
    </row>
    <row r="101" ht="16.5" spans="1:6">
      <c r="A101" s="23"/>
      <c r="B101" s="23"/>
      <c r="C101" s="23"/>
      <c r="D101" s="33"/>
      <c r="E101" s="33"/>
      <c r="F101" s="33"/>
    </row>
    <row r="102" ht="16.5" spans="1:6">
      <c r="A102" s="23"/>
      <c r="B102" s="23"/>
      <c r="C102" s="23"/>
      <c r="D102" s="33"/>
      <c r="E102" s="33"/>
      <c r="F102" s="33"/>
    </row>
    <row r="103" ht="16.5" spans="1:6">
      <c r="A103" s="23"/>
      <c r="B103" s="23"/>
      <c r="C103" s="23"/>
      <c r="D103" s="33"/>
      <c r="E103" s="33"/>
      <c r="F103" s="33"/>
    </row>
    <row r="104" ht="16.5" spans="1:6">
      <c r="A104" s="23"/>
      <c r="B104" s="23"/>
      <c r="C104" s="23"/>
      <c r="D104" s="33"/>
      <c r="E104" s="33"/>
      <c r="F104" s="33"/>
    </row>
    <row r="105" ht="16.5" spans="1:6">
      <c r="A105" s="23"/>
      <c r="B105" s="23"/>
      <c r="C105" s="23"/>
      <c r="D105" s="33"/>
      <c r="E105" s="33"/>
      <c r="F105" s="33"/>
    </row>
    <row r="106" ht="16.5" spans="1:6">
      <c r="A106" s="23"/>
      <c r="B106" s="23"/>
      <c r="C106" s="23"/>
      <c r="D106" s="33"/>
      <c r="E106" s="33"/>
      <c r="F106" s="33"/>
    </row>
    <row r="107" ht="16.5" spans="1:6">
      <c r="A107" s="23"/>
      <c r="B107" s="23"/>
      <c r="C107" s="23"/>
      <c r="D107" s="33"/>
      <c r="E107" s="33"/>
      <c r="F107" s="33"/>
    </row>
    <row r="108" ht="16.5" spans="1:6">
      <c r="A108" s="23"/>
      <c r="B108" s="23"/>
      <c r="C108" s="23"/>
      <c r="D108" s="33"/>
      <c r="E108" s="33"/>
      <c r="F108" s="33"/>
    </row>
    <row r="109" ht="16.5" spans="1:6">
      <c r="A109" s="23"/>
      <c r="B109" s="23"/>
      <c r="C109" s="23"/>
      <c r="D109" s="33"/>
      <c r="E109" s="33"/>
      <c r="F109" s="33"/>
    </row>
    <row r="110" ht="16.5" spans="1:6">
      <c r="A110" s="23"/>
      <c r="B110" s="23"/>
      <c r="C110" s="23"/>
      <c r="D110" s="33"/>
      <c r="E110" s="33"/>
      <c r="F110" s="33"/>
    </row>
    <row r="111" ht="16.5" spans="1:6">
      <c r="A111" s="23"/>
      <c r="B111" s="23"/>
      <c r="C111" s="23"/>
      <c r="D111" s="33"/>
      <c r="E111" s="33"/>
      <c r="F111" s="33"/>
    </row>
    <row r="112" ht="16.5" spans="1:6">
      <c r="A112" s="23"/>
      <c r="B112" s="23"/>
      <c r="C112" s="23"/>
      <c r="D112" s="33"/>
      <c r="E112" s="33"/>
      <c r="F112" s="33"/>
    </row>
    <row r="113" ht="16.5" spans="1:6">
      <c r="A113" s="23"/>
      <c r="B113" s="23"/>
      <c r="C113" s="23"/>
      <c r="D113" s="33"/>
      <c r="E113" s="33"/>
      <c r="F113" s="33"/>
    </row>
    <row r="114" ht="16.5" spans="1:6">
      <c r="A114" s="23"/>
      <c r="B114" s="23"/>
      <c r="C114" s="23"/>
      <c r="D114" s="33"/>
      <c r="E114" s="33"/>
      <c r="F114" s="33"/>
    </row>
    <row r="115" ht="16.5" spans="1:6">
      <c r="A115" s="23"/>
      <c r="B115" s="23"/>
      <c r="C115" s="23"/>
      <c r="D115" s="33"/>
      <c r="E115" s="33"/>
      <c r="F115" s="33"/>
    </row>
    <row r="116" ht="16.5" spans="1:6">
      <c r="A116" s="23"/>
      <c r="B116" s="23"/>
      <c r="C116" s="23"/>
      <c r="D116" s="33"/>
      <c r="E116" s="33"/>
      <c r="F116" s="33"/>
    </row>
    <row r="117" ht="16.5" spans="1:6">
      <c r="A117" s="23"/>
      <c r="B117" s="23"/>
      <c r="C117" s="23"/>
      <c r="D117" s="33"/>
      <c r="E117" s="33"/>
      <c r="F117" s="33"/>
    </row>
    <row r="118" ht="16.5" spans="1:6">
      <c r="A118" s="23"/>
      <c r="B118" s="23"/>
      <c r="C118" s="23"/>
      <c r="D118" s="33"/>
      <c r="E118" s="33"/>
      <c r="F118" s="33"/>
    </row>
    <row r="119" ht="16.5" spans="1:6">
      <c r="A119" s="23"/>
      <c r="B119" s="23"/>
      <c r="C119" s="23"/>
      <c r="D119" s="33"/>
      <c r="E119" s="33"/>
      <c r="F119" s="33"/>
    </row>
    <row r="120" ht="16.5" spans="1:6">
      <c r="A120" s="23"/>
      <c r="B120" s="23"/>
      <c r="C120" s="23"/>
      <c r="D120" s="33"/>
      <c r="E120" s="33"/>
      <c r="F120" s="33"/>
    </row>
    <row r="121" ht="16.5" spans="1:6">
      <c r="A121" s="23"/>
      <c r="B121" s="23"/>
      <c r="C121" s="23"/>
      <c r="D121" s="33"/>
      <c r="E121" s="33"/>
      <c r="F121" s="33"/>
    </row>
    <row r="122" ht="16.5" spans="1:6">
      <c r="A122" s="23"/>
      <c r="B122" s="23"/>
      <c r="C122" s="23"/>
      <c r="D122" s="33"/>
      <c r="E122" s="33"/>
      <c r="F122" s="33"/>
    </row>
    <row r="123" ht="16.5" spans="1:6">
      <c r="A123" s="23"/>
      <c r="B123" s="23"/>
      <c r="C123" s="23"/>
      <c r="D123" s="33"/>
      <c r="E123" s="33"/>
      <c r="F123" s="3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182</v>
      </c>
      <c r="B1" s="2"/>
      <c r="C1" s="2"/>
      <c r="D1" s="2"/>
      <c r="E1" s="2"/>
      <c r="F1" s="2"/>
      <c r="G1" s="2"/>
      <c r="H1" s="2"/>
      <c r="I1" s="2"/>
      <c r="J1" s="2"/>
      <c r="K1" s="1" t="s">
        <v>183</v>
      </c>
      <c r="L1" s="1"/>
      <c r="M1" s="1"/>
      <c r="N1" s="1"/>
      <c r="O1" s="1"/>
      <c r="P1" s="1"/>
      <c r="Q1" s="1"/>
      <c r="R1" s="1"/>
    </row>
    <row r="2" ht="22.5" spans="1:18">
      <c r="A2" s="3" t="s">
        <v>184</v>
      </c>
      <c r="B2" s="4" t="s">
        <v>185</v>
      </c>
      <c r="C2" s="4" t="s">
        <v>186</v>
      </c>
      <c r="D2" s="4" t="s">
        <v>187</v>
      </c>
      <c r="E2" s="4" t="s">
        <v>188</v>
      </c>
      <c r="F2" s="4" t="s">
        <v>189</v>
      </c>
      <c r="G2" s="4" t="s">
        <v>190</v>
      </c>
      <c r="H2" s="4" t="s">
        <v>191</v>
      </c>
      <c r="I2" s="4" t="s">
        <v>192</v>
      </c>
      <c r="J2" s="4" t="s">
        <v>193</v>
      </c>
      <c r="K2" s="12" t="s">
        <v>194</v>
      </c>
      <c r="L2" s="12" t="s">
        <v>195</v>
      </c>
      <c r="M2" s="12" t="s">
        <v>196</v>
      </c>
      <c r="N2" s="12" t="s">
        <v>197</v>
      </c>
      <c r="O2" s="12" t="s">
        <v>198</v>
      </c>
      <c r="P2" s="12" t="s">
        <v>199</v>
      </c>
      <c r="Q2" s="12" t="s">
        <v>200</v>
      </c>
      <c r="R2" s="12" t="s">
        <v>201</v>
      </c>
    </row>
    <row r="3" ht="16.5" spans="1:18">
      <c r="A3" s="17">
        <v>44</v>
      </c>
      <c r="B3" s="17" t="s">
        <v>202</v>
      </c>
      <c r="C3" s="17">
        <v>3557.675</v>
      </c>
      <c r="D3" s="17">
        <v>3997.418</v>
      </c>
      <c r="E3" s="17">
        <v>1</v>
      </c>
      <c r="F3" s="18">
        <v>0</v>
      </c>
      <c r="G3" s="18">
        <v>0</v>
      </c>
      <c r="H3" s="18">
        <v>1</v>
      </c>
      <c r="I3" s="18">
        <v>0.054</v>
      </c>
      <c r="J3" s="18">
        <v>11.049</v>
      </c>
      <c r="K3" s="21">
        <v>4</v>
      </c>
      <c r="L3" s="21">
        <v>2</v>
      </c>
      <c r="M3" s="21">
        <v>0</v>
      </c>
      <c r="N3" s="21">
        <v>0</v>
      </c>
      <c r="O3" s="21">
        <v>0</v>
      </c>
      <c r="P3" s="21">
        <v>0.53</v>
      </c>
      <c r="Q3" s="21">
        <v>0</v>
      </c>
      <c r="R3" s="21">
        <v>0</v>
      </c>
    </row>
    <row r="4" ht="16.5" spans="1:18">
      <c r="A4" s="17">
        <v>53</v>
      </c>
      <c r="B4" s="17" t="s">
        <v>203</v>
      </c>
      <c r="C4" s="17">
        <v>10530.918</v>
      </c>
      <c r="D4" s="17">
        <v>11712.89</v>
      </c>
      <c r="E4" s="17">
        <v>1</v>
      </c>
      <c r="F4" s="18">
        <v>0</v>
      </c>
      <c r="G4" s="18">
        <v>0</v>
      </c>
      <c r="H4" s="18">
        <v>1</v>
      </c>
      <c r="I4" s="18">
        <v>0.415</v>
      </c>
      <c r="J4" s="18">
        <v>10.465</v>
      </c>
      <c r="K4" s="21">
        <v>4</v>
      </c>
      <c r="L4" s="21">
        <v>2</v>
      </c>
      <c r="M4" s="21">
        <v>0</v>
      </c>
      <c r="N4" s="21">
        <v>0</v>
      </c>
      <c r="O4" s="21">
        <v>0</v>
      </c>
      <c r="P4" s="21">
        <v>0.566</v>
      </c>
      <c r="Q4" s="21">
        <v>0</v>
      </c>
      <c r="R4" s="21">
        <v>0</v>
      </c>
    </row>
    <row r="5" ht="16.5" spans="1:18">
      <c r="A5" s="17">
        <v>56</v>
      </c>
      <c r="B5" s="17" t="s">
        <v>204</v>
      </c>
      <c r="C5" s="17">
        <v>1035.168</v>
      </c>
      <c r="D5" s="17">
        <v>1135.055</v>
      </c>
      <c r="E5" s="17">
        <v>1</v>
      </c>
      <c r="F5" s="18">
        <v>0</v>
      </c>
      <c r="G5" s="18">
        <v>0</v>
      </c>
      <c r="H5" s="18">
        <v>1</v>
      </c>
      <c r="I5" s="18">
        <v>0.004</v>
      </c>
      <c r="J5" s="18">
        <v>8.804</v>
      </c>
      <c r="K5" s="21">
        <v>4</v>
      </c>
      <c r="L5" s="21">
        <v>2</v>
      </c>
      <c r="M5" s="21">
        <v>-1</v>
      </c>
      <c r="N5" s="21">
        <v>0</v>
      </c>
      <c r="O5" s="21">
        <v>0</v>
      </c>
      <c r="P5" s="21">
        <v>-0.122</v>
      </c>
      <c r="Q5" s="21">
        <v>0</v>
      </c>
      <c r="R5" s="21">
        <v>0</v>
      </c>
    </row>
    <row r="6" ht="16.5" spans="1:18">
      <c r="A6" s="17">
        <v>60</v>
      </c>
      <c r="B6" s="17" t="s">
        <v>205</v>
      </c>
      <c r="C6" s="17">
        <v>3644.647</v>
      </c>
      <c r="D6" s="17">
        <v>4060.309</v>
      </c>
      <c r="E6" s="17">
        <v>1</v>
      </c>
      <c r="F6" s="18">
        <v>0</v>
      </c>
      <c r="G6" s="18">
        <v>0</v>
      </c>
      <c r="H6" s="18">
        <v>1</v>
      </c>
      <c r="I6" s="18">
        <v>0.242</v>
      </c>
      <c r="J6" s="18">
        <v>10.454</v>
      </c>
      <c r="K6" s="21">
        <v>4</v>
      </c>
      <c r="L6" s="21">
        <v>2</v>
      </c>
      <c r="M6" s="21">
        <v>0</v>
      </c>
      <c r="N6" s="21">
        <v>0</v>
      </c>
      <c r="O6" s="21">
        <v>-1</v>
      </c>
      <c r="P6" s="21">
        <v>-0.316</v>
      </c>
      <c r="Q6" s="21">
        <v>0</v>
      </c>
      <c r="R6" s="21">
        <v>-1</v>
      </c>
    </row>
    <row r="7" ht="16.5" spans="1:18">
      <c r="A7" s="17">
        <v>98</v>
      </c>
      <c r="B7" s="17" t="s">
        <v>206</v>
      </c>
      <c r="C7" s="17">
        <v>4616.451</v>
      </c>
      <c r="D7" s="17">
        <v>5131.704</v>
      </c>
      <c r="E7" s="17">
        <v>1</v>
      </c>
      <c r="F7" s="18">
        <v>0</v>
      </c>
      <c r="G7" s="18">
        <v>0</v>
      </c>
      <c r="H7" s="18">
        <v>1</v>
      </c>
      <c r="I7" s="18">
        <v>0.149</v>
      </c>
      <c r="J7" s="18">
        <v>10.174</v>
      </c>
      <c r="K7" s="21">
        <v>4</v>
      </c>
      <c r="L7" s="21">
        <v>2</v>
      </c>
      <c r="M7" s="21">
        <v>-1</v>
      </c>
      <c r="N7" s="21">
        <v>0</v>
      </c>
      <c r="O7" s="21">
        <v>0</v>
      </c>
      <c r="P7" s="21">
        <v>1.164</v>
      </c>
      <c r="Q7" s="21">
        <v>0</v>
      </c>
      <c r="R7" s="21">
        <v>0</v>
      </c>
    </row>
    <row r="8" ht="16.5" spans="1:18">
      <c r="A8" s="17">
        <v>919</v>
      </c>
      <c r="B8" s="17" t="s">
        <v>207</v>
      </c>
      <c r="C8" s="17">
        <v>4527.025</v>
      </c>
      <c r="D8" s="17">
        <v>5025.054</v>
      </c>
      <c r="E8" s="17">
        <v>1</v>
      </c>
      <c r="F8" s="18">
        <v>0</v>
      </c>
      <c r="G8" s="18">
        <v>0</v>
      </c>
      <c r="H8" s="18">
        <v>1</v>
      </c>
      <c r="I8" s="18">
        <v>0.674</v>
      </c>
      <c r="J8" s="18">
        <v>10.518</v>
      </c>
      <c r="K8" s="21">
        <v>2</v>
      </c>
      <c r="L8" s="21">
        <v>2</v>
      </c>
      <c r="M8" s="21">
        <v>0</v>
      </c>
      <c r="N8" s="21">
        <v>0</v>
      </c>
      <c r="O8" s="21">
        <v>0</v>
      </c>
      <c r="P8" s="21">
        <v>3.511</v>
      </c>
      <c r="Q8" s="21">
        <v>0</v>
      </c>
      <c r="R8" s="21">
        <v>-1</v>
      </c>
    </row>
    <row r="9" ht="16.5" spans="1:18">
      <c r="A9" s="17">
        <v>925</v>
      </c>
      <c r="B9" s="17" t="s">
        <v>208</v>
      </c>
      <c r="C9" s="17">
        <v>4104.796</v>
      </c>
      <c r="D9" s="17">
        <v>4566.121</v>
      </c>
      <c r="E9" s="17">
        <v>1</v>
      </c>
      <c r="F9" s="18">
        <v>0</v>
      </c>
      <c r="G9" s="18">
        <v>0</v>
      </c>
      <c r="H9" s="18">
        <v>1</v>
      </c>
      <c r="I9" s="18">
        <v>0.264</v>
      </c>
      <c r="J9" s="18">
        <v>10.341</v>
      </c>
      <c r="K9" s="21">
        <v>3</v>
      </c>
      <c r="L9" s="21">
        <v>2</v>
      </c>
      <c r="M9" s="21">
        <v>0</v>
      </c>
      <c r="N9" s="21">
        <v>0</v>
      </c>
      <c r="O9" s="21">
        <v>0</v>
      </c>
      <c r="P9" s="21">
        <v>-0.373</v>
      </c>
      <c r="Q9" s="21">
        <v>0</v>
      </c>
      <c r="R9" s="21">
        <v>0</v>
      </c>
    </row>
    <row r="10" ht="16.5" spans="1:18">
      <c r="A10" s="17">
        <v>934</v>
      </c>
      <c r="B10" s="17" t="s">
        <v>209</v>
      </c>
      <c r="C10" s="17">
        <v>5281.053</v>
      </c>
      <c r="D10" s="17">
        <v>5964.652</v>
      </c>
      <c r="E10" s="17">
        <v>1</v>
      </c>
      <c r="F10" s="18">
        <v>0</v>
      </c>
      <c r="G10" s="18">
        <v>0</v>
      </c>
      <c r="H10" s="18">
        <v>1</v>
      </c>
      <c r="I10" s="18">
        <v>1.166</v>
      </c>
      <c r="J10" s="18">
        <v>12.493</v>
      </c>
      <c r="K10" s="21">
        <v>4</v>
      </c>
      <c r="L10" s="21">
        <v>2</v>
      </c>
      <c r="M10" s="21">
        <v>-1</v>
      </c>
      <c r="N10" s="21">
        <v>0</v>
      </c>
      <c r="O10" s="21">
        <v>0</v>
      </c>
      <c r="P10" s="21">
        <v>2.169</v>
      </c>
      <c r="Q10" s="21">
        <v>0</v>
      </c>
      <c r="R10" s="21">
        <v>0</v>
      </c>
    </row>
    <row r="11" ht="16.5" spans="1:18">
      <c r="A11" s="17">
        <v>959</v>
      </c>
      <c r="B11" s="17" t="s">
        <v>210</v>
      </c>
      <c r="C11" s="17">
        <v>6455.85</v>
      </c>
      <c r="D11" s="17">
        <v>7203.527</v>
      </c>
      <c r="E11" s="17">
        <v>1</v>
      </c>
      <c r="F11" s="18">
        <v>0</v>
      </c>
      <c r="G11" s="18">
        <v>0</v>
      </c>
      <c r="H11" s="18">
        <v>1</v>
      </c>
      <c r="I11" s="18">
        <v>0.479</v>
      </c>
      <c r="J11" s="18">
        <v>10.809</v>
      </c>
      <c r="K11" s="21">
        <v>4</v>
      </c>
      <c r="L11" s="21">
        <v>2</v>
      </c>
      <c r="M11" s="21">
        <v>0</v>
      </c>
      <c r="N11" s="21">
        <v>0</v>
      </c>
      <c r="O11" s="21">
        <v>0</v>
      </c>
      <c r="P11" s="21">
        <v>-1.473</v>
      </c>
      <c r="Q11" s="21">
        <v>0</v>
      </c>
      <c r="R11" s="21">
        <v>0</v>
      </c>
    </row>
    <row r="12" ht="16.5" spans="1:18">
      <c r="A12" s="17">
        <v>992</v>
      </c>
      <c r="B12" s="17" t="s">
        <v>211</v>
      </c>
      <c r="C12" s="17">
        <v>5037.317</v>
      </c>
      <c r="D12" s="17">
        <v>5686.759</v>
      </c>
      <c r="E12" s="17">
        <v>1</v>
      </c>
      <c r="F12" s="18">
        <v>0</v>
      </c>
      <c r="G12" s="18">
        <v>0</v>
      </c>
      <c r="H12" s="18">
        <v>1</v>
      </c>
      <c r="I12" s="18">
        <v>1.311</v>
      </c>
      <c r="J12" s="18">
        <v>12.581</v>
      </c>
      <c r="K12" s="21">
        <v>4</v>
      </c>
      <c r="L12" s="21">
        <v>2</v>
      </c>
      <c r="M12" s="21">
        <v>0</v>
      </c>
      <c r="N12" s="21">
        <v>0</v>
      </c>
      <c r="O12" s="21">
        <v>0</v>
      </c>
      <c r="P12" s="21">
        <v>4.54</v>
      </c>
      <c r="Q12" s="21">
        <v>0</v>
      </c>
      <c r="R12" s="21">
        <v>0</v>
      </c>
    </row>
    <row r="13" ht="16.5" spans="1:18">
      <c r="A13" s="17">
        <v>399371</v>
      </c>
      <c r="B13" s="17" t="s">
        <v>212</v>
      </c>
      <c r="C13" s="17">
        <v>5951.859</v>
      </c>
      <c r="D13" s="17">
        <v>6595.701</v>
      </c>
      <c r="E13" s="17">
        <v>1</v>
      </c>
      <c r="F13" s="18">
        <v>0</v>
      </c>
      <c r="G13" s="18">
        <v>0</v>
      </c>
      <c r="H13" s="18">
        <v>1</v>
      </c>
      <c r="I13" s="18">
        <v>0.022</v>
      </c>
      <c r="J13" s="18">
        <v>9.781</v>
      </c>
      <c r="K13" s="21">
        <v>4</v>
      </c>
      <c r="L13" s="21">
        <v>2</v>
      </c>
      <c r="M13" s="21">
        <v>0</v>
      </c>
      <c r="N13" s="21">
        <v>0</v>
      </c>
      <c r="O13" s="21">
        <v>0</v>
      </c>
      <c r="P13" s="21">
        <v>0.285</v>
      </c>
      <c r="Q13" s="21">
        <v>0</v>
      </c>
      <c r="R13" s="21">
        <v>0</v>
      </c>
    </row>
    <row r="14" ht="16.5" spans="1:18">
      <c r="A14" s="17">
        <v>399934</v>
      </c>
      <c r="B14" s="17" t="s">
        <v>209</v>
      </c>
      <c r="C14" s="17">
        <v>5281.052</v>
      </c>
      <c r="D14" s="17">
        <v>5964.651</v>
      </c>
      <c r="E14" s="17">
        <v>1</v>
      </c>
      <c r="F14" s="18">
        <v>0</v>
      </c>
      <c r="G14" s="18">
        <v>0</v>
      </c>
      <c r="H14" s="18">
        <v>1</v>
      </c>
      <c r="I14" s="18">
        <v>1.166</v>
      </c>
      <c r="J14" s="18">
        <v>12.493</v>
      </c>
      <c r="K14" s="21">
        <v>3</v>
      </c>
      <c r="L14" s="21">
        <v>0</v>
      </c>
      <c r="M14" s="21">
        <v>-1</v>
      </c>
      <c r="N14" s="21">
        <v>1</v>
      </c>
      <c r="O14" s="21">
        <v>0</v>
      </c>
      <c r="P14" s="21">
        <v>0.01</v>
      </c>
      <c r="Q14" s="21">
        <v>0</v>
      </c>
      <c r="R14" s="21">
        <v>0</v>
      </c>
    </row>
    <row r="15" ht="16.5" spans="1:18">
      <c r="A15" s="19">
        <v>952</v>
      </c>
      <c r="B15" s="19" t="s">
        <v>213</v>
      </c>
      <c r="C15" s="19">
        <v>2727.654</v>
      </c>
      <c r="D15" s="19">
        <v>3163.223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2.231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9">
        <v>399983</v>
      </c>
      <c r="B16" s="19" t="s">
        <v>214</v>
      </c>
      <c r="C16" s="19">
        <v>2039.758</v>
      </c>
      <c r="D16" s="19">
        <v>2357.135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1.67</v>
      </c>
      <c r="K16" s="21">
        <v>3</v>
      </c>
      <c r="L16" s="21">
        <v>2</v>
      </c>
      <c r="M16" s="21">
        <v>0</v>
      </c>
      <c r="N16" s="21">
        <v>-1</v>
      </c>
      <c r="O16" s="21">
        <v>0</v>
      </c>
      <c r="P16" s="21">
        <v>0.251</v>
      </c>
      <c r="Q16" s="21">
        <v>0</v>
      </c>
      <c r="R16" s="21">
        <v>-1</v>
      </c>
    </row>
    <row r="17" ht="16.5" spans="1:18">
      <c r="A17" s="20">
        <v>5</v>
      </c>
      <c r="B17" s="20" t="s">
        <v>215</v>
      </c>
      <c r="C17" s="20">
        <v>2404.279</v>
      </c>
      <c r="D17" s="20">
        <v>2702.355</v>
      </c>
      <c r="E17" s="20">
        <v>0</v>
      </c>
      <c r="F17" s="20">
        <v>0</v>
      </c>
      <c r="G17" s="20">
        <v>0</v>
      </c>
      <c r="H17" s="20">
        <v>1</v>
      </c>
      <c r="I17" s="18">
        <v>1.704</v>
      </c>
      <c r="J17" s="18">
        <v>12.546</v>
      </c>
      <c r="K17" s="21">
        <v>3</v>
      </c>
      <c r="L17" s="21">
        <v>2</v>
      </c>
      <c r="M17" s="21">
        <v>0</v>
      </c>
      <c r="N17" s="21">
        <v>0</v>
      </c>
      <c r="O17" s="21">
        <v>0</v>
      </c>
      <c r="P17" s="21">
        <v>2.616</v>
      </c>
      <c r="Q17" s="21">
        <v>0</v>
      </c>
      <c r="R17" s="21">
        <v>-1</v>
      </c>
    </row>
    <row r="18" ht="16.5" spans="1:18">
      <c r="A18" s="20">
        <v>8</v>
      </c>
      <c r="B18" s="20" t="s">
        <v>216</v>
      </c>
      <c r="C18" s="20">
        <v>2962.823</v>
      </c>
      <c r="D18" s="20">
        <v>3288.283</v>
      </c>
      <c r="E18" s="20">
        <v>0</v>
      </c>
      <c r="F18" s="20">
        <v>0</v>
      </c>
      <c r="G18" s="20">
        <v>0</v>
      </c>
      <c r="H18" s="20">
        <v>1</v>
      </c>
      <c r="I18" s="18">
        <v>1.239</v>
      </c>
      <c r="J18" s="18">
        <v>11.014</v>
      </c>
      <c r="K18" s="21">
        <v>4</v>
      </c>
      <c r="L18" s="21">
        <v>2</v>
      </c>
      <c r="M18" s="21">
        <v>0</v>
      </c>
      <c r="N18" s="21">
        <v>0</v>
      </c>
      <c r="O18" s="21">
        <v>0</v>
      </c>
      <c r="P18" s="21">
        <v>0.45</v>
      </c>
      <c r="Q18" s="21">
        <v>0</v>
      </c>
      <c r="R18" s="21">
        <v>0</v>
      </c>
    </row>
    <row r="19" ht="16.5" spans="1:18">
      <c r="A19" s="20">
        <v>12</v>
      </c>
      <c r="B19" s="20" t="s">
        <v>217</v>
      </c>
      <c r="C19" s="20">
        <v>222.042</v>
      </c>
      <c r="D19" s="20">
        <v>224.71</v>
      </c>
      <c r="E19" s="20">
        <v>0</v>
      </c>
      <c r="F19" s="20">
        <v>0</v>
      </c>
      <c r="G19" s="20">
        <v>0</v>
      </c>
      <c r="H19" s="20">
        <v>1</v>
      </c>
      <c r="I19" s="18">
        <v>0.172</v>
      </c>
      <c r="J19" s="18">
        <v>1.358</v>
      </c>
      <c r="K19" s="21">
        <v>4</v>
      </c>
      <c r="L19" s="21">
        <v>2</v>
      </c>
      <c r="M19" s="21">
        <v>-1</v>
      </c>
      <c r="N19" s="21">
        <v>0</v>
      </c>
      <c r="O19" s="21">
        <v>0</v>
      </c>
      <c r="P19" s="21">
        <v>5.09</v>
      </c>
      <c r="Q19" s="21">
        <v>0</v>
      </c>
      <c r="R19" s="21">
        <v>0</v>
      </c>
    </row>
    <row r="20" ht="16.5" spans="1:18">
      <c r="A20" s="20">
        <v>13</v>
      </c>
      <c r="B20" s="20" t="s">
        <v>218</v>
      </c>
      <c r="C20" s="20">
        <v>295.119</v>
      </c>
      <c r="D20" s="20">
        <v>297.294</v>
      </c>
      <c r="E20" s="20">
        <v>0</v>
      </c>
      <c r="F20" s="20">
        <v>0</v>
      </c>
      <c r="G20" s="20">
        <v>0</v>
      </c>
      <c r="H20" s="20">
        <v>1</v>
      </c>
      <c r="I20" s="18">
        <v>0.413</v>
      </c>
      <c r="J20" s="18">
        <v>1.142</v>
      </c>
      <c r="K20" s="21">
        <v>3</v>
      </c>
      <c r="L20" s="21">
        <v>2</v>
      </c>
      <c r="M20" s="21">
        <v>0</v>
      </c>
      <c r="N20" s="21">
        <v>0</v>
      </c>
      <c r="O20" s="21">
        <v>0</v>
      </c>
      <c r="P20" s="21">
        <v>0.343</v>
      </c>
      <c r="Q20" s="21">
        <v>0</v>
      </c>
      <c r="R20" s="21">
        <v>-1</v>
      </c>
    </row>
    <row r="21" ht="16.5" spans="1:18">
      <c r="A21" s="20">
        <v>18</v>
      </c>
      <c r="B21" s="20" t="s">
        <v>219</v>
      </c>
      <c r="C21" s="20">
        <v>4979.236</v>
      </c>
      <c r="D21" s="20">
        <v>5606.495</v>
      </c>
      <c r="E21" s="20">
        <v>0</v>
      </c>
      <c r="F21" s="20">
        <v>0</v>
      </c>
      <c r="G21" s="20">
        <v>0</v>
      </c>
      <c r="H21" s="20">
        <v>1</v>
      </c>
      <c r="I21" s="18">
        <v>2.531</v>
      </c>
      <c r="J21" s="18">
        <v>13.436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-0.208</v>
      </c>
      <c r="Q21" s="21">
        <v>0</v>
      </c>
      <c r="R21" s="21">
        <v>0</v>
      </c>
    </row>
    <row r="22" ht="16.5" spans="1:18">
      <c r="A22" s="20">
        <v>22</v>
      </c>
      <c r="B22" s="20" t="s">
        <v>220</v>
      </c>
      <c r="C22" s="20">
        <v>247.616</v>
      </c>
      <c r="D22" s="20">
        <v>249.276</v>
      </c>
      <c r="E22" s="20">
        <v>0</v>
      </c>
      <c r="F22" s="20">
        <v>0</v>
      </c>
      <c r="G22" s="20">
        <v>0</v>
      </c>
      <c r="H22" s="20">
        <v>1</v>
      </c>
      <c r="I22" s="18">
        <v>0.378</v>
      </c>
      <c r="J22" s="18">
        <v>1.041</v>
      </c>
      <c r="K22" s="21">
        <v>3</v>
      </c>
      <c r="L22" s="21">
        <v>2</v>
      </c>
      <c r="M22" s="21">
        <v>0</v>
      </c>
      <c r="N22" s="21">
        <v>0</v>
      </c>
      <c r="O22" s="21">
        <v>0</v>
      </c>
      <c r="P22" s="21">
        <v>0.393</v>
      </c>
      <c r="Q22" s="21">
        <v>0</v>
      </c>
      <c r="R22" s="21">
        <v>-1</v>
      </c>
    </row>
    <row r="23" ht="16.5" spans="1:18">
      <c r="A23" s="20">
        <v>26</v>
      </c>
      <c r="B23" s="20" t="s">
        <v>221</v>
      </c>
      <c r="C23" s="20">
        <v>3334.803</v>
      </c>
      <c r="D23" s="20">
        <v>3790.753</v>
      </c>
      <c r="E23" s="20">
        <v>0</v>
      </c>
      <c r="F23" s="20">
        <v>0</v>
      </c>
      <c r="G23" s="20">
        <v>0</v>
      </c>
      <c r="H23" s="20">
        <v>1</v>
      </c>
      <c r="I23" s="18">
        <v>0.452</v>
      </c>
      <c r="J23" s="18">
        <v>12.426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20">
        <v>29</v>
      </c>
      <c r="B24" s="20" t="s">
        <v>222</v>
      </c>
      <c r="C24" s="20">
        <v>3821.191</v>
      </c>
      <c r="D24" s="20">
        <v>4242.423</v>
      </c>
      <c r="E24" s="20">
        <v>0</v>
      </c>
      <c r="F24" s="20">
        <v>0</v>
      </c>
      <c r="G24" s="20">
        <v>0</v>
      </c>
      <c r="H24" s="20">
        <v>1</v>
      </c>
      <c r="I24" s="18">
        <v>2.288</v>
      </c>
      <c r="J24" s="18">
        <v>11.99</v>
      </c>
      <c r="K24" s="21">
        <v>3</v>
      </c>
      <c r="L24" s="21">
        <v>2</v>
      </c>
      <c r="M24" s="21">
        <v>0</v>
      </c>
      <c r="N24" s="21">
        <v>0</v>
      </c>
      <c r="O24" s="21">
        <v>0</v>
      </c>
      <c r="P24" s="21">
        <v>0.802</v>
      </c>
      <c r="Q24" s="21">
        <v>0</v>
      </c>
      <c r="R24" s="21">
        <v>1</v>
      </c>
    </row>
    <row r="25" ht="16.5" spans="1:18">
      <c r="A25" s="20">
        <v>31</v>
      </c>
      <c r="B25" s="20" t="s">
        <v>223</v>
      </c>
      <c r="C25" s="20">
        <v>2758.102</v>
      </c>
      <c r="D25" s="20">
        <v>3073.245</v>
      </c>
      <c r="E25" s="20">
        <v>0</v>
      </c>
      <c r="F25" s="20">
        <v>0</v>
      </c>
      <c r="G25" s="20">
        <v>0</v>
      </c>
      <c r="H25" s="20">
        <v>1</v>
      </c>
      <c r="I25" s="18">
        <v>1.01</v>
      </c>
      <c r="J25" s="18">
        <v>11.161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-2.427</v>
      </c>
      <c r="Q25" s="21">
        <v>0</v>
      </c>
      <c r="R25" s="21">
        <v>0</v>
      </c>
    </row>
    <row r="26" ht="16.5" spans="1:18">
      <c r="A26" s="20">
        <v>37</v>
      </c>
      <c r="B26" s="20" t="s">
        <v>224</v>
      </c>
      <c r="C26" s="20">
        <v>5376.925</v>
      </c>
      <c r="D26" s="20">
        <v>6151.709</v>
      </c>
      <c r="E26" s="20">
        <v>0</v>
      </c>
      <c r="F26" s="20">
        <v>0</v>
      </c>
      <c r="G26" s="20">
        <v>0</v>
      </c>
      <c r="H26" s="20">
        <v>1</v>
      </c>
      <c r="I26" s="18">
        <v>0.056</v>
      </c>
      <c r="J26" s="18">
        <v>12.643</v>
      </c>
      <c r="K26" s="21">
        <v>3</v>
      </c>
      <c r="L26" s="21">
        <v>2</v>
      </c>
      <c r="M26" s="21">
        <v>0</v>
      </c>
      <c r="N26" s="21">
        <v>0</v>
      </c>
      <c r="O26" s="21">
        <v>0</v>
      </c>
      <c r="P26" s="21">
        <v>0.208</v>
      </c>
      <c r="Q26" s="21">
        <v>0</v>
      </c>
      <c r="R26" s="21">
        <v>0</v>
      </c>
    </row>
    <row r="27" ht="16.5" spans="1:18">
      <c r="A27" s="20">
        <v>38</v>
      </c>
      <c r="B27" s="20" t="s">
        <v>225</v>
      </c>
      <c r="C27" s="20">
        <v>4956.965</v>
      </c>
      <c r="D27" s="20">
        <v>5579.77</v>
      </c>
      <c r="E27" s="20">
        <v>0</v>
      </c>
      <c r="F27" s="20">
        <v>0</v>
      </c>
      <c r="G27" s="20">
        <v>0</v>
      </c>
      <c r="H27" s="20">
        <v>1</v>
      </c>
      <c r="I27" s="18">
        <v>2.672</v>
      </c>
      <c r="J27" s="18">
        <v>13.536</v>
      </c>
      <c r="K27" s="21">
        <v>3</v>
      </c>
      <c r="L27" s="21">
        <v>2</v>
      </c>
      <c r="M27" s="21">
        <v>0</v>
      </c>
      <c r="N27" s="21">
        <v>0</v>
      </c>
      <c r="O27" s="21">
        <v>0</v>
      </c>
      <c r="P27" s="21">
        <v>2.637</v>
      </c>
      <c r="Q27" s="21">
        <v>0</v>
      </c>
      <c r="R27" s="21">
        <v>0</v>
      </c>
    </row>
    <row r="28" ht="16.5" spans="1:18">
      <c r="A28" s="20">
        <v>54</v>
      </c>
      <c r="B28" s="20" t="s">
        <v>226</v>
      </c>
      <c r="C28" s="20">
        <v>1249.708</v>
      </c>
      <c r="D28" s="20">
        <v>1398.775</v>
      </c>
      <c r="E28" s="20">
        <v>0</v>
      </c>
      <c r="F28" s="20">
        <v>0</v>
      </c>
      <c r="G28" s="20">
        <v>0</v>
      </c>
      <c r="H28" s="20">
        <v>1</v>
      </c>
      <c r="I28" s="18">
        <v>0.572</v>
      </c>
      <c r="J28" s="18">
        <v>11.168</v>
      </c>
      <c r="K28" s="21">
        <v>4</v>
      </c>
      <c r="L28" s="21">
        <v>2</v>
      </c>
      <c r="M28" s="21">
        <v>-1</v>
      </c>
      <c r="N28" s="21">
        <v>0</v>
      </c>
      <c r="O28" s="21">
        <v>0</v>
      </c>
      <c r="P28" s="21">
        <v>2.868</v>
      </c>
      <c r="Q28" s="21">
        <v>0</v>
      </c>
      <c r="R28" s="21">
        <v>0</v>
      </c>
    </row>
    <row r="29" ht="16.5" spans="1:18">
      <c r="A29" s="20">
        <v>58</v>
      </c>
      <c r="B29" s="20" t="s">
        <v>227</v>
      </c>
      <c r="C29" s="20">
        <v>3971.92</v>
      </c>
      <c r="D29" s="20">
        <v>4399.268</v>
      </c>
      <c r="E29" s="20">
        <v>0</v>
      </c>
      <c r="F29" s="20">
        <v>0</v>
      </c>
      <c r="G29" s="20">
        <v>0</v>
      </c>
      <c r="H29" s="20">
        <v>1</v>
      </c>
      <c r="I29" s="18">
        <v>1.651</v>
      </c>
      <c r="J29" s="18">
        <v>11.204</v>
      </c>
      <c r="K29" s="21">
        <v>3</v>
      </c>
      <c r="L29" s="21">
        <v>2</v>
      </c>
      <c r="M29" s="21">
        <v>0</v>
      </c>
      <c r="N29" s="21">
        <v>0</v>
      </c>
      <c r="O29" s="21">
        <v>0</v>
      </c>
      <c r="P29" s="21">
        <v>1.137</v>
      </c>
      <c r="Q29" s="21">
        <v>0</v>
      </c>
      <c r="R29" s="21">
        <v>0</v>
      </c>
    </row>
    <row r="30" ht="16.5" spans="1:18">
      <c r="A30" s="20">
        <v>61</v>
      </c>
      <c r="B30" s="20" t="s">
        <v>228</v>
      </c>
      <c r="C30" s="20">
        <v>175.383</v>
      </c>
      <c r="D30" s="20">
        <v>177.693</v>
      </c>
      <c r="E30" s="20">
        <v>0</v>
      </c>
      <c r="F30" s="20">
        <v>0</v>
      </c>
      <c r="G30" s="20">
        <v>0</v>
      </c>
      <c r="H30" s="20">
        <v>1</v>
      </c>
      <c r="I30" s="18">
        <v>0.311</v>
      </c>
      <c r="J30" s="18">
        <v>1.607</v>
      </c>
      <c r="K30" s="21">
        <v>4</v>
      </c>
      <c r="L30" s="21">
        <v>2</v>
      </c>
      <c r="M30" s="21">
        <v>-1</v>
      </c>
      <c r="N30" s="21">
        <v>0</v>
      </c>
      <c r="O30" s="21">
        <v>0</v>
      </c>
      <c r="P30" s="21">
        <v>1.811</v>
      </c>
      <c r="Q30" s="21">
        <v>0</v>
      </c>
      <c r="R30" s="21">
        <v>0</v>
      </c>
    </row>
    <row r="31" ht="16.5" spans="1:18">
      <c r="A31" s="20">
        <v>63</v>
      </c>
      <c r="B31" s="20" t="s">
        <v>229</v>
      </c>
      <c r="C31" s="20">
        <v>3155.297</v>
      </c>
      <c r="D31" s="20">
        <v>3537.666</v>
      </c>
      <c r="E31" s="20">
        <v>0</v>
      </c>
      <c r="F31" s="20">
        <v>0</v>
      </c>
      <c r="G31" s="20">
        <v>0</v>
      </c>
      <c r="H31" s="20">
        <v>1</v>
      </c>
      <c r="I31" s="18">
        <v>2.304</v>
      </c>
      <c r="J31" s="18">
        <v>12.864</v>
      </c>
      <c r="K31" s="21">
        <v>3</v>
      </c>
      <c r="L31" s="21">
        <v>2</v>
      </c>
      <c r="M31" s="21">
        <v>0</v>
      </c>
      <c r="N31" s="21">
        <v>0</v>
      </c>
      <c r="O31" s="21">
        <v>0</v>
      </c>
      <c r="P31" s="21">
        <v>-1.911</v>
      </c>
      <c r="Q31" s="21">
        <v>0</v>
      </c>
      <c r="R31" s="21">
        <v>0</v>
      </c>
    </row>
    <row r="32" ht="16.5" spans="1:18">
      <c r="A32" s="20">
        <v>75</v>
      </c>
      <c r="B32" s="20" t="s">
        <v>230</v>
      </c>
      <c r="C32" s="20">
        <v>6221.073</v>
      </c>
      <c r="D32" s="20">
        <v>7084.895</v>
      </c>
      <c r="E32" s="20">
        <v>0</v>
      </c>
      <c r="F32" s="20">
        <v>0</v>
      </c>
      <c r="G32" s="20">
        <v>0</v>
      </c>
      <c r="H32" s="20">
        <v>1</v>
      </c>
      <c r="I32" s="18">
        <v>0.503</v>
      </c>
      <c r="J32" s="18">
        <v>12.634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-0.455</v>
      </c>
      <c r="Q32" s="21">
        <v>0</v>
      </c>
      <c r="R32" s="21">
        <v>0</v>
      </c>
    </row>
    <row r="33" ht="16.5" spans="1:18">
      <c r="A33" s="20">
        <v>76</v>
      </c>
      <c r="B33" s="20" t="s">
        <v>231</v>
      </c>
      <c r="C33" s="20">
        <v>4812.979</v>
      </c>
      <c r="D33" s="20">
        <v>5393.598</v>
      </c>
      <c r="E33" s="20">
        <v>0</v>
      </c>
      <c r="F33" s="20">
        <v>0</v>
      </c>
      <c r="G33" s="20">
        <v>0</v>
      </c>
      <c r="H33" s="20">
        <v>1</v>
      </c>
      <c r="I33" s="18">
        <v>3.994</v>
      </c>
      <c r="J33" s="18">
        <v>14.329</v>
      </c>
      <c r="K33" s="21">
        <v>2</v>
      </c>
      <c r="L33" s="21">
        <v>2</v>
      </c>
      <c r="M33" s="21">
        <v>0</v>
      </c>
      <c r="N33" s="21">
        <v>0</v>
      </c>
      <c r="O33" s="21">
        <v>0</v>
      </c>
      <c r="P33" s="21">
        <v>0.278</v>
      </c>
      <c r="Q33" s="21">
        <v>0</v>
      </c>
      <c r="R33" s="21">
        <v>0</v>
      </c>
    </row>
    <row r="34" ht="16.5" spans="1:18">
      <c r="A34" s="20">
        <v>94</v>
      </c>
      <c r="B34" s="20" t="s">
        <v>232</v>
      </c>
      <c r="C34" s="20">
        <v>2740.387</v>
      </c>
      <c r="D34" s="20">
        <v>3133.084</v>
      </c>
      <c r="E34" s="20">
        <v>0</v>
      </c>
      <c r="F34" s="20">
        <v>0</v>
      </c>
      <c r="G34" s="20">
        <v>0</v>
      </c>
      <c r="H34" s="20">
        <v>1</v>
      </c>
      <c r="I34" s="18">
        <v>0.119</v>
      </c>
      <c r="J34" s="18">
        <v>12.638</v>
      </c>
      <c r="K34" s="21">
        <v>2</v>
      </c>
      <c r="L34" s="21">
        <v>2</v>
      </c>
      <c r="M34" s="21">
        <v>0</v>
      </c>
      <c r="N34" s="21">
        <v>0</v>
      </c>
      <c r="O34" s="21">
        <v>0</v>
      </c>
      <c r="P34" s="21">
        <v>-0.373</v>
      </c>
      <c r="Q34" s="21">
        <v>0</v>
      </c>
      <c r="R34" s="21">
        <v>-1</v>
      </c>
    </row>
    <row r="35" ht="16.5" spans="1:18">
      <c r="A35" s="20">
        <v>101</v>
      </c>
      <c r="B35" s="20" t="s">
        <v>233</v>
      </c>
      <c r="C35" s="20">
        <v>245.623</v>
      </c>
      <c r="D35" s="20">
        <v>247.258</v>
      </c>
      <c r="E35" s="20">
        <v>0</v>
      </c>
      <c r="F35" s="20">
        <v>0</v>
      </c>
      <c r="G35" s="20">
        <v>0</v>
      </c>
      <c r="H35" s="20">
        <v>1</v>
      </c>
      <c r="I35" s="18">
        <v>0.373</v>
      </c>
      <c r="J35" s="18">
        <v>1.032</v>
      </c>
      <c r="K35" s="21">
        <v>2</v>
      </c>
      <c r="L35" s="21">
        <v>2</v>
      </c>
      <c r="M35" s="21">
        <v>1</v>
      </c>
      <c r="N35" s="21">
        <v>-1</v>
      </c>
      <c r="O35" s="21">
        <v>0</v>
      </c>
      <c r="P35" s="21">
        <v>-6.53</v>
      </c>
      <c r="Q35" s="21">
        <v>0</v>
      </c>
      <c r="R35" s="21">
        <v>0</v>
      </c>
    </row>
    <row r="36" ht="16.5" spans="1:18">
      <c r="A36" s="20">
        <v>110</v>
      </c>
      <c r="B36" s="20" t="s">
        <v>234</v>
      </c>
      <c r="C36" s="20">
        <v>3415.431</v>
      </c>
      <c r="D36" s="20">
        <v>3828.011</v>
      </c>
      <c r="E36" s="20">
        <v>0</v>
      </c>
      <c r="F36" s="20">
        <v>0</v>
      </c>
      <c r="G36" s="20">
        <v>0</v>
      </c>
      <c r="H36" s="20">
        <v>1</v>
      </c>
      <c r="I36" s="18">
        <v>4.086</v>
      </c>
      <c r="J36" s="18">
        <v>14.423</v>
      </c>
      <c r="K36" s="21">
        <v>4</v>
      </c>
      <c r="L36" s="21">
        <v>2</v>
      </c>
      <c r="M36" s="21">
        <v>0</v>
      </c>
      <c r="N36" s="21">
        <v>0</v>
      </c>
      <c r="O36" s="21">
        <v>0</v>
      </c>
      <c r="P36" s="21">
        <v>-10.086</v>
      </c>
      <c r="Q36" s="21">
        <v>0</v>
      </c>
      <c r="R36" s="21">
        <v>-1</v>
      </c>
    </row>
    <row r="37" ht="16.5" spans="1:18">
      <c r="A37" s="20">
        <v>116</v>
      </c>
      <c r="B37" s="20" t="s">
        <v>235</v>
      </c>
      <c r="C37" s="20">
        <v>195.517</v>
      </c>
      <c r="D37" s="20">
        <v>196.87</v>
      </c>
      <c r="E37" s="20">
        <v>0</v>
      </c>
      <c r="F37" s="20">
        <v>0</v>
      </c>
      <c r="G37" s="20">
        <v>0</v>
      </c>
      <c r="H37" s="20">
        <v>1</v>
      </c>
      <c r="I37" s="18">
        <v>0.29</v>
      </c>
      <c r="J37" s="18">
        <v>0.975</v>
      </c>
      <c r="K37" s="21">
        <v>4</v>
      </c>
      <c r="L37" s="21">
        <v>2</v>
      </c>
      <c r="M37" s="21">
        <v>-1</v>
      </c>
      <c r="N37" s="21">
        <v>0</v>
      </c>
      <c r="O37" s="21">
        <v>0</v>
      </c>
      <c r="P37" s="21">
        <v>5.152</v>
      </c>
      <c r="Q37" s="21">
        <v>0</v>
      </c>
      <c r="R37" s="21">
        <v>0</v>
      </c>
    </row>
    <row r="38" ht="16.5" spans="1:18">
      <c r="A38" s="20">
        <v>129</v>
      </c>
      <c r="B38" s="20" t="s">
        <v>236</v>
      </c>
      <c r="C38" s="20">
        <v>13366.513</v>
      </c>
      <c r="D38" s="20">
        <v>14667.395</v>
      </c>
      <c r="E38" s="20">
        <v>0</v>
      </c>
      <c r="F38" s="20">
        <v>0</v>
      </c>
      <c r="G38" s="20">
        <v>0</v>
      </c>
      <c r="H38" s="20">
        <v>1</v>
      </c>
      <c r="I38" s="18">
        <v>0.758</v>
      </c>
      <c r="J38" s="18">
        <v>9.56</v>
      </c>
      <c r="K38" s="21">
        <v>1</v>
      </c>
      <c r="L38" s="21">
        <v>2</v>
      </c>
      <c r="M38" s="21">
        <v>0</v>
      </c>
      <c r="N38" s="21">
        <v>0</v>
      </c>
      <c r="O38" s="21">
        <v>0</v>
      </c>
      <c r="P38" s="21">
        <v>4.614</v>
      </c>
      <c r="Q38" s="21">
        <v>0</v>
      </c>
      <c r="R38" s="21">
        <v>0</v>
      </c>
    </row>
    <row r="39" ht="16.5" spans="1:18">
      <c r="A39" s="20">
        <v>134</v>
      </c>
      <c r="B39" s="20" t="s">
        <v>237</v>
      </c>
      <c r="C39" s="20">
        <v>930.308</v>
      </c>
      <c r="D39" s="20">
        <v>1037.878</v>
      </c>
      <c r="E39" s="20">
        <v>0</v>
      </c>
      <c r="F39" s="20">
        <v>0</v>
      </c>
      <c r="G39" s="20">
        <v>0</v>
      </c>
      <c r="H39" s="20">
        <v>1</v>
      </c>
      <c r="I39" s="18">
        <v>4.358</v>
      </c>
      <c r="J39" s="18">
        <v>14.271</v>
      </c>
      <c r="K39" s="21">
        <v>3</v>
      </c>
      <c r="L39" s="21">
        <v>2</v>
      </c>
      <c r="M39" s="21">
        <v>0</v>
      </c>
      <c r="N39" s="21">
        <v>0</v>
      </c>
      <c r="O39" s="21">
        <v>0</v>
      </c>
      <c r="P39" s="21">
        <v>2.345</v>
      </c>
      <c r="Q39" s="21">
        <v>0</v>
      </c>
      <c r="R39" s="21">
        <v>0</v>
      </c>
    </row>
    <row r="40" ht="16.5" spans="1:18">
      <c r="A40" s="20">
        <v>136</v>
      </c>
      <c r="B40" s="20" t="s">
        <v>238</v>
      </c>
      <c r="C40" s="20">
        <v>10718.284</v>
      </c>
      <c r="D40" s="20">
        <v>11694.655</v>
      </c>
      <c r="E40" s="20">
        <v>0</v>
      </c>
      <c r="F40" s="20">
        <v>0</v>
      </c>
      <c r="G40" s="20">
        <v>0</v>
      </c>
      <c r="H40" s="20">
        <v>1</v>
      </c>
      <c r="I40" s="18">
        <v>0.415</v>
      </c>
      <c r="J40" s="18">
        <v>8.729</v>
      </c>
      <c r="K40" s="21">
        <v>3</v>
      </c>
      <c r="L40" s="21">
        <v>2</v>
      </c>
      <c r="M40" s="21">
        <v>0</v>
      </c>
      <c r="N40" s="21">
        <v>0</v>
      </c>
      <c r="O40" s="21">
        <v>0</v>
      </c>
      <c r="P40" s="21">
        <v>0.916</v>
      </c>
      <c r="Q40" s="21">
        <v>0</v>
      </c>
      <c r="R40" s="21">
        <v>1</v>
      </c>
    </row>
    <row r="41" ht="16.5" spans="1:18">
      <c r="A41" s="20">
        <v>149</v>
      </c>
      <c r="B41" s="20" t="s">
        <v>239</v>
      </c>
      <c r="C41" s="20">
        <v>3600.163</v>
      </c>
      <c r="D41" s="20">
        <v>3967.836</v>
      </c>
      <c r="E41" s="20">
        <v>0</v>
      </c>
      <c r="F41" s="20">
        <v>0</v>
      </c>
      <c r="G41" s="20">
        <v>0</v>
      </c>
      <c r="H41" s="20">
        <v>1</v>
      </c>
      <c r="I41" s="18">
        <v>1.992</v>
      </c>
      <c r="J41" s="18">
        <v>11.073</v>
      </c>
      <c r="K41" s="21">
        <v>4</v>
      </c>
      <c r="L41" s="21">
        <v>2</v>
      </c>
      <c r="M41" s="21">
        <v>-1</v>
      </c>
      <c r="N41" s="21">
        <v>0</v>
      </c>
      <c r="O41" s="21">
        <v>0</v>
      </c>
      <c r="P41" s="21">
        <v>1.366</v>
      </c>
      <c r="Q41" s="21">
        <v>0</v>
      </c>
      <c r="R41" s="21">
        <v>0</v>
      </c>
    </row>
    <row r="42" ht="16.5" spans="1:18">
      <c r="A42" s="20">
        <v>683</v>
      </c>
      <c r="B42" s="20" t="s">
        <v>240</v>
      </c>
      <c r="C42" s="20">
        <v>854.127</v>
      </c>
      <c r="D42" s="20">
        <v>1034.534</v>
      </c>
      <c r="E42" s="20">
        <v>0</v>
      </c>
      <c r="F42" s="20">
        <v>0</v>
      </c>
      <c r="G42" s="20">
        <v>0</v>
      </c>
      <c r="H42" s="20">
        <v>1</v>
      </c>
      <c r="I42" s="18">
        <v>3.403</v>
      </c>
      <c r="J42" s="18">
        <v>20.248</v>
      </c>
      <c r="K42" s="21">
        <v>3</v>
      </c>
      <c r="L42" s="21">
        <v>2</v>
      </c>
      <c r="M42" s="21">
        <v>0</v>
      </c>
      <c r="N42" s="21">
        <v>0</v>
      </c>
      <c r="O42" s="21">
        <v>0</v>
      </c>
      <c r="P42" s="21">
        <v>1.374</v>
      </c>
      <c r="Q42" s="21">
        <v>0</v>
      </c>
      <c r="R42" s="21">
        <v>0</v>
      </c>
    </row>
    <row r="43" ht="16.5" spans="1:18">
      <c r="A43" s="20">
        <v>821</v>
      </c>
      <c r="B43" s="20" t="s">
        <v>241</v>
      </c>
      <c r="C43" s="20">
        <v>5959.405</v>
      </c>
      <c r="D43" s="20">
        <v>6517.087</v>
      </c>
      <c r="E43" s="20">
        <v>0</v>
      </c>
      <c r="F43" s="20">
        <v>0</v>
      </c>
      <c r="G43" s="20">
        <v>0</v>
      </c>
      <c r="H43" s="20">
        <v>1</v>
      </c>
      <c r="I43" s="18">
        <v>1.324</v>
      </c>
      <c r="J43" s="18">
        <v>9.768</v>
      </c>
      <c r="K43" s="21">
        <v>4</v>
      </c>
      <c r="L43" s="21">
        <v>2</v>
      </c>
      <c r="M43" s="21">
        <v>-1</v>
      </c>
      <c r="N43" s="21">
        <v>0</v>
      </c>
      <c r="O43" s="21">
        <v>0</v>
      </c>
      <c r="P43" s="21">
        <v>0.168</v>
      </c>
      <c r="Q43" s="21">
        <v>0</v>
      </c>
      <c r="R43" s="21">
        <v>0</v>
      </c>
    </row>
    <row r="44" ht="16.5" spans="1:18">
      <c r="A44" s="20">
        <v>841</v>
      </c>
      <c r="B44" s="20" t="s">
        <v>242</v>
      </c>
      <c r="C44" s="20">
        <v>7020.953</v>
      </c>
      <c r="D44" s="20">
        <v>8063.458</v>
      </c>
      <c r="E44" s="20">
        <v>0</v>
      </c>
      <c r="F44" s="20">
        <v>0</v>
      </c>
      <c r="G44" s="20">
        <v>0</v>
      </c>
      <c r="H44" s="20">
        <v>1</v>
      </c>
      <c r="I44" s="18">
        <v>0.331</v>
      </c>
      <c r="J44" s="18">
        <v>13.217</v>
      </c>
      <c r="K44" s="21">
        <v>4</v>
      </c>
      <c r="L44" s="21">
        <v>2</v>
      </c>
      <c r="M44" s="21">
        <v>0</v>
      </c>
      <c r="N44" s="21">
        <v>0</v>
      </c>
      <c r="O44" s="21">
        <v>0</v>
      </c>
      <c r="P44" s="21">
        <v>-0.285</v>
      </c>
      <c r="Q44" s="21">
        <v>0</v>
      </c>
      <c r="R44" s="21">
        <v>0</v>
      </c>
    </row>
    <row r="45" ht="16.5" spans="1:18">
      <c r="A45" s="20">
        <v>863</v>
      </c>
      <c r="B45" s="20" t="s">
        <v>243</v>
      </c>
      <c r="C45" s="20">
        <v>2011.505</v>
      </c>
      <c r="D45" s="20">
        <v>2537.241</v>
      </c>
      <c r="E45" s="20">
        <v>0</v>
      </c>
      <c r="F45" s="20">
        <v>0</v>
      </c>
      <c r="G45" s="20">
        <v>0</v>
      </c>
      <c r="H45" s="20">
        <v>1</v>
      </c>
      <c r="I45" s="18">
        <v>0.604</v>
      </c>
      <c r="J45" s="18">
        <v>21.199</v>
      </c>
      <c r="K45" s="21">
        <v>4</v>
      </c>
      <c r="L45" s="21">
        <v>2</v>
      </c>
      <c r="M45" s="21">
        <v>-1</v>
      </c>
      <c r="N45" s="21">
        <v>0</v>
      </c>
      <c r="O45" s="21">
        <v>0</v>
      </c>
      <c r="P45" s="21">
        <v>-0.01</v>
      </c>
      <c r="Q45" s="21">
        <v>0</v>
      </c>
      <c r="R45" s="21">
        <v>0</v>
      </c>
    </row>
    <row r="46" ht="16.5" spans="1:18">
      <c r="A46" s="20">
        <v>867</v>
      </c>
      <c r="B46" s="20" t="s">
        <v>244</v>
      </c>
      <c r="C46" s="20">
        <v>1865.16</v>
      </c>
      <c r="D46" s="20">
        <v>2336.102</v>
      </c>
      <c r="E46" s="20">
        <v>0</v>
      </c>
      <c r="F46" s="20">
        <v>0</v>
      </c>
      <c r="G46" s="20">
        <v>0</v>
      </c>
      <c r="H46" s="20">
        <v>1</v>
      </c>
      <c r="I46" s="18">
        <v>4.751</v>
      </c>
      <c r="J46" s="18">
        <v>23.953</v>
      </c>
      <c r="K46" s="21">
        <v>4</v>
      </c>
      <c r="L46" s="21">
        <v>2</v>
      </c>
      <c r="M46" s="21">
        <v>0</v>
      </c>
      <c r="N46" s="21">
        <v>0</v>
      </c>
      <c r="O46" s="21">
        <v>0</v>
      </c>
      <c r="P46" s="21">
        <v>1.5</v>
      </c>
      <c r="Q46" s="21">
        <v>0</v>
      </c>
      <c r="R46" s="21">
        <v>0</v>
      </c>
    </row>
    <row r="47" ht="16.5" spans="1:18">
      <c r="A47" s="20">
        <v>869</v>
      </c>
      <c r="B47" s="20" t="s">
        <v>245</v>
      </c>
      <c r="C47" s="20">
        <v>3138.222</v>
      </c>
      <c r="D47" s="20">
        <v>3810.199</v>
      </c>
      <c r="E47" s="20">
        <v>0</v>
      </c>
      <c r="F47" s="20">
        <v>0</v>
      </c>
      <c r="G47" s="20">
        <v>0</v>
      </c>
      <c r="H47" s="20">
        <v>1</v>
      </c>
      <c r="I47" s="18">
        <v>5.818</v>
      </c>
      <c r="J47" s="18">
        <v>22.428</v>
      </c>
      <c r="K47" s="21">
        <v>4</v>
      </c>
      <c r="L47" s="21">
        <v>2</v>
      </c>
      <c r="M47" s="21">
        <v>0</v>
      </c>
      <c r="N47" s="21">
        <v>0</v>
      </c>
      <c r="O47" s="21">
        <v>0</v>
      </c>
      <c r="P47" s="21">
        <v>0.091</v>
      </c>
      <c r="Q47" s="21">
        <v>0</v>
      </c>
      <c r="R47" s="21">
        <v>0</v>
      </c>
    </row>
    <row r="48" ht="16.5" spans="1:18">
      <c r="A48" s="20">
        <v>914</v>
      </c>
      <c r="B48" s="20" t="s">
        <v>246</v>
      </c>
      <c r="C48" s="20">
        <v>5654.367</v>
      </c>
      <c r="D48" s="20">
        <v>6394.168</v>
      </c>
      <c r="E48" s="20">
        <v>0</v>
      </c>
      <c r="F48" s="20">
        <v>0</v>
      </c>
      <c r="G48" s="20">
        <v>0</v>
      </c>
      <c r="H48" s="20">
        <v>1</v>
      </c>
      <c r="I48" s="18">
        <v>1.611</v>
      </c>
      <c r="J48" s="18">
        <v>12.994</v>
      </c>
      <c r="K48" s="21">
        <v>2</v>
      </c>
      <c r="L48" s="21">
        <v>2</v>
      </c>
      <c r="M48" s="21">
        <v>0</v>
      </c>
      <c r="N48" s="21">
        <v>0</v>
      </c>
      <c r="O48" s="21">
        <v>0</v>
      </c>
      <c r="P48" s="21">
        <v>0.25</v>
      </c>
      <c r="Q48" s="21">
        <v>0</v>
      </c>
      <c r="R48" s="21">
        <v>-1</v>
      </c>
    </row>
    <row r="49" ht="16.5" spans="1:18">
      <c r="A49" s="20">
        <v>923</v>
      </c>
      <c r="B49" s="20" t="s">
        <v>247</v>
      </c>
      <c r="C49" s="20">
        <v>248.233</v>
      </c>
      <c r="D49" s="20">
        <v>249.882</v>
      </c>
      <c r="E49" s="20">
        <v>0</v>
      </c>
      <c r="F49" s="20">
        <v>0</v>
      </c>
      <c r="G49" s="20">
        <v>0</v>
      </c>
      <c r="H49" s="20">
        <v>1</v>
      </c>
      <c r="I49" s="18">
        <v>0.395</v>
      </c>
      <c r="J49" s="18">
        <v>1.052</v>
      </c>
      <c r="K49" s="21">
        <v>3</v>
      </c>
      <c r="L49" s="21">
        <v>2</v>
      </c>
      <c r="M49" s="21">
        <v>0</v>
      </c>
      <c r="N49" s="21">
        <v>0</v>
      </c>
      <c r="O49" s="21">
        <v>0</v>
      </c>
      <c r="P49" s="21">
        <v>1.809</v>
      </c>
      <c r="Q49" s="21">
        <v>0</v>
      </c>
      <c r="R49" s="21">
        <v>-1</v>
      </c>
    </row>
    <row r="50" ht="16.5" spans="1:18">
      <c r="A50" s="20">
        <v>945</v>
      </c>
      <c r="B50" s="20" t="s">
        <v>248</v>
      </c>
      <c r="C50" s="20">
        <v>1346.512</v>
      </c>
      <c r="D50" s="20">
        <v>1489.065</v>
      </c>
      <c r="E50" s="20">
        <v>0</v>
      </c>
      <c r="F50" s="20">
        <v>0</v>
      </c>
      <c r="G50" s="20">
        <v>0</v>
      </c>
      <c r="H50" s="20">
        <v>1</v>
      </c>
      <c r="I50" s="18">
        <v>1.02</v>
      </c>
      <c r="J50" s="18">
        <v>10.495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0.677</v>
      </c>
      <c r="Q50" s="21">
        <v>0</v>
      </c>
      <c r="R50" s="21">
        <v>0</v>
      </c>
    </row>
    <row r="51" ht="16.5" spans="1:18">
      <c r="A51" s="20">
        <v>974</v>
      </c>
      <c r="B51" s="20" t="s">
        <v>249</v>
      </c>
      <c r="C51" s="20">
        <v>5896.212</v>
      </c>
      <c r="D51" s="20">
        <v>6667.893</v>
      </c>
      <c r="E51" s="20">
        <v>0</v>
      </c>
      <c r="F51" s="20">
        <v>0</v>
      </c>
      <c r="G51" s="20">
        <v>0</v>
      </c>
      <c r="H51" s="20">
        <v>1</v>
      </c>
      <c r="I51" s="18">
        <v>1.464</v>
      </c>
      <c r="J51" s="18">
        <v>12.868</v>
      </c>
      <c r="K51" s="21">
        <v>3</v>
      </c>
      <c r="L51" s="21">
        <v>2</v>
      </c>
      <c r="M51" s="21">
        <v>0</v>
      </c>
      <c r="N51" s="21">
        <v>0</v>
      </c>
      <c r="O51" s="21">
        <v>0</v>
      </c>
      <c r="P51" s="21">
        <v>2.016</v>
      </c>
      <c r="Q51" s="21">
        <v>0</v>
      </c>
      <c r="R51" s="21">
        <v>0</v>
      </c>
    </row>
    <row r="52" ht="16.5" spans="1:18">
      <c r="A52" s="20">
        <v>399232</v>
      </c>
      <c r="B52" s="20" t="s">
        <v>250</v>
      </c>
      <c r="C52" s="20">
        <v>2309.668</v>
      </c>
      <c r="D52" s="20">
        <v>2765.103</v>
      </c>
      <c r="E52" s="20">
        <v>0</v>
      </c>
      <c r="F52" s="20">
        <v>0</v>
      </c>
      <c r="G52" s="20">
        <v>0</v>
      </c>
      <c r="H52" s="20">
        <v>1</v>
      </c>
      <c r="I52" s="18">
        <v>2.398</v>
      </c>
      <c r="J52" s="18">
        <v>18.474</v>
      </c>
      <c r="K52" s="21">
        <v>4</v>
      </c>
      <c r="L52" s="21">
        <v>2</v>
      </c>
      <c r="M52" s="21">
        <v>-1</v>
      </c>
      <c r="N52" s="21">
        <v>0</v>
      </c>
      <c r="O52" s="21">
        <v>0</v>
      </c>
      <c r="P52" s="21">
        <v>5.424</v>
      </c>
      <c r="Q52" s="21">
        <v>0</v>
      </c>
      <c r="R52" s="21">
        <v>0</v>
      </c>
    </row>
    <row r="53" ht="16.5" spans="1:18">
      <c r="A53" s="20">
        <v>399237</v>
      </c>
      <c r="B53" s="20" t="s">
        <v>251</v>
      </c>
      <c r="C53" s="20">
        <v>1023.231</v>
      </c>
      <c r="D53" s="20">
        <v>1151.022</v>
      </c>
      <c r="E53" s="20">
        <v>0</v>
      </c>
      <c r="F53" s="20">
        <v>0</v>
      </c>
      <c r="G53" s="20">
        <v>0</v>
      </c>
      <c r="H53" s="20">
        <v>1</v>
      </c>
      <c r="I53" s="18">
        <v>2.725</v>
      </c>
      <c r="J53" s="18">
        <v>13.525</v>
      </c>
      <c r="K53" s="21">
        <v>4</v>
      </c>
      <c r="L53" s="21">
        <v>2</v>
      </c>
      <c r="M53" s="21">
        <v>-1</v>
      </c>
      <c r="N53" s="21">
        <v>1</v>
      </c>
      <c r="O53" s="21">
        <v>0</v>
      </c>
      <c r="P53" s="21">
        <v>0.59</v>
      </c>
      <c r="Q53" s="21">
        <v>0</v>
      </c>
      <c r="R53" s="21">
        <v>0</v>
      </c>
    </row>
    <row r="54" ht="16.5" spans="1:18">
      <c r="A54" s="20">
        <v>399289</v>
      </c>
      <c r="B54" s="20" t="s">
        <v>252</v>
      </c>
      <c r="C54" s="20">
        <v>117.721</v>
      </c>
      <c r="D54" s="20">
        <v>118.842</v>
      </c>
      <c r="E54" s="20">
        <v>0</v>
      </c>
      <c r="F54" s="20">
        <v>0</v>
      </c>
      <c r="G54" s="20">
        <v>0</v>
      </c>
      <c r="H54" s="20">
        <v>1</v>
      </c>
      <c r="I54" s="18">
        <v>0.482</v>
      </c>
      <c r="J54" s="18">
        <v>1.42</v>
      </c>
      <c r="K54" s="21">
        <v>4</v>
      </c>
      <c r="L54" s="21">
        <v>2</v>
      </c>
      <c r="M54" s="21">
        <v>0</v>
      </c>
      <c r="N54" s="21">
        <v>0</v>
      </c>
      <c r="O54" s="21">
        <v>0</v>
      </c>
      <c r="P54" s="21">
        <v>1.188</v>
      </c>
      <c r="Q54" s="21">
        <v>0</v>
      </c>
      <c r="R54" s="21">
        <v>0</v>
      </c>
    </row>
    <row r="55" ht="16.5" spans="1:18">
      <c r="A55" s="20">
        <v>399298</v>
      </c>
      <c r="B55" s="20" t="s">
        <v>253</v>
      </c>
      <c r="C55" s="20">
        <v>208.787</v>
      </c>
      <c r="D55" s="20">
        <v>210.458</v>
      </c>
      <c r="E55" s="20">
        <v>0</v>
      </c>
      <c r="F55" s="20">
        <v>0</v>
      </c>
      <c r="G55" s="20">
        <v>0</v>
      </c>
      <c r="H55" s="20">
        <v>1</v>
      </c>
      <c r="I55" s="18">
        <v>0.434</v>
      </c>
      <c r="J55" s="18">
        <v>1.224</v>
      </c>
      <c r="K55" s="21">
        <v>4</v>
      </c>
      <c r="L55" s="21">
        <v>2</v>
      </c>
      <c r="M55" s="21">
        <v>0</v>
      </c>
      <c r="N55" s="21">
        <v>0</v>
      </c>
      <c r="O55" s="21">
        <v>0</v>
      </c>
      <c r="P55" s="21">
        <v>0.814</v>
      </c>
      <c r="Q55" s="21">
        <v>0</v>
      </c>
      <c r="R55" s="21">
        <v>0</v>
      </c>
    </row>
    <row r="56" ht="16.5" spans="1:18">
      <c r="A56" s="20">
        <v>399299</v>
      </c>
      <c r="B56" s="20" t="s">
        <v>254</v>
      </c>
      <c r="C56" s="20">
        <v>240.215</v>
      </c>
      <c r="D56" s="20">
        <v>241.963</v>
      </c>
      <c r="E56" s="20">
        <v>0</v>
      </c>
      <c r="F56" s="20">
        <v>0</v>
      </c>
      <c r="G56" s="20">
        <v>0</v>
      </c>
      <c r="H56" s="20">
        <v>1</v>
      </c>
      <c r="I56" s="18">
        <v>0.5</v>
      </c>
      <c r="J56" s="18">
        <v>1.219</v>
      </c>
      <c r="K56" s="21">
        <v>2</v>
      </c>
      <c r="L56" s="21">
        <v>2</v>
      </c>
      <c r="M56" s="21">
        <v>0</v>
      </c>
      <c r="N56" s="21">
        <v>0</v>
      </c>
      <c r="O56" s="21">
        <v>0</v>
      </c>
      <c r="P56" s="21">
        <v>1.732</v>
      </c>
      <c r="Q56" s="21">
        <v>0</v>
      </c>
      <c r="R56" s="21">
        <v>-1</v>
      </c>
    </row>
    <row r="57" ht="16.5" spans="1:18">
      <c r="A57" s="20">
        <v>399301</v>
      </c>
      <c r="B57" s="20" t="s">
        <v>255</v>
      </c>
      <c r="C57" s="20">
        <v>212.554</v>
      </c>
      <c r="D57" s="20">
        <v>214.255</v>
      </c>
      <c r="E57" s="20">
        <v>0</v>
      </c>
      <c r="F57" s="20">
        <v>0</v>
      </c>
      <c r="G57" s="20">
        <v>0</v>
      </c>
      <c r="H57" s="20">
        <v>1</v>
      </c>
      <c r="I57" s="18">
        <v>0.434</v>
      </c>
      <c r="J57" s="18">
        <v>1.225</v>
      </c>
      <c r="K57" s="21">
        <v>4</v>
      </c>
      <c r="L57" s="21">
        <v>2</v>
      </c>
      <c r="M57" s="21">
        <v>-1</v>
      </c>
      <c r="N57" s="21">
        <v>0</v>
      </c>
      <c r="O57" s="21">
        <v>0</v>
      </c>
      <c r="P57" s="21">
        <v>2.472</v>
      </c>
      <c r="Q57" s="21">
        <v>0</v>
      </c>
      <c r="R57" s="21">
        <v>0</v>
      </c>
    </row>
    <row r="58" ht="16.5" spans="1:18">
      <c r="A58" s="20">
        <v>399302</v>
      </c>
      <c r="B58" s="20" t="s">
        <v>256</v>
      </c>
      <c r="C58" s="20">
        <v>216.404</v>
      </c>
      <c r="D58" s="20">
        <v>218.229</v>
      </c>
      <c r="E58" s="20">
        <v>0</v>
      </c>
      <c r="F58" s="20">
        <v>0</v>
      </c>
      <c r="G58" s="20">
        <v>0</v>
      </c>
      <c r="H58" s="20">
        <v>1</v>
      </c>
      <c r="I58" s="18">
        <v>0.438</v>
      </c>
      <c r="J58" s="18">
        <v>1.271</v>
      </c>
      <c r="K58" s="21">
        <v>2</v>
      </c>
      <c r="L58" s="21">
        <v>2</v>
      </c>
      <c r="M58" s="21">
        <v>0</v>
      </c>
      <c r="N58" s="21">
        <v>0</v>
      </c>
      <c r="O58" s="21">
        <v>0</v>
      </c>
      <c r="P58" s="21">
        <v>1.014</v>
      </c>
      <c r="Q58" s="21">
        <v>0</v>
      </c>
      <c r="R58" s="21">
        <v>-1</v>
      </c>
    </row>
    <row r="59" ht="16.5" spans="1:18">
      <c r="A59" s="20">
        <v>399353</v>
      </c>
      <c r="B59" s="20" t="s">
        <v>257</v>
      </c>
      <c r="C59" s="20">
        <v>1970.891</v>
      </c>
      <c r="D59" s="20">
        <v>2177.244</v>
      </c>
      <c r="E59" s="20">
        <v>0</v>
      </c>
      <c r="F59" s="20">
        <v>0</v>
      </c>
      <c r="G59" s="20">
        <v>0</v>
      </c>
      <c r="H59" s="20">
        <v>1</v>
      </c>
      <c r="I59" s="18">
        <v>0.785</v>
      </c>
      <c r="J59" s="18">
        <v>10.188</v>
      </c>
      <c r="K59" s="21">
        <v>4</v>
      </c>
      <c r="L59" s="21">
        <v>2</v>
      </c>
      <c r="M59" s="21">
        <v>-1</v>
      </c>
      <c r="N59" s="21">
        <v>0</v>
      </c>
      <c r="O59" s="21">
        <v>0</v>
      </c>
      <c r="P59" s="21">
        <v>2.007</v>
      </c>
      <c r="Q59" s="21">
        <v>0</v>
      </c>
      <c r="R59" s="21">
        <v>0</v>
      </c>
    </row>
    <row r="60" ht="16.5" spans="1:18">
      <c r="A60" s="20">
        <v>399373</v>
      </c>
      <c r="B60" s="20" t="s">
        <v>258</v>
      </c>
      <c r="C60" s="20">
        <v>7367.059</v>
      </c>
      <c r="D60" s="20">
        <v>8176.356</v>
      </c>
      <c r="E60" s="20">
        <v>0</v>
      </c>
      <c r="F60" s="20">
        <v>0</v>
      </c>
      <c r="G60" s="20">
        <v>0</v>
      </c>
      <c r="H60" s="20">
        <v>1</v>
      </c>
      <c r="I60" s="18">
        <v>1.138</v>
      </c>
      <c r="J60" s="18">
        <v>10.923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0.006</v>
      </c>
      <c r="Q60" s="21">
        <v>0</v>
      </c>
      <c r="R60" s="21">
        <v>0</v>
      </c>
    </row>
    <row r="61" ht="16.5" spans="1:18">
      <c r="A61" s="20">
        <v>399387</v>
      </c>
      <c r="B61" s="20" t="s">
        <v>259</v>
      </c>
      <c r="C61" s="20">
        <v>4719.61</v>
      </c>
      <c r="D61" s="20">
        <v>5333.509</v>
      </c>
      <c r="E61" s="20">
        <v>0</v>
      </c>
      <c r="F61" s="20">
        <v>0</v>
      </c>
      <c r="G61" s="20">
        <v>0</v>
      </c>
      <c r="H61" s="20">
        <v>1</v>
      </c>
      <c r="I61" s="18">
        <v>1.751</v>
      </c>
      <c r="J61" s="18">
        <v>13.06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0.076</v>
      </c>
      <c r="Q61" s="21">
        <v>0</v>
      </c>
      <c r="R61" s="21">
        <v>0</v>
      </c>
    </row>
    <row r="62" ht="16.5" spans="1:18">
      <c r="A62" s="20">
        <v>399404</v>
      </c>
      <c r="B62" s="20" t="s">
        <v>260</v>
      </c>
      <c r="C62" s="20">
        <v>6072.296</v>
      </c>
      <c r="D62" s="20">
        <v>6611.676</v>
      </c>
      <c r="E62" s="20">
        <v>0</v>
      </c>
      <c r="F62" s="20">
        <v>0</v>
      </c>
      <c r="G62" s="20">
        <v>0</v>
      </c>
      <c r="H62" s="20">
        <v>1</v>
      </c>
      <c r="I62" s="18">
        <v>1.298</v>
      </c>
      <c r="J62" s="18">
        <v>9.35</v>
      </c>
      <c r="K62" s="21">
        <v>4</v>
      </c>
      <c r="L62" s="21">
        <v>2</v>
      </c>
      <c r="M62" s="21">
        <v>-1</v>
      </c>
      <c r="N62" s="21">
        <v>0</v>
      </c>
      <c r="O62" s="21">
        <v>0</v>
      </c>
      <c r="P62" s="21">
        <v>2.184</v>
      </c>
      <c r="Q62" s="21">
        <v>0</v>
      </c>
      <c r="R62" s="21">
        <v>0</v>
      </c>
    </row>
    <row r="63" ht="16.5" spans="1:18">
      <c r="A63" s="20">
        <v>399427</v>
      </c>
      <c r="B63" s="20" t="s">
        <v>261</v>
      </c>
      <c r="C63" s="20">
        <v>2139.628</v>
      </c>
      <c r="D63" s="20">
        <v>2475.492</v>
      </c>
      <c r="E63" s="20">
        <v>0</v>
      </c>
      <c r="F63" s="20">
        <v>0</v>
      </c>
      <c r="G63" s="20">
        <v>0</v>
      </c>
      <c r="H63" s="20">
        <v>1</v>
      </c>
      <c r="I63" s="18">
        <v>1.685</v>
      </c>
      <c r="J63" s="18">
        <v>15.024</v>
      </c>
      <c r="K63" s="21">
        <v>2</v>
      </c>
      <c r="L63" s="21">
        <v>2</v>
      </c>
      <c r="M63" s="21">
        <v>0</v>
      </c>
      <c r="N63" s="21">
        <v>-1</v>
      </c>
      <c r="O63" s="21">
        <v>0</v>
      </c>
      <c r="P63" s="21">
        <v>2.435</v>
      </c>
      <c r="Q63" s="21">
        <v>0</v>
      </c>
      <c r="R63" s="21">
        <v>0</v>
      </c>
    </row>
    <row r="64" ht="16.5" spans="1:18">
      <c r="A64" s="20">
        <v>399431</v>
      </c>
      <c r="B64" s="20" t="s">
        <v>262</v>
      </c>
      <c r="C64" s="20">
        <v>7147.963</v>
      </c>
      <c r="D64" s="20">
        <v>7972.687</v>
      </c>
      <c r="E64" s="20">
        <v>0</v>
      </c>
      <c r="F64" s="20">
        <v>0</v>
      </c>
      <c r="G64" s="20">
        <v>0</v>
      </c>
      <c r="H64" s="20">
        <v>1</v>
      </c>
      <c r="I64" s="18">
        <v>4.185</v>
      </c>
      <c r="J64" s="18">
        <v>14.096</v>
      </c>
      <c r="K64" s="21">
        <v>3</v>
      </c>
      <c r="L64" s="21">
        <v>2</v>
      </c>
      <c r="M64" s="21">
        <v>0</v>
      </c>
      <c r="N64" s="21">
        <v>0</v>
      </c>
      <c r="O64" s="21">
        <v>0</v>
      </c>
      <c r="P64" s="21">
        <v>0.718</v>
      </c>
      <c r="Q64" s="21">
        <v>0</v>
      </c>
      <c r="R64" s="21">
        <v>0</v>
      </c>
    </row>
    <row r="65" ht="16.5" spans="1:18">
      <c r="A65" s="20">
        <v>399433</v>
      </c>
      <c r="B65" s="20" t="s">
        <v>263</v>
      </c>
      <c r="C65" s="20">
        <v>1542.127</v>
      </c>
      <c r="D65" s="20">
        <v>1701.512</v>
      </c>
      <c r="E65" s="20">
        <v>0</v>
      </c>
      <c r="F65" s="20">
        <v>0</v>
      </c>
      <c r="G65" s="20">
        <v>0</v>
      </c>
      <c r="H65" s="20">
        <v>1</v>
      </c>
      <c r="I65" s="18">
        <v>0.136</v>
      </c>
      <c r="J65" s="18">
        <v>9.491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-0.173</v>
      </c>
      <c r="Q65" s="21">
        <v>0</v>
      </c>
      <c r="R65" s="21">
        <v>0</v>
      </c>
    </row>
    <row r="66" ht="16.5" spans="1:18">
      <c r="A66" s="20">
        <v>399674</v>
      </c>
      <c r="B66" s="20" t="s">
        <v>264</v>
      </c>
      <c r="C66" s="20">
        <v>1607.629</v>
      </c>
      <c r="D66" s="20">
        <v>1876.093</v>
      </c>
      <c r="E66" s="20">
        <v>0</v>
      </c>
      <c r="F66" s="20">
        <v>0</v>
      </c>
      <c r="G66" s="20">
        <v>0</v>
      </c>
      <c r="H66" s="20">
        <v>1</v>
      </c>
      <c r="I66" s="18">
        <v>1.444</v>
      </c>
      <c r="J66" s="18">
        <v>15.547</v>
      </c>
      <c r="K66" s="21">
        <v>2</v>
      </c>
      <c r="L66" s="21">
        <v>2</v>
      </c>
      <c r="M66" s="21">
        <v>0</v>
      </c>
      <c r="N66" s="21">
        <v>0</v>
      </c>
      <c r="O66" s="21">
        <v>1</v>
      </c>
      <c r="P66" s="21">
        <v>5.243</v>
      </c>
      <c r="Q66" s="21">
        <v>0</v>
      </c>
      <c r="R66" s="21">
        <v>-1</v>
      </c>
    </row>
    <row r="67" ht="16.5" spans="1:18">
      <c r="A67" s="20">
        <v>399676</v>
      </c>
      <c r="B67" s="20" t="s">
        <v>265</v>
      </c>
      <c r="C67" s="20">
        <v>2659.347</v>
      </c>
      <c r="D67" s="20">
        <v>3269.417</v>
      </c>
      <c r="E67" s="20">
        <v>0</v>
      </c>
      <c r="F67" s="20">
        <v>0</v>
      </c>
      <c r="G67" s="20">
        <v>0</v>
      </c>
      <c r="H67" s="20">
        <v>1</v>
      </c>
      <c r="I67" s="18">
        <v>4.997</v>
      </c>
      <c r="J67" s="18">
        <v>22.724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-0.918</v>
      </c>
      <c r="Q67" s="21">
        <v>0</v>
      </c>
      <c r="R67" s="21">
        <v>0</v>
      </c>
    </row>
    <row r="68" ht="16.5" spans="1:18">
      <c r="A68" s="20">
        <v>399809</v>
      </c>
      <c r="B68" s="20" t="s">
        <v>266</v>
      </c>
      <c r="C68" s="20">
        <v>1953.356</v>
      </c>
      <c r="D68" s="20">
        <v>2243.936</v>
      </c>
      <c r="E68" s="20">
        <v>0</v>
      </c>
      <c r="F68" s="20">
        <v>0</v>
      </c>
      <c r="G68" s="20">
        <v>0</v>
      </c>
      <c r="H68" s="20">
        <v>1</v>
      </c>
      <c r="I68" s="18">
        <v>2.537</v>
      </c>
      <c r="J68" s="18">
        <v>15.158</v>
      </c>
      <c r="K68" s="21">
        <v>3</v>
      </c>
      <c r="L68" s="21">
        <v>2</v>
      </c>
      <c r="M68" s="21">
        <v>0</v>
      </c>
      <c r="N68" s="21">
        <v>-1</v>
      </c>
      <c r="O68" s="21">
        <v>0</v>
      </c>
      <c r="P68" s="21">
        <v>-2.222</v>
      </c>
      <c r="Q68" s="21">
        <v>0</v>
      </c>
      <c r="R68" s="21">
        <v>0</v>
      </c>
    </row>
    <row r="69" ht="16.5" spans="1:18">
      <c r="A69" s="20">
        <v>399812</v>
      </c>
      <c r="B69" s="20" t="s">
        <v>267</v>
      </c>
      <c r="C69" s="20">
        <v>5521.899</v>
      </c>
      <c r="D69" s="20">
        <v>6277.063</v>
      </c>
      <c r="E69" s="20">
        <v>0</v>
      </c>
      <c r="F69" s="20">
        <v>0</v>
      </c>
      <c r="G69" s="20">
        <v>0</v>
      </c>
      <c r="H69" s="20">
        <v>1</v>
      </c>
      <c r="I69" s="18">
        <v>0.533</v>
      </c>
      <c r="J69" s="18">
        <v>12.5</v>
      </c>
      <c r="K69" s="21">
        <v>3</v>
      </c>
      <c r="L69" s="21">
        <v>2</v>
      </c>
      <c r="M69" s="21">
        <v>0</v>
      </c>
      <c r="N69" s="21">
        <v>0</v>
      </c>
      <c r="O69" s="21">
        <v>0</v>
      </c>
      <c r="P69" s="21">
        <v>-1.802</v>
      </c>
      <c r="Q69" s="21">
        <v>0</v>
      </c>
      <c r="R69" s="21">
        <v>0</v>
      </c>
    </row>
    <row r="70" ht="16.5" spans="1:18">
      <c r="A70" s="20">
        <v>399814</v>
      </c>
      <c r="B70" s="20" t="s">
        <v>268</v>
      </c>
      <c r="C70" s="20">
        <v>959.576</v>
      </c>
      <c r="D70" s="20">
        <v>1054.218</v>
      </c>
      <c r="E70" s="20">
        <v>0</v>
      </c>
      <c r="F70" s="20">
        <v>0</v>
      </c>
      <c r="G70" s="20">
        <v>0</v>
      </c>
      <c r="H70" s="20">
        <v>1</v>
      </c>
      <c r="I70" s="18">
        <v>0.96</v>
      </c>
      <c r="J70" s="18">
        <v>9.851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0.004</v>
      </c>
      <c r="Q70" s="21">
        <v>0</v>
      </c>
      <c r="R70" s="21">
        <v>0</v>
      </c>
    </row>
    <row r="71" ht="16.5" spans="1:18">
      <c r="A71" s="20">
        <v>399914</v>
      </c>
      <c r="B71" s="20" t="s">
        <v>269</v>
      </c>
      <c r="C71" s="20">
        <v>5654.367</v>
      </c>
      <c r="D71" s="20">
        <v>6394.168</v>
      </c>
      <c r="E71" s="20">
        <v>0</v>
      </c>
      <c r="F71" s="20">
        <v>0</v>
      </c>
      <c r="G71" s="20">
        <v>0</v>
      </c>
      <c r="H71" s="20">
        <v>1</v>
      </c>
      <c r="I71" s="18">
        <v>1.611</v>
      </c>
      <c r="J71" s="18">
        <v>12.994</v>
      </c>
      <c r="K71" s="21">
        <v>4</v>
      </c>
      <c r="L71" s="21">
        <v>2</v>
      </c>
      <c r="M71" s="21">
        <v>0</v>
      </c>
      <c r="N71" s="21">
        <v>1</v>
      </c>
      <c r="O71" s="21">
        <v>0</v>
      </c>
      <c r="P71" s="21">
        <v>-0.933</v>
      </c>
      <c r="Q71" s="21">
        <v>0</v>
      </c>
      <c r="R71" s="21">
        <v>0</v>
      </c>
    </row>
    <row r="72" ht="16.5" spans="1:18">
      <c r="A72" s="20">
        <v>399986</v>
      </c>
      <c r="B72" s="20" t="s">
        <v>270</v>
      </c>
      <c r="C72" s="20">
        <v>6795.306</v>
      </c>
      <c r="D72" s="20">
        <v>7581.386</v>
      </c>
      <c r="E72" s="20">
        <v>0</v>
      </c>
      <c r="F72" s="20">
        <v>0</v>
      </c>
      <c r="G72" s="20">
        <v>0</v>
      </c>
      <c r="H72" s="20">
        <v>1</v>
      </c>
      <c r="I72" s="18">
        <v>4.279</v>
      </c>
      <c r="J72" s="18">
        <v>14.204</v>
      </c>
      <c r="K72" s="21">
        <v>2</v>
      </c>
      <c r="L72" s="21">
        <v>2</v>
      </c>
      <c r="M72" s="21">
        <v>0</v>
      </c>
      <c r="N72" s="21">
        <v>0</v>
      </c>
      <c r="O72" s="21">
        <v>0</v>
      </c>
      <c r="P72" s="21">
        <v>-0.897</v>
      </c>
      <c r="Q72" s="21">
        <v>0</v>
      </c>
      <c r="R72" s="21">
        <v>-1</v>
      </c>
    </row>
    <row r="73" ht="16.5" spans="1:18">
      <c r="A73" s="20">
        <v>980035</v>
      </c>
      <c r="B73" s="20" t="s">
        <v>271</v>
      </c>
      <c r="C73" s="20">
        <v>1471.876</v>
      </c>
      <c r="D73" s="20">
        <v>1699.274</v>
      </c>
      <c r="E73" s="20">
        <v>0</v>
      </c>
      <c r="F73" s="20">
        <v>0</v>
      </c>
      <c r="G73" s="20">
        <v>0</v>
      </c>
      <c r="H73" s="20">
        <v>1</v>
      </c>
      <c r="I73" s="18">
        <v>0.768</v>
      </c>
      <c r="J73" s="18">
        <v>14.047</v>
      </c>
      <c r="K73" s="21">
        <v>2</v>
      </c>
      <c r="L73" s="21">
        <v>2</v>
      </c>
      <c r="M73" s="21">
        <v>1</v>
      </c>
      <c r="N73" s="21">
        <v>-1</v>
      </c>
      <c r="O73" s="21">
        <v>0</v>
      </c>
      <c r="P73" s="21">
        <v>-8.064</v>
      </c>
      <c r="Q73" s="21">
        <v>-1</v>
      </c>
      <c r="R73" s="21">
        <v>0</v>
      </c>
    </row>
    <row r="74" ht="16.5" spans="1:18">
      <c r="A74" s="22">
        <v>807</v>
      </c>
      <c r="B74" s="22" t="s">
        <v>272</v>
      </c>
      <c r="C74" s="22">
        <v>18971.582</v>
      </c>
      <c r="D74" s="22">
        <v>21538.145</v>
      </c>
      <c r="E74" s="22">
        <v>0</v>
      </c>
      <c r="F74" s="22">
        <v>0</v>
      </c>
      <c r="G74" s="22">
        <v>1</v>
      </c>
      <c r="H74" s="18">
        <v>0</v>
      </c>
      <c r="I74" s="18">
        <v>0</v>
      </c>
      <c r="J74" s="18">
        <v>0</v>
      </c>
      <c r="K74" s="21">
        <v>4</v>
      </c>
      <c r="L74" s="21">
        <v>2</v>
      </c>
      <c r="M74" s="21">
        <v>0</v>
      </c>
      <c r="N74" s="21">
        <v>0</v>
      </c>
      <c r="O74" s="21">
        <v>0</v>
      </c>
      <c r="P74" s="21">
        <v>-19.93</v>
      </c>
      <c r="Q74" s="21">
        <v>0</v>
      </c>
      <c r="R74" s="21">
        <v>0</v>
      </c>
    </row>
    <row r="75" ht="16.5" spans="1:18">
      <c r="A75" s="22">
        <v>399987</v>
      </c>
      <c r="B75" s="22" t="s">
        <v>273</v>
      </c>
      <c r="C75" s="22">
        <v>5417.289</v>
      </c>
      <c r="D75" s="22">
        <v>6339.183</v>
      </c>
      <c r="E75" s="22">
        <v>0</v>
      </c>
      <c r="F75" s="22">
        <v>0</v>
      </c>
      <c r="G75" s="22">
        <v>1</v>
      </c>
      <c r="H75" s="18">
        <v>0</v>
      </c>
      <c r="I75" s="18">
        <v>0</v>
      </c>
      <c r="J75" s="18">
        <v>0</v>
      </c>
      <c r="K75" s="21">
        <v>4</v>
      </c>
      <c r="L75" s="21">
        <v>2</v>
      </c>
      <c r="M75" s="21">
        <v>-1</v>
      </c>
      <c r="N75" s="21">
        <v>0</v>
      </c>
      <c r="O75" s="21">
        <v>0</v>
      </c>
      <c r="P75" s="21">
        <v>5.13</v>
      </c>
      <c r="Q75" s="21">
        <v>0</v>
      </c>
      <c r="R75" s="21">
        <v>0</v>
      </c>
    </row>
    <row r="76" ht="16.5" spans="1:18">
      <c r="A76" s="22">
        <v>399997</v>
      </c>
      <c r="B76" s="22" t="s">
        <v>274</v>
      </c>
      <c r="C76" s="22">
        <v>9528.748</v>
      </c>
      <c r="D76" s="22">
        <v>11337.443</v>
      </c>
      <c r="E76" s="22">
        <v>0</v>
      </c>
      <c r="F76" s="22">
        <v>0</v>
      </c>
      <c r="G76" s="22">
        <v>1</v>
      </c>
      <c r="H76" s="18">
        <v>0</v>
      </c>
      <c r="I76" s="18">
        <v>0</v>
      </c>
      <c r="J76" s="18">
        <v>0</v>
      </c>
      <c r="K76" s="21">
        <v>1</v>
      </c>
      <c r="L76" s="21">
        <v>2</v>
      </c>
      <c r="M76" s="21">
        <v>0</v>
      </c>
      <c r="N76" s="21">
        <v>-1</v>
      </c>
      <c r="O76" s="21">
        <v>0</v>
      </c>
      <c r="P76" s="21">
        <v>2.669</v>
      </c>
      <c r="Q76" s="21">
        <v>0</v>
      </c>
      <c r="R76" s="21">
        <v>0</v>
      </c>
    </row>
    <row r="77" ht="16.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182</v>
      </c>
      <c r="B1" s="2"/>
      <c r="C1" s="2"/>
      <c r="D1" s="2"/>
      <c r="E1" s="2"/>
      <c r="F1" s="2"/>
      <c r="G1" s="2"/>
      <c r="H1" s="2"/>
      <c r="I1" s="2"/>
      <c r="J1" s="2"/>
      <c r="K1" s="10" t="s">
        <v>275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184</v>
      </c>
      <c r="B2" s="4" t="s">
        <v>185</v>
      </c>
      <c r="C2" s="4" t="s">
        <v>186</v>
      </c>
      <c r="D2" s="4" t="s">
        <v>187</v>
      </c>
      <c r="E2" s="4" t="s">
        <v>188</v>
      </c>
      <c r="F2" s="4" t="s">
        <v>189</v>
      </c>
      <c r="G2" s="4" t="s">
        <v>190</v>
      </c>
      <c r="H2" s="4" t="s">
        <v>191</v>
      </c>
      <c r="I2" s="4" t="s">
        <v>192</v>
      </c>
      <c r="J2" s="4" t="s">
        <v>193</v>
      </c>
      <c r="K2" s="12" t="s">
        <v>194</v>
      </c>
      <c r="L2" s="12" t="s">
        <v>195</v>
      </c>
      <c r="M2" s="12" t="s">
        <v>196</v>
      </c>
      <c r="N2" s="12" t="s">
        <v>197</v>
      </c>
      <c r="O2" s="12" t="s">
        <v>198</v>
      </c>
      <c r="P2" s="12" t="s">
        <v>199</v>
      </c>
      <c r="Q2" s="12" t="s">
        <v>200</v>
      </c>
      <c r="R2" s="12" t="s">
        <v>201</v>
      </c>
    </row>
    <row r="3" ht="20.25" spans="1:18">
      <c r="A3" s="5" t="s">
        <v>276</v>
      </c>
      <c r="B3" s="5" t="s">
        <v>277</v>
      </c>
      <c r="C3" s="5">
        <v>3564.575</v>
      </c>
      <c r="D3" s="5">
        <v>4018.602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0.486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7.594</v>
      </c>
      <c r="Q3" s="13">
        <v>0</v>
      </c>
      <c r="R3" s="13">
        <v>1</v>
      </c>
    </row>
    <row r="4" ht="20.25" spans="1:18">
      <c r="A4" s="5" t="s">
        <v>278</v>
      </c>
      <c r="B4" s="5" t="s">
        <v>279</v>
      </c>
      <c r="C4" s="5">
        <v>783.391</v>
      </c>
      <c r="D4" s="5">
        <v>885.945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1.087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2.959</v>
      </c>
      <c r="Q4" s="13">
        <v>0</v>
      </c>
      <c r="R4" s="13">
        <v>0</v>
      </c>
    </row>
    <row r="5" ht="20.25" spans="1:18">
      <c r="A5" s="5" t="s">
        <v>280</v>
      </c>
      <c r="B5" s="5" t="s">
        <v>281</v>
      </c>
      <c r="C5" s="5">
        <v>8923.78</v>
      </c>
      <c r="D5" s="5">
        <v>9777.582</v>
      </c>
      <c r="E5" s="5">
        <v>0</v>
      </c>
      <c r="F5" s="5">
        <v>1</v>
      </c>
      <c r="G5" s="6">
        <v>0</v>
      </c>
      <c r="H5" s="6">
        <v>0</v>
      </c>
      <c r="I5" s="6">
        <v>0</v>
      </c>
      <c r="J5" s="6">
        <v>0.126</v>
      </c>
      <c r="K5" s="13">
        <v>0</v>
      </c>
      <c r="L5" s="13">
        <v>1</v>
      </c>
      <c r="M5" s="13">
        <v>0</v>
      </c>
      <c r="N5" s="13">
        <v>0</v>
      </c>
      <c r="O5" s="13">
        <v>0</v>
      </c>
      <c r="P5" s="13">
        <v>-2.537</v>
      </c>
      <c r="Q5" s="13">
        <v>0</v>
      </c>
      <c r="R5" s="13">
        <v>0</v>
      </c>
    </row>
    <row r="6" ht="20.25" spans="1:18">
      <c r="A6" s="5" t="s">
        <v>282</v>
      </c>
      <c r="B6" s="5" t="s">
        <v>283</v>
      </c>
      <c r="C6" s="5">
        <v>1681.615</v>
      </c>
      <c r="D6" s="5">
        <v>1913.601</v>
      </c>
      <c r="E6" s="5">
        <v>0</v>
      </c>
      <c r="F6" s="5">
        <v>1</v>
      </c>
      <c r="G6" s="6">
        <v>0</v>
      </c>
      <c r="H6" s="6">
        <v>0</v>
      </c>
      <c r="I6" s="6">
        <v>0</v>
      </c>
      <c r="J6" s="6">
        <v>2.402</v>
      </c>
      <c r="K6" s="13">
        <v>0</v>
      </c>
      <c r="L6" s="13">
        <v>1</v>
      </c>
      <c r="M6" s="13">
        <v>1</v>
      </c>
      <c r="N6" s="13">
        <v>-1</v>
      </c>
      <c r="O6" s="13">
        <v>0</v>
      </c>
      <c r="P6" s="13">
        <v>9.453</v>
      </c>
      <c r="Q6" s="13">
        <v>0</v>
      </c>
      <c r="R6" s="13">
        <v>0</v>
      </c>
    </row>
    <row r="7" ht="20.25" spans="1:18">
      <c r="A7" s="7" t="s">
        <v>284</v>
      </c>
      <c r="B7" s="7" t="s">
        <v>285</v>
      </c>
      <c r="C7" s="7">
        <v>7564.509</v>
      </c>
      <c r="D7" s="7">
        <v>8628.542</v>
      </c>
      <c r="E7" s="7">
        <v>0</v>
      </c>
      <c r="F7" s="7">
        <v>0</v>
      </c>
      <c r="G7" s="7">
        <v>0</v>
      </c>
      <c r="H7" s="7">
        <v>1</v>
      </c>
      <c r="I7" s="6">
        <v>2.137</v>
      </c>
      <c r="J7" s="6">
        <v>14.205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-3.059</v>
      </c>
      <c r="Q7" s="13">
        <v>0</v>
      </c>
      <c r="R7" s="13">
        <v>1</v>
      </c>
    </row>
    <row r="8" ht="20.25" spans="1:18">
      <c r="A8" s="7" t="s">
        <v>286</v>
      </c>
      <c r="B8" s="7" t="s">
        <v>287</v>
      </c>
      <c r="C8" s="7">
        <v>1195.144</v>
      </c>
      <c r="D8" s="7">
        <v>1312.131</v>
      </c>
      <c r="E8" s="7">
        <v>0</v>
      </c>
      <c r="F8" s="7">
        <v>0</v>
      </c>
      <c r="G8" s="7">
        <v>0</v>
      </c>
      <c r="H8" s="7">
        <v>1</v>
      </c>
      <c r="I8" s="6">
        <v>0.859</v>
      </c>
      <c r="J8" s="6">
        <v>9.698</v>
      </c>
      <c r="K8" s="13">
        <v>4</v>
      </c>
      <c r="L8" s="13">
        <v>0</v>
      </c>
      <c r="M8" s="13">
        <v>-1</v>
      </c>
      <c r="N8" s="13">
        <v>1</v>
      </c>
      <c r="O8" s="13">
        <v>0</v>
      </c>
      <c r="P8" s="13">
        <v>-4.166</v>
      </c>
      <c r="Q8" s="13">
        <v>0</v>
      </c>
      <c r="R8" s="13">
        <v>0</v>
      </c>
    </row>
    <row r="9" ht="20.25" spans="1:18">
      <c r="A9" s="8" t="s">
        <v>288</v>
      </c>
      <c r="B9" s="8" t="s">
        <v>289</v>
      </c>
      <c r="C9" s="8">
        <v>3139.836</v>
      </c>
      <c r="D9" s="8">
        <v>3499.588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1</v>
      </c>
      <c r="L9" s="13">
        <v>2</v>
      </c>
      <c r="M9" s="13">
        <v>-1</v>
      </c>
      <c r="N9" s="13">
        <v>1</v>
      </c>
      <c r="O9" s="13">
        <v>0</v>
      </c>
      <c r="P9" s="13">
        <v>3.548</v>
      </c>
      <c r="Q9" s="13">
        <v>0</v>
      </c>
      <c r="R9" s="13">
        <v>0</v>
      </c>
    </row>
    <row r="10" ht="20.25" spans="1:18">
      <c r="A10" s="8" t="s">
        <v>290</v>
      </c>
      <c r="B10" s="8" t="s">
        <v>291</v>
      </c>
      <c r="C10" s="8">
        <v>3021.714</v>
      </c>
      <c r="D10" s="8">
        <v>3414.04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1</v>
      </c>
      <c r="L10" s="13">
        <v>2</v>
      </c>
      <c r="M10" s="13">
        <v>0</v>
      </c>
      <c r="N10" s="13">
        <v>1</v>
      </c>
      <c r="O10" s="13">
        <v>0</v>
      </c>
      <c r="P10" s="13">
        <v>3.279</v>
      </c>
      <c r="Q10" s="13">
        <v>0</v>
      </c>
      <c r="R10" s="13">
        <v>1</v>
      </c>
    </row>
    <row r="11" ht="20.25" spans="1:18">
      <c r="A11" s="8" t="s">
        <v>292</v>
      </c>
      <c r="B11" s="8" t="s">
        <v>293</v>
      </c>
      <c r="C11" s="8">
        <v>14214.255</v>
      </c>
      <c r="D11" s="8">
        <v>18099.818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1</v>
      </c>
      <c r="O11" s="13">
        <v>0</v>
      </c>
      <c r="P11" s="13">
        <v>22.002</v>
      </c>
      <c r="Q11" s="13">
        <v>0</v>
      </c>
      <c r="R11" s="13">
        <v>0</v>
      </c>
    </row>
    <row r="12" ht="20.25" spans="1:18">
      <c r="A12" s="8" t="s">
        <v>294</v>
      </c>
      <c r="B12" s="8" t="s">
        <v>295</v>
      </c>
      <c r="C12" s="8">
        <v>12593.889</v>
      </c>
      <c r="D12" s="8">
        <v>13807.492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4.432</v>
      </c>
      <c r="Q12" s="13">
        <v>0</v>
      </c>
      <c r="R12" s="13">
        <v>0</v>
      </c>
    </row>
    <row r="13" ht="20.25" spans="1:18">
      <c r="A13" s="8" t="s">
        <v>296</v>
      </c>
      <c r="B13" s="8" t="s">
        <v>297</v>
      </c>
      <c r="C13" s="8">
        <v>267.696</v>
      </c>
      <c r="D13" s="8">
        <v>486.501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0</v>
      </c>
      <c r="M13" s="13">
        <v>0</v>
      </c>
      <c r="N13" s="13">
        <v>1</v>
      </c>
      <c r="O13" s="13">
        <v>0</v>
      </c>
      <c r="P13" s="13">
        <v>0.604</v>
      </c>
      <c r="Q13" s="13">
        <v>0</v>
      </c>
      <c r="R13" s="13">
        <v>0</v>
      </c>
    </row>
    <row r="14" ht="20.25" spans="1:18">
      <c r="A14" s="8" t="s">
        <v>298</v>
      </c>
      <c r="B14" s="8" t="s">
        <v>299</v>
      </c>
      <c r="C14" s="8">
        <v>1418.847</v>
      </c>
      <c r="D14" s="8">
        <v>1744.529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2</v>
      </c>
      <c r="M14" s="13">
        <v>-1</v>
      </c>
      <c r="N14" s="13">
        <v>1</v>
      </c>
      <c r="O14" s="13">
        <v>0</v>
      </c>
      <c r="P14" s="13">
        <v>3.829</v>
      </c>
      <c r="Q14" s="13">
        <v>0</v>
      </c>
      <c r="R14" s="13">
        <v>0</v>
      </c>
    </row>
    <row r="15" ht="20.25" spans="1:18">
      <c r="A15" s="8" t="s">
        <v>300</v>
      </c>
      <c r="B15" s="8" t="s">
        <v>301</v>
      </c>
      <c r="C15" s="8">
        <v>876.409</v>
      </c>
      <c r="D15" s="8">
        <v>1229.014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1</v>
      </c>
      <c r="M15" s="13">
        <v>-1</v>
      </c>
      <c r="N15" s="13">
        <v>1</v>
      </c>
      <c r="O15" s="13">
        <v>0</v>
      </c>
      <c r="P15" s="13">
        <v>3.177</v>
      </c>
      <c r="Q15" s="13">
        <v>0</v>
      </c>
      <c r="R15" s="13">
        <v>0</v>
      </c>
    </row>
    <row r="16" ht="20.25" spans="1:18">
      <c r="A16" s="8" t="s">
        <v>302</v>
      </c>
      <c r="B16" s="8" t="s">
        <v>303</v>
      </c>
      <c r="C16" s="8">
        <v>4841.29</v>
      </c>
      <c r="D16" s="8">
        <v>5424.682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2</v>
      </c>
      <c r="M16" s="13">
        <v>-1</v>
      </c>
      <c r="N16" s="13">
        <v>1</v>
      </c>
      <c r="O16" s="13">
        <v>0</v>
      </c>
      <c r="P16" s="13">
        <v>5.254</v>
      </c>
      <c r="Q16" s="13">
        <v>0</v>
      </c>
      <c r="R16" s="13">
        <v>0</v>
      </c>
    </row>
    <row r="17" ht="20.25" spans="1:18">
      <c r="A17" s="8" t="s">
        <v>304</v>
      </c>
      <c r="B17" s="8" t="s">
        <v>305</v>
      </c>
      <c r="C17" s="8">
        <v>1061.192</v>
      </c>
      <c r="D17" s="8">
        <v>1389.965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-0.052</v>
      </c>
      <c r="Q17" s="13">
        <v>0</v>
      </c>
      <c r="R17" s="13">
        <v>0</v>
      </c>
    </row>
    <row r="18" ht="20.25" spans="1:18">
      <c r="A18" s="8" t="s">
        <v>306</v>
      </c>
      <c r="B18" s="8" t="s">
        <v>307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308</v>
      </c>
      <c r="B19" s="8" t="s">
        <v>309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310</v>
      </c>
      <c r="B20" s="8" t="s">
        <v>311</v>
      </c>
      <c r="C20" s="8">
        <v>5404.262</v>
      </c>
      <c r="D20" s="8">
        <v>6309.349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2</v>
      </c>
      <c r="M20" s="13">
        <v>0</v>
      </c>
      <c r="N20" s="13">
        <v>1</v>
      </c>
      <c r="O20" s="13">
        <v>0</v>
      </c>
      <c r="P20" s="13">
        <v>15.756</v>
      </c>
      <c r="Q20" s="13">
        <v>0</v>
      </c>
      <c r="R20" s="13">
        <v>0</v>
      </c>
    </row>
    <row r="21" ht="20.25" spans="1:18">
      <c r="A21" s="8" t="s">
        <v>312</v>
      </c>
      <c r="B21" s="8" t="s">
        <v>313</v>
      </c>
      <c r="C21" s="8">
        <v>1277.258</v>
      </c>
      <c r="D21" s="8">
        <v>1591.967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1.38</v>
      </c>
      <c r="Q21" s="13">
        <v>0</v>
      </c>
      <c r="R21" s="13">
        <v>1</v>
      </c>
    </row>
    <row r="22" ht="20.25" spans="1:18">
      <c r="A22" s="8" t="s">
        <v>314</v>
      </c>
      <c r="B22" s="8" t="s">
        <v>315</v>
      </c>
      <c r="C22" s="8">
        <v>5427.97</v>
      </c>
      <c r="D22" s="8">
        <v>6231.878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23.712</v>
      </c>
      <c r="Q22" s="13">
        <v>0</v>
      </c>
      <c r="R22" s="13">
        <v>1</v>
      </c>
    </row>
    <row r="23" ht="20.25" spans="1:18">
      <c r="A23" s="8" t="s">
        <v>316</v>
      </c>
      <c r="B23" s="8" t="s">
        <v>317</v>
      </c>
      <c r="C23" s="8">
        <v>2355.928</v>
      </c>
      <c r="D23" s="8">
        <v>3142.979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3.962</v>
      </c>
      <c r="Q23" s="13">
        <v>0</v>
      </c>
      <c r="R23" s="13">
        <v>0</v>
      </c>
    </row>
    <row r="24" ht="20.25" spans="1:18">
      <c r="A24" s="8" t="s">
        <v>318</v>
      </c>
      <c r="B24" s="8" t="s">
        <v>319</v>
      </c>
      <c r="C24" s="8">
        <v>5682.109</v>
      </c>
      <c r="D24" s="8">
        <v>6990.119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16.436</v>
      </c>
      <c r="Q24" s="13">
        <v>0</v>
      </c>
      <c r="R24" s="13">
        <v>1</v>
      </c>
    </row>
    <row r="25" ht="20.25" spans="1:18">
      <c r="A25" s="8" t="s">
        <v>320</v>
      </c>
      <c r="B25" s="8" t="s">
        <v>321</v>
      </c>
      <c r="C25" s="8">
        <v>5676.358</v>
      </c>
      <c r="D25" s="8">
        <v>6049.527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3.653</v>
      </c>
      <c r="Q25" s="13">
        <v>0</v>
      </c>
      <c r="R25" s="13">
        <v>0</v>
      </c>
    </row>
    <row r="26" ht="20.25" spans="1:18">
      <c r="A26" s="8" t="s">
        <v>322</v>
      </c>
      <c r="B26" s="8" t="s">
        <v>323</v>
      </c>
      <c r="C26" s="8">
        <v>967.581</v>
      </c>
      <c r="D26" s="8">
        <v>1188.864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3.163</v>
      </c>
      <c r="Q26" s="13">
        <v>0</v>
      </c>
      <c r="R26" s="13">
        <v>1</v>
      </c>
    </row>
    <row r="27" ht="20.25" spans="1:18">
      <c r="A27" s="8" t="s">
        <v>324</v>
      </c>
      <c r="B27" s="8" t="s">
        <v>325</v>
      </c>
      <c r="C27" s="8">
        <v>64442.996</v>
      </c>
      <c r="D27" s="8">
        <v>78450.969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-106.349</v>
      </c>
      <c r="Q27" s="13">
        <v>0</v>
      </c>
      <c r="R27" s="13">
        <v>-1</v>
      </c>
    </row>
    <row r="28" ht="20.25" spans="1:18">
      <c r="A28" s="8" t="s">
        <v>326</v>
      </c>
      <c r="B28" s="8" t="s">
        <v>327</v>
      </c>
      <c r="C28" s="8">
        <v>35928.711</v>
      </c>
      <c r="D28" s="8">
        <v>43391.707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1</v>
      </c>
      <c r="M28" s="13">
        <v>0</v>
      </c>
      <c r="N28" s="13">
        <v>-1</v>
      </c>
      <c r="O28" s="13">
        <v>1</v>
      </c>
      <c r="P28" s="13">
        <v>81.049</v>
      </c>
      <c r="Q28" s="13">
        <v>0</v>
      </c>
      <c r="R28" s="13">
        <v>0</v>
      </c>
    </row>
    <row r="29" ht="20.25" spans="1:18">
      <c r="A29" s="8" t="s">
        <v>328</v>
      </c>
      <c r="B29" s="8" t="s">
        <v>329</v>
      </c>
      <c r="C29" s="8">
        <v>8295.165</v>
      </c>
      <c r="D29" s="8">
        <v>10702.099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1</v>
      </c>
      <c r="L29" s="13">
        <v>0</v>
      </c>
      <c r="M29" s="13">
        <v>0</v>
      </c>
      <c r="N29" s="13">
        <v>0</v>
      </c>
      <c r="O29" s="13">
        <v>0</v>
      </c>
      <c r="P29" s="13">
        <v>11.693</v>
      </c>
      <c r="Q29" s="13">
        <v>0</v>
      </c>
      <c r="R29" s="13">
        <v>0</v>
      </c>
    </row>
    <row r="30" ht="20.25" spans="1:18">
      <c r="A30" s="6" t="s">
        <v>330</v>
      </c>
      <c r="B30" s="6" t="s">
        <v>331</v>
      </c>
      <c r="C30" s="6">
        <v>18998.391</v>
      </c>
      <c r="D30" s="6">
        <v>21004.393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6.779</v>
      </c>
      <c r="K30" s="13">
        <v>4</v>
      </c>
      <c r="L30" s="13">
        <v>2</v>
      </c>
      <c r="M30" s="13">
        <v>-1</v>
      </c>
      <c r="N30" s="13">
        <v>1</v>
      </c>
      <c r="O30" s="13">
        <v>0</v>
      </c>
      <c r="P30" s="13">
        <v>9.652</v>
      </c>
      <c r="Q30" s="13">
        <v>0</v>
      </c>
      <c r="R30" s="13">
        <v>0</v>
      </c>
    </row>
    <row r="31" ht="20.25" spans="1:18">
      <c r="A31" s="6" t="s">
        <v>332</v>
      </c>
      <c r="B31" s="6" t="s">
        <v>333</v>
      </c>
      <c r="C31" s="6">
        <v>2721.722</v>
      </c>
      <c r="D31" s="6">
        <v>3683.406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4.434</v>
      </c>
      <c r="K31" s="13">
        <v>0</v>
      </c>
      <c r="L31" s="13">
        <v>0</v>
      </c>
      <c r="M31" s="13">
        <v>1</v>
      </c>
      <c r="N31" s="13">
        <v>-1</v>
      </c>
      <c r="O31" s="13">
        <v>0</v>
      </c>
      <c r="P31" s="13">
        <v>5.354</v>
      </c>
      <c r="Q31" s="13">
        <v>0</v>
      </c>
      <c r="R31" s="13">
        <v>0</v>
      </c>
    </row>
    <row r="32" ht="20.25" spans="1:18">
      <c r="A32" s="6" t="s">
        <v>334</v>
      </c>
      <c r="B32" s="6" t="s">
        <v>335</v>
      </c>
      <c r="C32" s="6">
        <v>663.634</v>
      </c>
      <c r="D32" s="6">
        <v>811.895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15.59</v>
      </c>
      <c r="K32" s="13">
        <v>3</v>
      </c>
      <c r="L32" s="13">
        <v>2</v>
      </c>
      <c r="M32" s="13">
        <v>0</v>
      </c>
      <c r="N32" s="13">
        <v>0</v>
      </c>
      <c r="O32" s="13">
        <v>0</v>
      </c>
      <c r="P32" s="13">
        <v>0.358</v>
      </c>
      <c r="Q32" s="13">
        <v>0</v>
      </c>
      <c r="R32" s="13">
        <v>0</v>
      </c>
    </row>
    <row r="33" ht="20.25" spans="1:18">
      <c r="A33" s="6" t="s">
        <v>336</v>
      </c>
      <c r="B33" s="6" t="s">
        <v>337</v>
      </c>
      <c r="C33" s="6">
        <v>11113.439</v>
      </c>
      <c r="D33" s="6">
        <v>14526.97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2.471</v>
      </c>
      <c r="K33" s="13">
        <v>1</v>
      </c>
      <c r="L33" s="13">
        <v>2</v>
      </c>
      <c r="M33" s="13">
        <v>0</v>
      </c>
      <c r="N33" s="13">
        <v>1</v>
      </c>
      <c r="O33" s="13">
        <v>0</v>
      </c>
      <c r="P33" s="13">
        <v>31.301</v>
      </c>
      <c r="Q33" s="13">
        <v>0</v>
      </c>
      <c r="R33" s="13">
        <v>0</v>
      </c>
    </row>
    <row r="34" ht="20.25" spans="1:18">
      <c r="A34" s="6" t="s">
        <v>338</v>
      </c>
      <c r="B34" s="6" t="s">
        <v>339</v>
      </c>
      <c r="C34" s="6">
        <v>3154.181</v>
      </c>
      <c r="D34" s="6">
        <v>3737.879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12.433</v>
      </c>
      <c r="K34" s="13">
        <v>4</v>
      </c>
      <c r="L34" s="13">
        <v>2</v>
      </c>
      <c r="M34" s="13">
        <v>0</v>
      </c>
      <c r="N34" s="13">
        <v>0</v>
      </c>
      <c r="O34" s="13">
        <v>0</v>
      </c>
      <c r="P34" s="13">
        <v>8.904</v>
      </c>
      <c r="Q34" s="13">
        <v>0</v>
      </c>
      <c r="R34" s="13">
        <v>0</v>
      </c>
    </row>
    <row r="35" ht="20.25" spans="1:18">
      <c r="A35" s="6" t="s">
        <v>340</v>
      </c>
      <c r="B35" s="6" t="s">
        <v>341</v>
      </c>
      <c r="C35" s="6">
        <v>71325.313</v>
      </c>
      <c r="D35" s="6">
        <v>82880.508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9.163</v>
      </c>
      <c r="K35" s="13">
        <v>4</v>
      </c>
      <c r="L35" s="13">
        <v>1</v>
      </c>
      <c r="M35" s="13">
        <v>0</v>
      </c>
      <c r="N35" s="13">
        <v>0</v>
      </c>
      <c r="O35" s="13">
        <v>0</v>
      </c>
      <c r="P35" s="13">
        <v>24.484</v>
      </c>
      <c r="Q35" s="13">
        <v>0</v>
      </c>
      <c r="R35" s="13">
        <v>1</v>
      </c>
    </row>
    <row r="36" ht="20.25" spans="1:18">
      <c r="A36" s="6" t="s">
        <v>342</v>
      </c>
      <c r="B36" s="6" t="s">
        <v>343</v>
      </c>
      <c r="C36" s="6">
        <v>2707.762</v>
      </c>
      <c r="D36" s="6">
        <v>3348.438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15.699</v>
      </c>
      <c r="K36" s="13">
        <v>4</v>
      </c>
      <c r="L36" s="13">
        <v>2</v>
      </c>
      <c r="M36" s="13">
        <v>0</v>
      </c>
      <c r="N36" s="13">
        <v>1</v>
      </c>
      <c r="O36" s="13">
        <v>0</v>
      </c>
      <c r="P36" s="13">
        <v>17.128</v>
      </c>
      <c r="Q36" s="13">
        <v>1</v>
      </c>
      <c r="R36" s="13">
        <v>0</v>
      </c>
    </row>
    <row r="37" ht="20.25" spans="1:18">
      <c r="A37" s="6" t="s">
        <v>344</v>
      </c>
      <c r="B37" s="6" t="s">
        <v>345</v>
      </c>
      <c r="C37" s="6">
        <v>116315.773</v>
      </c>
      <c r="D37" s="6">
        <v>135745.25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2.591</v>
      </c>
      <c r="K37" s="13">
        <v>1</v>
      </c>
      <c r="L37" s="13">
        <v>2</v>
      </c>
      <c r="M37" s="13">
        <v>0</v>
      </c>
      <c r="N37" s="13">
        <v>0</v>
      </c>
      <c r="O37" s="13">
        <v>0</v>
      </c>
      <c r="P37" s="13">
        <v>9.773</v>
      </c>
      <c r="Q37" s="13">
        <v>0</v>
      </c>
      <c r="R37" s="13">
        <v>0</v>
      </c>
    </row>
    <row r="38" ht="20.25" spans="1:18">
      <c r="A38" s="6" t="s">
        <v>346</v>
      </c>
      <c r="B38" s="6" t="s">
        <v>347</v>
      </c>
      <c r="C38" s="6">
        <v>16161.05</v>
      </c>
      <c r="D38" s="6">
        <v>17758.131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4.683</v>
      </c>
      <c r="K38" s="13">
        <v>4</v>
      </c>
      <c r="L38" s="13">
        <v>2</v>
      </c>
      <c r="M38" s="13">
        <v>-1</v>
      </c>
      <c r="N38" s="13">
        <v>1</v>
      </c>
      <c r="O38" s="13">
        <v>0</v>
      </c>
      <c r="P38" s="13">
        <v>-0.691</v>
      </c>
      <c r="Q38" s="13">
        <v>0</v>
      </c>
      <c r="R38" s="13">
        <v>0</v>
      </c>
    </row>
    <row r="39" ht="20.25" spans="1:18">
      <c r="A39" s="6" t="s">
        <v>348</v>
      </c>
      <c r="B39" s="6" t="s">
        <v>349</v>
      </c>
      <c r="C39" s="6">
        <v>237335.609</v>
      </c>
      <c r="D39" s="6">
        <v>299401.906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10.189</v>
      </c>
      <c r="K39" s="13">
        <v>3</v>
      </c>
      <c r="L39" s="13">
        <v>1</v>
      </c>
      <c r="M39" s="13">
        <v>-1</v>
      </c>
      <c r="N39" s="13">
        <v>1</v>
      </c>
      <c r="O39" s="13">
        <v>0</v>
      </c>
      <c r="P39" s="13">
        <v>155.681</v>
      </c>
      <c r="Q39" s="13">
        <v>0</v>
      </c>
      <c r="R39" s="13">
        <v>0</v>
      </c>
    </row>
    <row r="40" ht="20.25" spans="1:18">
      <c r="A40" s="6" t="s">
        <v>350</v>
      </c>
      <c r="B40" s="6" t="s">
        <v>351</v>
      </c>
      <c r="C40" s="6">
        <v>5140.453</v>
      </c>
      <c r="D40" s="6">
        <v>6110.435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1.486</v>
      </c>
      <c r="K40" s="13">
        <v>0</v>
      </c>
      <c r="L40" s="13">
        <v>1</v>
      </c>
      <c r="M40" s="13">
        <v>1</v>
      </c>
      <c r="N40" s="13">
        <v>0</v>
      </c>
      <c r="O40" s="13">
        <v>0</v>
      </c>
      <c r="P40" s="13">
        <v>-2.572</v>
      </c>
      <c r="Q40" s="13">
        <v>0</v>
      </c>
      <c r="R40" s="13">
        <v>0</v>
      </c>
    </row>
    <row r="41" ht="20.25" spans="1:18">
      <c r="A41" s="6" t="s">
        <v>352</v>
      </c>
      <c r="B41" s="6" t="s">
        <v>353</v>
      </c>
      <c r="C41" s="6">
        <v>3277.655</v>
      </c>
      <c r="D41" s="6">
        <v>3775.364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0.071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-6.259</v>
      </c>
      <c r="Q41" s="13">
        <v>0</v>
      </c>
      <c r="R41" s="13">
        <v>0</v>
      </c>
    </row>
    <row r="42" ht="20.25" spans="1:18">
      <c r="A42" s="6" t="s">
        <v>354</v>
      </c>
      <c r="B42" s="6" t="s">
        <v>355</v>
      </c>
      <c r="C42" s="6">
        <v>21354.811</v>
      </c>
      <c r="D42" s="6">
        <v>23889.354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2.423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8.473</v>
      </c>
      <c r="Q42" s="13">
        <v>0</v>
      </c>
      <c r="R42" s="13">
        <v>0</v>
      </c>
    </row>
    <row r="43" ht="20.25" spans="1:18">
      <c r="A43" s="6" t="s">
        <v>356</v>
      </c>
      <c r="B43" s="6" t="s">
        <v>357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13">
        <v>0</v>
      </c>
      <c r="L43" s="13">
        <v>0</v>
      </c>
      <c r="M43" s="13">
        <v>0</v>
      </c>
      <c r="N43" s="13">
        <v>1</v>
      </c>
      <c r="O43" s="13">
        <v>0</v>
      </c>
      <c r="P43" s="13">
        <v>10.2</v>
      </c>
      <c r="Q43" s="13">
        <v>0</v>
      </c>
      <c r="R43" s="13">
        <v>0</v>
      </c>
    </row>
    <row r="44" ht="20.25" spans="1:18">
      <c r="A44" s="6" t="s">
        <v>358</v>
      </c>
      <c r="B44" s="6" t="s">
        <v>359</v>
      </c>
      <c r="C44" s="6">
        <v>3847.378</v>
      </c>
      <c r="D44" s="6">
        <v>4302.392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8.981</v>
      </c>
      <c r="K44" s="13">
        <v>4</v>
      </c>
      <c r="L44" s="13">
        <v>2</v>
      </c>
      <c r="M44" s="13">
        <v>-1</v>
      </c>
      <c r="N44" s="13">
        <v>1</v>
      </c>
      <c r="O44" s="13">
        <v>0</v>
      </c>
      <c r="P44" s="13">
        <v>0.517</v>
      </c>
      <c r="Q44" s="13">
        <v>0</v>
      </c>
      <c r="R44" s="13">
        <v>0</v>
      </c>
    </row>
    <row r="45" ht="20.25" spans="1:18">
      <c r="A45" s="9" t="s">
        <v>360</v>
      </c>
      <c r="B45" s="9" t="s">
        <v>361</v>
      </c>
      <c r="C45" s="9">
        <v>3482.525</v>
      </c>
      <c r="D45" s="9">
        <v>3807.704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5.443</v>
      </c>
      <c r="K45" s="13">
        <v>3</v>
      </c>
      <c r="L45" s="13">
        <v>2</v>
      </c>
      <c r="M45" s="13">
        <v>-1</v>
      </c>
      <c r="N45" s="13">
        <v>1</v>
      </c>
      <c r="O45" s="13">
        <v>0</v>
      </c>
      <c r="P45" s="13">
        <v>-0.917</v>
      </c>
      <c r="Q45" s="13">
        <v>0</v>
      </c>
      <c r="R45" s="13">
        <v>0</v>
      </c>
    </row>
    <row r="46" ht="20.25" spans="1:18">
      <c r="A46" s="6" t="s">
        <v>362</v>
      </c>
      <c r="B46" s="6" t="s">
        <v>363</v>
      </c>
      <c r="C46" s="6">
        <v>2277.619</v>
      </c>
      <c r="D46" s="6">
        <v>2384.849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3.491</v>
      </c>
      <c r="K46" s="13">
        <v>3</v>
      </c>
      <c r="L46" s="13">
        <v>2</v>
      </c>
      <c r="M46" s="13">
        <v>0</v>
      </c>
      <c r="N46" s="13">
        <v>0</v>
      </c>
      <c r="O46" s="13">
        <v>0</v>
      </c>
      <c r="P46" s="13">
        <v>-1.552</v>
      </c>
      <c r="Q46" s="13">
        <v>0</v>
      </c>
      <c r="R46" s="13">
        <v>-1</v>
      </c>
    </row>
    <row r="47" ht="20.25" spans="1:18">
      <c r="A47" s="6" t="s">
        <v>364</v>
      </c>
      <c r="B47" s="6" t="s">
        <v>365</v>
      </c>
      <c r="C47" s="6">
        <v>2604.094</v>
      </c>
      <c r="D47" s="6">
        <v>2757.679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3.085</v>
      </c>
      <c r="K47" s="13">
        <v>3</v>
      </c>
      <c r="L47" s="13">
        <v>0</v>
      </c>
      <c r="M47" s="13">
        <v>0</v>
      </c>
      <c r="N47" s="13">
        <v>0</v>
      </c>
      <c r="O47" s="13">
        <v>0</v>
      </c>
      <c r="P47" s="13">
        <v>-1.417</v>
      </c>
      <c r="Q47" s="13">
        <v>0</v>
      </c>
      <c r="R47" s="13">
        <v>0</v>
      </c>
    </row>
    <row r="48" ht="20.25" spans="1:18">
      <c r="A48" s="6" t="s">
        <v>366</v>
      </c>
      <c r="B48" s="6" t="s">
        <v>367</v>
      </c>
      <c r="C48" s="6">
        <v>6647.64</v>
      </c>
      <c r="D48" s="6">
        <v>8156.464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10.494</v>
      </c>
      <c r="K48" s="13">
        <v>3</v>
      </c>
      <c r="L48" s="13">
        <v>2</v>
      </c>
      <c r="M48" s="13">
        <v>0</v>
      </c>
      <c r="N48" s="13">
        <v>0</v>
      </c>
      <c r="O48" s="13">
        <v>0</v>
      </c>
      <c r="P48" s="13">
        <v>3.094</v>
      </c>
      <c r="Q48" s="13">
        <v>0</v>
      </c>
      <c r="R48" s="13">
        <v>0</v>
      </c>
    </row>
    <row r="49" ht="20.25" spans="1:18">
      <c r="A49" s="6" t="s">
        <v>368</v>
      </c>
      <c r="B49" s="6" t="s">
        <v>369</v>
      </c>
      <c r="C49" s="6">
        <v>4019.668</v>
      </c>
      <c r="D49" s="6">
        <v>4711.305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6.952</v>
      </c>
      <c r="K49" s="13">
        <v>2</v>
      </c>
      <c r="L49" s="13">
        <v>2</v>
      </c>
      <c r="M49" s="13">
        <v>0</v>
      </c>
      <c r="N49" s="13">
        <v>0</v>
      </c>
      <c r="O49" s="13">
        <v>1</v>
      </c>
      <c r="P49" s="13">
        <v>11.352</v>
      </c>
      <c r="Q49" s="13">
        <v>0</v>
      </c>
      <c r="R49" s="13">
        <v>0</v>
      </c>
    </row>
    <row r="50" ht="20.25" spans="1:18">
      <c r="A50" s="6" t="s">
        <v>370</v>
      </c>
      <c r="B50" s="6" t="s">
        <v>371</v>
      </c>
      <c r="C50" s="6">
        <v>675.443</v>
      </c>
      <c r="D50" s="6">
        <v>780.682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3.577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0.629</v>
      </c>
      <c r="Q50" s="13">
        <v>0</v>
      </c>
      <c r="R50" s="13">
        <v>1</v>
      </c>
    </row>
    <row r="51" ht="20.25" spans="1:18">
      <c r="A51" s="6" t="s">
        <v>372</v>
      </c>
      <c r="B51" s="6" t="s">
        <v>373</v>
      </c>
      <c r="C51" s="6">
        <v>7049.81</v>
      </c>
      <c r="D51" s="6">
        <v>7830.115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3.109</v>
      </c>
      <c r="K51" s="13">
        <v>2</v>
      </c>
      <c r="L51" s="13">
        <v>2</v>
      </c>
      <c r="M51" s="13">
        <v>-1</v>
      </c>
      <c r="N51" s="13">
        <v>1</v>
      </c>
      <c r="O51" s="13">
        <v>0</v>
      </c>
      <c r="P51" s="13">
        <v>11.079</v>
      </c>
      <c r="Q51" s="13">
        <v>0</v>
      </c>
      <c r="R51" s="13">
        <v>0</v>
      </c>
    </row>
    <row r="52" ht="20.25" spans="1:18">
      <c r="A52" s="6" t="s">
        <v>374</v>
      </c>
      <c r="B52" s="6" t="s">
        <v>375</v>
      </c>
      <c r="C52" s="6">
        <v>13487.098</v>
      </c>
      <c r="D52" s="6">
        <v>14636.233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2.126</v>
      </c>
      <c r="K52" s="13">
        <v>2</v>
      </c>
      <c r="L52" s="13">
        <v>2</v>
      </c>
      <c r="M52" s="13">
        <v>0</v>
      </c>
      <c r="N52" s="13">
        <v>1</v>
      </c>
      <c r="O52" s="13">
        <v>0</v>
      </c>
      <c r="P52" s="13">
        <v>8.442</v>
      </c>
      <c r="Q52" s="13">
        <v>0</v>
      </c>
      <c r="R52" s="13">
        <v>0</v>
      </c>
    </row>
    <row r="53" ht="20.25" spans="1:18">
      <c r="A53" s="6" t="s">
        <v>376</v>
      </c>
      <c r="B53" s="6" t="s">
        <v>377</v>
      </c>
      <c r="C53" s="6">
        <v>2872.473</v>
      </c>
      <c r="D53" s="6">
        <v>3196.872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5.355</v>
      </c>
      <c r="K53" s="13">
        <v>3</v>
      </c>
      <c r="L53" s="13">
        <v>2</v>
      </c>
      <c r="M53" s="13">
        <v>-1</v>
      </c>
      <c r="N53" s="13">
        <v>1</v>
      </c>
      <c r="O53" s="13">
        <v>0</v>
      </c>
      <c r="P53" s="13">
        <v>-4.163</v>
      </c>
      <c r="Q53" s="13">
        <v>0</v>
      </c>
      <c r="R53" s="13">
        <v>0</v>
      </c>
    </row>
    <row r="54" ht="20.25" spans="1:18">
      <c r="A54" s="6" t="s">
        <v>378</v>
      </c>
      <c r="B54" s="6" t="s">
        <v>379</v>
      </c>
      <c r="C54" s="6">
        <v>7781.328</v>
      </c>
      <c r="D54" s="6">
        <v>8773.934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7.76</v>
      </c>
      <c r="K54" s="13">
        <v>4</v>
      </c>
      <c r="L54" s="13">
        <v>2</v>
      </c>
      <c r="M54" s="13">
        <v>0</v>
      </c>
      <c r="N54" s="13">
        <v>1</v>
      </c>
      <c r="O54" s="13">
        <v>0</v>
      </c>
      <c r="P54" s="13">
        <v>23.245</v>
      </c>
      <c r="Q54" s="13">
        <v>0</v>
      </c>
      <c r="R54" s="13">
        <v>1</v>
      </c>
    </row>
    <row r="55" ht="20.25" spans="1:18">
      <c r="A55" s="6" t="s">
        <v>380</v>
      </c>
      <c r="B55" s="6" t="s">
        <v>381</v>
      </c>
      <c r="C55" s="6">
        <v>4067.015</v>
      </c>
      <c r="D55" s="6">
        <v>4546.317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6.052</v>
      </c>
      <c r="K55" s="13">
        <v>2</v>
      </c>
      <c r="L55" s="13">
        <v>2</v>
      </c>
      <c r="M55" s="13">
        <v>0</v>
      </c>
      <c r="N55" s="13">
        <v>1</v>
      </c>
      <c r="O55" s="13">
        <v>0</v>
      </c>
      <c r="P55" s="13">
        <v>10.415</v>
      </c>
      <c r="Q55" s="13">
        <v>0</v>
      </c>
      <c r="R55" s="13">
        <v>0</v>
      </c>
    </row>
    <row r="56" ht="20.25" spans="1:18">
      <c r="A56" s="6" t="s">
        <v>382</v>
      </c>
      <c r="B56" s="6" t="s">
        <v>383</v>
      </c>
      <c r="C56" s="6">
        <v>6959.868</v>
      </c>
      <c r="D56" s="6">
        <v>7345.644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1.78</v>
      </c>
      <c r="K56" s="13">
        <v>2</v>
      </c>
      <c r="L56" s="13">
        <v>2</v>
      </c>
      <c r="M56" s="13">
        <v>-1</v>
      </c>
      <c r="N56" s="13">
        <v>1</v>
      </c>
      <c r="O56" s="13">
        <v>0</v>
      </c>
      <c r="P56" s="13">
        <v>7.741</v>
      </c>
      <c r="Q56" s="13">
        <v>0</v>
      </c>
      <c r="R56" s="13">
        <v>0</v>
      </c>
    </row>
    <row r="57" ht="20.25" spans="1:18">
      <c r="A57" s="6" t="s">
        <v>384</v>
      </c>
      <c r="B57" s="6" t="s">
        <v>385</v>
      </c>
      <c r="C57" s="6">
        <v>3468.849</v>
      </c>
      <c r="D57" s="6">
        <v>3607.931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3.803</v>
      </c>
      <c r="K57" s="13">
        <v>3</v>
      </c>
      <c r="L57" s="13">
        <v>2</v>
      </c>
      <c r="M57" s="13">
        <v>0</v>
      </c>
      <c r="N57" s="13">
        <v>-1</v>
      </c>
      <c r="O57" s="13">
        <v>0</v>
      </c>
      <c r="P57" s="13">
        <v>0.248</v>
      </c>
      <c r="Q57" s="13">
        <v>0</v>
      </c>
      <c r="R57" s="13">
        <v>0</v>
      </c>
    </row>
    <row r="58" ht="20.25" spans="1:18">
      <c r="A58" s="6" t="s">
        <v>386</v>
      </c>
      <c r="B58" s="6" t="s">
        <v>387</v>
      </c>
      <c r="C58" s="6">
        <v>7500.129</v>
      </c>
      <c r="D58" s="6">
        <v>8129.63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5.754</v>
      </c>
      <c r="K58" s="13">
        <v>3</v>
      </c>
      <c r="L58" s="13">
        <v>2</v>
      </c>
      <c r="M58" s="13">
        <v>0</v>
      </c>
      <c r="N58" s="13">
        <v>1</v>
      </c>
      <c r="O58" s="13">
        <v>0</v>
      </c>
      <c r="P58" s="13">
        <v>11.052</v>
      </c>
      <c r="Q58" s="13">
        <v>1</v>
      </c>
      <c r="R58" s="13">
        <v>0</v>
      </c>
    </row>
    <row r="59" ht="20.25" spans="1:18">
      <c r="A59" s="6" t="s">
        <v>388</v>
      </c>
      <c r="B59" s="6" t="s">
        <v>389</v>
      </c>
      <c r="C59" s="6">
        <v>6782.873</v>
      </c>
      <c r="D59" s="6">
        <v>8009.164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10.869</v>
      </c>
      <c r="K59" s="13">
        <v>1</v>
      </c>
      <c r="L59" s="13">
        <v>0</v>
      </c>
      <c r="M59" s="13">
        <v>0</v>
      </c>
      <c r="N59" s="13">
        <v>-1</v>
      </c>
      <c r="O59" s="13">
        <v>0</v>
      </c>
      <c r="P59" s="13">
        <v>0.026</v>
      </c>
      <c r="Q59" s="13">
        <v>0</v>
      </c>
      <c r="R59" s="13">
        <v>0</v>
      </c>
    </row>
    <row r="60" ht="20.25" spans="1:18">
      <c r="A60" s="6" t="s">
        <v>390</v>
      </c>
      <c r="B60" s="6" t="s">
        <v>391</v>
      </c>
      <c r="C60" s="6">
        <v>12621.703</v>
      </c>
      <c r="D60" s="6">
        <v>14025.107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6.263</v>
      </c>
      <c r="K60" s="13">
        <v>4</v>
      </c>
      <c r="L60" s="13">
        <v>1</v>
      </c>
      <c r="M60" s="13">
        <v>-1</v>
      </c>
      <c r="N60" s="13">
        <v>1</v>
      </c>
      <c r="O60" s="13">
        <v>0</v>
      </c>
      <c r="P60" s="13">
        <v>-3.829</v>
      </c>
      <c r="Q60" s="13">
        <v>0</v>
      </c>
      <c r="R60" s="13">
        <v>0</v>
      </c>
    </row>
    <row r="61" ht="20.25" spans="1:18">
      <c r="A61" s="6" t="s">
        <v>392</v>
      </c>
      <c r="B61" s="6" t="s">
        <v>393</v>
      </c>
      <c r="C61" s="6">
        <v>18397.049</v>
      </c>
      <c r="D61" s="6">
        <v>19971.813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6.661</v>
      </c>
      <c r="K61" s="13">
        <v>4</v>
      </c>
      <c r="L61" s="13">
        <v>2</v>
      </c>
      <c r="M61" s="13">
        <v>0</v>
      </c>
      <c r="N61" s="13">
        <v>0</v>
      </c>
      <c r="O61" s="13">
        <v>0</v>
      </c>
      <c r="P61" s="13">
        <v>-5.223</v>
      </c>
      <c r="Q61" s="13">
        <v>0</v>
      </c>
      <c r="R61" s="13">
        <v>0</v>
      </c>
    </row>
    <row r="62" ht="20.25" spans="1:18">
      <c r="A62" s="6" t="s">
        <v>394</v>
      </c>
      <c r="B62" s="6" t="s">
        <v>395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396</v>
      </c>
      <c r="B63" s="6" t="s">
        <v>397</v>
      </c>
      <c r="C63" s="6">
        <v>2181.03</v>
      </c>
      <c r="D63" s="6">
        <v>2513.825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9.576</v>
      </c>
      <c r="K63" s="13">
        <v>4</v>
      </c>
      <c r="L63" s="13">
        <v>2</v>
      </c>
      <c r="M63" s="13">
        <v>-1</v>
      </c>
      <c r="N63" s="13">
        <v>1</v>
      </c>
      <c r="O63" s="13">
        <v>0</v>
      </c>
      <c r="P63" s="13">
        <v>8.816</v>
      </c>
      <c r="Q63" s="13">
        <v>0</v>
      </c>
      <c r="R63" s="13">
        <v>0</v>
      </c>
    </row>
    <row r="64" ht="20.25" spans="1:18">
      <c r="A64" s="6" t="s">
        <v>398</v>
      </c>
      <c r="B64" s="6" t="s">
        <v>399</v>
      </c>
      <c r="C64" s="6">
        <v>8639.759</v>
      </c>
      <c r="D64" s="6">
        <v>9584.287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9.436</v>
      </c>
      <c r="K64" s="13">
        <v>4</v>
      </c>
      <c r="L64" s="13">
        <v>2</v>
      </c>
      <c r="M64" s="13">
        <v>0</v>
      </c>
      <c r="N64" s="13">
        <v>1</v>
      </c>
      <c r="O64" s="13">
        <v>0</v>
      </c>
      <c r="P64" s="13">
        <v>31.079</v>
      </c>
      <c r="Q64" s="13">
        <v>0</v>
      </c>
      <c r="R64" s="13">
        <v>1</v>
      </c>
    </row>
    <row r="65" ht="20.25" spans="1:18">
      <c r="A65" s="6" t="s">
        <v>400</v>
      </c>
      <c r="B65" s="6" t="s">
        <v>401</v>
      </c>
      <c r="C65" s="6">
        <v>5723.57</v>
      </c>
      <c r="D65" s="6">
        <v>6948.187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11.235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14.383</v>
      </c>
      <c r="Q65" s="13">
        <v>0</v>
      </c>
      <c r="R65" s="13">
        <v>0</v>
      </c>
    </row>
    <row r="66" ht="20.25" spans="1:18">
      <c r="A66" s="6" t="s">
        <v>402</v>
      </c>
      <c r="B66" s="6" t="s">
        <v>403</v>
      </c>
      <c r="C66" s="6">
        <v>7919.09</v>
      </c>
      <c r="D66" s="6">
        <v>8374.856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4.543</v>
      </c>
      <c r="K66" s="13">
        <v>1</v>
      </c>
      <c r="L66" s="13">
        <v>0</v>
      </c>
      <c r="M66" s="13">
        <v>1</v>
      </c>
      <c r="N66" s="13">
        <v>-1</v>
      </c>
      <c r="O66" s="13">
        <v>0</v>
      </c>
      <c r="P66" s="13">
        <v>3.895</v>
      </c>
      <c r="Q66" s="13">
        <v>0</v>
      </c>
      <c r="R66" s="13">
        <v>0</v>
      </c>
    </row>
    <row r="67" ht="20.25" spans="1:18">
      <c r="A67" s="6" t="s">
        <v>404</v>
      </c>
      <c r="B67" s="6" t="s">
        <v>405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3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6" t="s">
        <v>406</v>
      </c>
      <c r="B68" s="6" t="s">
        <v>407</v>
      </c>
      <c r="C68" s="6">
        <v>5282.693</v>
      </c>
      <c r="D68" s="6">
        <v>6327.857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10.886</v>
      </c>
      <c r="K68" s="13">
        <v>3</v>
      </c>
      <c r="L68" s="13">
        <v>2</v>
      </c>
      <c r="M68" s="13">
        <v>0</v>
      </c>
      <c r="N68" s="13">
        <v>0</v>
      </c>
      <c r="O68" s="13">
        <v>0</v>
      </c>
      <c r="P68" s="13">
        <v>16.711</v>
      </c>
      <c r="Q68" s="13">
        <v>1</v>
      </c>
      <c r="R68" s="13">
        <v>0</v>
      </c>
    </row>
    <row r="69" ht="20.25" spans="1:18">
      <c r="A69" s="6" t="s">
        <v>408</v>
      </c>
      <c r="B69" s="6" t="s">
        <v>409</v>
      </c>
      <c r="C69" s="6">
        <v>5845.399</v>
      </c>
      <c r="D69" s="6">
        <v>7479.044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12.546</v>
      </c>
      <c r="K69" s="13">
        <v>2</v>
      </c>
      <c r="L69" s="13">
        <v>2</v>
      </c>
      <c r="M69" s="13">
        <v>0</v>
      </c>
      <c r="N69" s="13">
        <v>0</v>
      </c>
      <c r="O69" s="13">
        <v>0</v>
      </c>
      <c r="P69" s="13">
        <v>22.798</v>
      </c>
      <c r="Q69" s="13">
        <v>0</v>
      </c>
      <c r="R69" s="13">
        <v>0</v>
      </c>
    </row>
    <row r="70" ht="20.25" spans="1:18">
      <c r="A70" s="6" t="s">
        <v>410</v>
      </c>
      <c r="B70" s="6" t="s">
        <v>411</v>
      </c>
      <c r="C70" s="6">
        <v>2460.255</v>
      </c>
      <c r="D70" s="6">
        <v>2841.828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7.09</v>
      </c>
      <c r="K70" s="13">
        <v>3</v>
      </c>
      <c r="L70" s="13">
        <v>1</v>
      </c>
      <c r="M70" s="13">
        <v>-1</v>
      </c>
      <c r="N70" s="13">
        <v>1</v>
      </c>
      <c r="O70" s="13">
        <v>0</v>
      </c>
      <c r="P70" s="13">
        <v>-3.865</v>
      </c>
      <c r="Q70" s="13">
        <v>0</v>
      </c>
      <c r="R70" s="13">
        <v>0</v>
      </c>
    </row>
    <row r="71" ht="20.25" spans="1:18">
      <c r="A71" s="6" t="s">
        <v>412</v>
      </c>
      <c r="B71" s="6" t="s">
        <v>413</v>
      </c>
      <c r="C71" s="6">
        <v>4158.922</v>
      </c>
      <c r="D71" s="6">
        <v>5188.936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11.813</v>
      </c>
      <c r="K71" s="13">
        <v>2</v>
      </c>
      <c r="L71" s="13">
        <v>2</v>
      </c>
      <c r="M71" s="13">
        <v>0</v>
      </c>
      <c r="N71" s="13">
        <v>0</v>
      </c>
      <c r="O71" s="13">
        <v>0</v>
      </c>
      <c r="P71" s="13">
        <v>12.946</v>
      </c>
      <c r="Q71" s="13">
        <v>0</v>
      </c>
      <c r="R71" s="13">
        <v>-1</v>
      </c>
    </row>
    <row r="72" ht="20.25" spans="1:18">
      <c r="A72" s="6" t="s">
        <v>414</v>
      </c>
      <c r="B72" s="6" t="s">
        <v>415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416</v>
      </c>
      <c r="B73" s="6" t="s">
        <v>417</v>
      </c>
      <c r="C73" s="6">
        <v>4994.452</v>
      </c>
      <c r="D73" s="6">
        <v>5999.222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13.234</v>
      </c>
      <c r="K73" s="13">
        <v>4</v>
      </c>
      <c r="L73" s="13">
        <v>2</v>
      </c>
      <c r="M73" s="13">
        <v>0</v>
      </c>
      <c r="N73" s="13">
        <v>0</v>
      </c>
      <c r="O73" s="13">
        <v>0</v>
      </c>
      <c r="P73" s="13">
        <v>-1.5</v>
      </c>
      <c r="Q73" s="13">
        <v>0</v>
      </c>
      <c r="R73" s="13">
        <v>0</v>
      </c>
    </row>
    <row r="74" ht="20.25" spans="1:18">
      <c r="A74" s="6" t="s">
        <v>418</v>
      </c>
      <c r="B74" s="6" t="s">
        <v>419</v>
      </c>
      <c r="C74" s="6">
        <v>3485.627</v>
      </c>
      <c r="D74" s="6">
        <v>4000.02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9.927</v>
      </c>
      <c r="K74" s="13">
        <v>2</v>
      </c>
      <c r="L74" s="13">
        <v>2</v>
      </c>
      <c r="M74" s="13">
        <v>0</v>
      </c>
      <c r="N74" s="13">
        <v>0</v>
      </c>
      <c r="O74" s="13">
        <v>0</v>
      </c>
      <c r="P74" s="13">
        <v>2.205</v>
      </c>
      <c r="Q74" s="13">
        <v>0</v>
      </c>
      <c r="R74" s="13">
        <v>0</v>
      </c>
    </row>
    <row r="75" ht="20.25" spans="1:18">
      <c r="A75" s="6" t="s">
        <v>420</v>
      </c>
      <c r="B75" s="6" t="s">
        <v>421</v>
      </c>
      <c r="C75" s="6">
        <v>2416.433</v>
      </c>
      <c r="D75" s="6">
        <v>2758.05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9.781</v>
      </c>
      <c r="K75" s="13">
        <v>2</v>
      </c>
      <c r="L75" s="13">
        <v>1</v>
      </c>
      <c r="M75" s="13">
        <v>0</v>
      </c>
      <c r="N75" s="13">
        <v>0</v>
      </c>
      <c r="O75" s="13">
        <v>0</v>
      </c>
      <c r="P75" s="13">
        <v>3.012</v>
      </c>
      <c r="Q75" s="13">
        <v>0</v>
      </c>
      <c r="R75" s="13">
        <v>0</v>
      </c>
    </row>
    <row r="76" ht="20.25" spans="1:18">
      <c r="A76" s="6" t="s">
        <v>422</v>
      </c>
      <c r="B76" s="6" t="s">
        <v>423</v>
      </c>
      <c r="C76" s="6">
        <v>5078.812</v>
      </c>
      <c r="D76" s="6">
        <v>6393.002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17.113</v>
      </c>
      <c r="K76" s="13">
        <v>4</v>
      </c>
      <c r="L76" s="13">
        <v>2</v>
      </c>
      <c r="M76" s="13">
        <v>-1</v>
      </c>
      <c r="N76" s="13">
        <v>0</v>
      </c>
      <c r="O76" s="13">
        <v>0</v>
      </c>
      <c r="P76" s="13">
        <v>1.126</v>
      </c>
      <c r="Q76" s="13">
        <v>0</v>
      </c>
      <c r="R76" s="13">
        <v>0</v>
      </c>
    </row>
    <row r="77" ht="20.25" spans="1:18">
      <c r="A77" s="6" t="s">
        <v>424</v>
      </c>
      <c r="B77" s="6" t="s">
        <v>425</v>
      </c>
      <c r="C77" s="6">
        <v>107.293</v>
      </c>
      <c r="D77" s="6">
        <v>109.688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1.58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-0.007</v>
      </c>
      <c r="Q77" s="13">
        <v>0</v>
      </c>
      <c r="R77" s="13">
        <v>0</v>
      </c>
    </row>
    <row r="78" ht="20.25" spans="1:18">
      <c r="A78" s="6" t="s">
        <v>426</v>
      </c>
      <c r="B78" s="6" t="s">
        <v>427</v>
      </c>
      <c r="C78" s="6">
        <v>105.405</v>
      </c>
      <c r="D78" s="6">
        <v>107.062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0.697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-0.004</v>
      </c>
      <c r="Q78" s="13">
        <v>0</v>
      </c>
      <c r="R78" s="13">
        <v>0</v>
      </c>
    </row>
    <row r="79" ht="20.25" spans="1:18">
      <c r="A79" s="6" t="s">
        <v>428</v>
      </c>
      <c r="B79" s="6" t="s">
        <v>429</v>
      </c>
      <c r="C79" s="6">
        <v>114.084</v>
      </c>
      <c r="D79" s="6">
        <v>121.946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5.34</v>
      </c>
      <c r="K79" s="13">
        <v>3</v>
      </c>
      <c r="L79" s="13">
        <v>0</v>
      </c>
      <c r="M79" s="13">
        <v>0</v>
      </c>
      <c r="N79" s="13">
        <v>0</v>
      </c>
      <c r="O79" s="13">
        <v>0</v>
      </c>
      <c r="P79" s="13">
        <v>-0.015</v>
      </c>
      <c r="Q79" s="13">
        <v>0</v>
      </c>
      <c r="R79" s="13">
        <v>0</v>
      </c>
    </row>
    <row r="80" ht="20.25" spans="1:18">
      <c r="A80" s="9" t="s">
        <v>430</v>
      </c>
      <c r="B80" s="9" t="s">
        <v>431</v>
      </c>
      <c r="C80" s="9">
        <v>102.329</v>
      </c>
      <c r="D80" s="9">
        <v>103.141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0.134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1</v>
      </c>
    </row>
    <row r="81" ht="20.25" spans="1:18">
      <c r="A81" s="9" t="s">
        <v>432</v>
      </c>
      <c r="B81" s="9" t="s">
        <v>433</v>
      </c>
      <c r="C81" s="9">
        <v>62806.328</v>
      </c>
      <c r="D81" s="9">
        <v>73458.047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9.981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25.183</v>
      </c>
      <c r="Q81" s="13">
        <v>0</v>
      </c>
      <c r="R81" s="13">
        <v>1</v>
      </c>
    </row>
    <row r="82" ht="20.25" spans="1:18">
      <c r="A82" s="9" t="s">
        <v>434</v>
      </c>
      <c r="B82" s="9" t="s">
        <v>435</v>
      </c>
      <c r="C82" s="9">
        <v>1819.585</v>
      </c>
      <c r="D82" s="9">
        <v>3675.434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10.365</v>
      </c>
      <c r="K82" s="13">
        <v>0</v>
      </c>
      <c r="L82" s="13">
        <v>2</v>
      </c>
      <c r="M82" s="13">
        <v>1</v>
      </c>
      <c r="N82" s="13">
        <v>0</v>
      </c>
      <c r="O82" s="13">
        <v>0</v>
      </c>
      <c r="P82" s="13">
        <v>-3.048</v>
      </c>
      <c r="Q82" s="13">
        <v>0</v>
      </c>
      <c r="R82" s="13">
        <v>0</v>
      </c>
    </row>
    <row r="83" ht="20.25" spans="1:18">
      <c r="A83" s="9" t="s">
        <v>436</v>
      </c>
      <c r="B83" s="9" t="s">
        <v>437</v>
      </c>
      <c r="C83" s="9">
        <v>3145.168</v>
      </c>
      <c r="D83" s="9">
        <v>3918.486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16.441</v>
      </c>
      <c r="K83" s="13">
        <v>4</v>
      </c>
      <c r="L83" s="13">
        <v>2</v>
      </c>
      <c r="M83" s="13">
        <v>0</v>
      </c>
      <c r="N83" s="13">
        <v>0</v>
      </c>
      <c r="O83" s="13">
        <v>0</v>
      </c>
      <c r="P83" s="13">
        <v>11.667</v>
      </c>
      <c r="Q83" s="13">
        <v>0</v>
      </c>
      <c r="R83" s="13">
        <v>0</v>
      </c>
    </row>
    <row r="84" ht="20.25" spans="1:18">
      <c r="A84" s="9" t="s">
        <v>438</v>
      </c>
      <c r="B84" s="9" t="s">
        <v>439</v>
      </c>
      <c r="C84" s="9">
        <v>11844.19</v>
      </c>
      <c r="D84" s="9">
        <v>15200.327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1.585</v>
      </c>
      <c r="K84" s="13">
        <v>0</v>
      </c>
      <c r="L84" s="13">
        <v>2</v>
      </c>
      <c r="M84" s="13">
        <v>0</v>
      </c>
      <c r="N84" s="13">
        <v>0</v>
      </c>
      <c r="O84" s="13">
        <v>0</v>
      </c>
      <c r="P84" s="13">
        <v>11.585</v>
      </c>
      <c r="Q84" s="13">
        <v>0</v>
      </c>
      <c r="R84" s="13">
        <v>1</v>
      </c>
    </row>
    <row r="85" ht="20.25" spans="1:18">
      <c r="A85" s="15" t="s">
        <v>440</v>
      </c>
      <c r="B85" s="15" t="s">
        <v>441</v>
      </c>
      <c r="C85" s="15">
        <v>450.314</v>
      </c>
      <c r="D85" s="15">
        <v>569.593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13.234</v>
      </c>
      <c r="K85" s="13">
        <v>4</v>
      </c>
      <c r="L85" s="13">
        <v>2</v>
      </c>
      <c r="M85" s="13">
        <v>0</v>
      </c>
      <c r="N85" s="13">
        <v>1</v>
      </c>
      <c r="O85" s="13">
        <v>0</v>
      </c>
      <c r="P85" s="13">
        <v>1.545</v>
      </c>
      <c r="Q85" s="13">
        <v>1</v>
      </c>
      <c r="R85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2025-06-16T14:50:23Z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BF04893D07D1406C9F7DEEAA73DA7DD7_13</vt:lpwstr>
  </property>
  <property fmtid="{D5CDD505-2E9C-101B-9397-08002B2CF9AE}" pid="3" name="KSOProductBuildVer">
    <vt:lpwstr>2052-12.1.0.15712</vt:lpwstr>
  </property>
</Properties>
</file>