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<sst xmlns="http://schemas.openxmlformats.org/spreadsheetml/2006/main" count="484" uniqueCount="433">
  <si>
    <t>京沪深强转弱</t>
  </si>
  <si>
    <t>京沪深弱转强</t>
  </si>
  <si>
    <t>代码</t>
  </si>
  <si>
    <t>简称</t>
  </si>
  <si>
    <t>总市值</t>
  </si>
  <si>
    <t>酿酒</t>
  </si>
  <si>
    <t>33401.75亿</t>
  </si>
  <si>
    <t>中证800</t>
  </si>
  <si>
    <t>584908.81亿</t>
  </si>
  <si>
    <t>保险新进</t>
  </si>
  <si>
    <t>26263.35亿</t>
  </si>
  <si>
    <t>沪深300</t>
  </si>
  <si>
    <t>453396.06亿</t>
  </si>
  <si>
    <t>贵州板块</t>
  </si>
  <si>
    <t>21593.93亿</t>
  </si>
  <si>
    <t>近期强势</t>
  </si>
  <si>
    <t>12700.01亿</t>
  </si>
  <si>
    <t>基金重仓</t>
  </si>
  <si>
    <t>351305.25亿</t>
  </si>
  <si>
    <t>新进指标股</t>
  </si>
  <si>
    <t>9381.44亿</t>
  </si>
  <si>
    <t>深证成指</t>
  </si>
  <si>
    <t>343507.88亿</t>
  </si>
  <si>
    <t>山西板块</t>
  </si>
  <si>
    <t>7883.89亿</t>
  </si>
  <si>
    <t>上证180</t>
  </si>
  <si>
    <t>325340.50亿</t>
  </si>
  <si>
    <t>发可转债</t>
  </si>
  <si>
    <t>7232.76亿</t>
  </si>
  <si>
    <t>非周期股</t>
  </si>
  <si>
    <t>307674.97亿</t>
  </si>
  <si>
    <t>船舶</t>
  </si>
  <si>
    <t>3882.61亿</t>
  </si>
  <si>
    <t>中证A100</t>
  </si>
  <si>
    <t>235619.20亿</t>
  </si>
  <si>
    <t>国开持股</t>
  </si>
  <si>
    <t>2527.58亿</t>
  </si>
  <si>
    <t>上证50</t>
  </si>
  <si>
    <t>208846.34亿</t>
  </si>
  <si>
    <t>酒店餐饮</t>
  </si>
  <si>
    <t>639.05亿</t>
  </si>
  <si>
    <t>行业龙头</t>
  </si>
  <si>
    <t>197252.34亿</t>
  </si>
  <si>
    <t>配股预案</t>
  </si>
  <si>
    <t>--</t>
  </si>
  <si>
    <t>通达信88</t>
  </si>
  <si>
    <t>162033.05亿</t>
  </si>
  <si>
    <t>深证治理</t>
  </si>
  <si>
    <t>证金汇金持股</t>
  </si>
  <si>
    <t>133365.53亿</t>
  </si>
  <si>
    <t>创业板指</t>
  </si>
  <si>
    <t>132260.50亿</t>
  </si>
  <si>
    <t>一带一路</t>
  </si>
  <si>
    <t>129866.46亿</t>
  </si>
  <si>
    <t>绩优股</t>
  </si>
  <si>
    <t>121527.05亿</t>
  </si>
  <si>
    <t>深证100</t>
  </si>
  <si>
    <t>120782.14亿</t>
  </si>
  <si>
    <t>消费100</t>
  </si>
  <si>
    <t>117229.19亿</t>
  </si>
  <si>
    <t>陆股通重仓</t>
  </si>
  <si>
    <t>97785.37亿</t>
  </si>
  <si>
    <t>红利指数</t>
  </si>
  <si>
    <t>97761.08亿</t>
  </si>
  <si>
    <t>全指材料</t>
  </si>
  <si>
    <t>53155.17亿</t>
  </si>
  <si>
    <t>MSCI中盘</t>
  </si>
  <si>
    <t>47783.48亿</t>
  </si>
  <si>
    <t>电气设备</t>
  </si>
  <si>
    <t>47609.34亿</t>
  </si>
  <si>
    <t>QFII重仓</t>
  </si>
  <si>
    <t>45886.52亿</t>
  </si>
  <si>
    <t>海外业务</t>
  </si>
  <si>
    <t>45374.82亿</t>
  </si>
  <si>
    <t>商誉减值</t>
  </si>
  <si>
    <t>45228.23亿</t>
  </si>
  <si>
    <t>整体上市</t>
  </si>
  <si>
    <t>43629.11亿</t>
  </si>
  <si>
    <t>参股金融</t>
  </si>
  <si>
    <t>40737.34亿</t>
  </si>
  <si>
    <t>社保新进</t>
  </si>
  <si>
    <t>28874.53亿</t>
  </si>
  <si>
    <t>雄安新区</t>
  </si>
  <si>
    <t>28146.74亿</t>
  </si>
  <si>
    <t>石油</t>
  </si>
  <si>
    <t>25392.66亿</t>
  </si>
  <si>
    <t>定增预案</t>
  </si>
  <si>
    <t>22844.15亿</t>
  </si>
  <si>
    <t>定增股</t>
  </si>
  <si>
    <t>21066.33亿</t>
  </si>
  <si>
    <t>高铁</t>
  </si>
  <si>
    <t>20325.76亿</t>
  </si>
  <si>
    <t>医疗保健</t>
  </si>
  <si>
    <t>19251.08亿</t>
  </si>
  <si>
    <t>建筑</t>
  </si>
  <si>
    <t>16525.56亿</t>
  </si>
  <si>
    <t>运输服务</t>
  </si>
  <si>
    <t>13756.67亿</t>
  </si>
  <si>
    <t>户数减少</t>
  </si>
  <si>
    <t>13406.94亿</t>
  </si>
  <si>
    <t>交通设施</t>
  </si>
  <si>
    <t>10351.43亿</t>
  </si>
  <si>
    <t>辽宁板块</t>
  </si>
  <si>
    <t>8265.10亿</t>
  </si>
  <si>
    <t>云南板块</t>
  </si>
  <si>
    <t>7833.78亿</t>
  </si>
  <si>
    <t>基金增仓</t>
  </si>
  <si>
    <t>7671.23亿</t>
  </si>
  <si>
    <t>新疆板块</t>
  </si>
  <si>
    <t>7409.36亿</t>
  </si>
  <si>
    <t>建材</t>
  </si>
  <si>
    <t>7054.45亿</t>
  </si>
  <si>
    <t>近期复牌</t>
  </si>
  <si>
    <t>6345.41亿</t>
  </si>
  <si>
    <t>运输设备</t>
  </si>
  <si>
    <t>4893.51亿</t>
  </si>
  <si>
    <t>化纤</t>
  </si>
  <si>
    <t>4345.35亿</t>
  </si>
  <si>
    <t>风险提示</t>
  </si>
  <si>
    <t>3580.85亿</t>
  </si>
  <si>
    <t>供气供热</t>
  </si>
  <si>
    <t>3186.04亿</t>
  </si>
  <si>
    <t>海南板块</t>
  </si>
  <si>
    <t>3138.47亿</t>
  </si>
  <si>
    <t>机构吸筹</t>
  </si>
  <si>
    <t>1436.42亿</t>
  </si>
  <si>
    <t>水务</t>
  </si>
  <si>
    <t>1432.17亿</t>
  </si>
  <si>
    <t>业绩预升</t>
  </si>
  <si>
    <t>20.06亿</t>
  </si>
  <si>
    <t>深主板50</t>
  </si>
  <si>
    <t>创业板50</t>
  </si>
  <si>
    <t>中创100</t>
  </si>
  <si>
    <t>科技100</t>
  </si>
  <si>
    <t>投资时钟</t>
  </si>
  <si>
    <t>小盘价值</t>
  </si>
  <si>
    <t>中盘价值</t>
  </si>
  <si>
    <t>大盘成长</t>
  </si>
  <si>
    <t>国证成长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</si>
  <si>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</si>
  <si>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</si>
  <si>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</si>
  <si>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</si>
  <si>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</si>
  <si>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</si>
  <si>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</si>
  <si>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资源优势</t>
  </si>
  <si>
    <t>创价值</t>
  </si>
  <si>
    <t>创科技</t>
  </si>
  <si>
    <t>乐富指数</t>
  </si>
  <si>
    <t>治理指数</t>
  </si>
  <si>
    <t>国企改革</t>
  </si>
  <si>
    <t>中证100</t>
  </si>
  <si>
    <t>深证50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</si>
  <si>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</si>
  <si>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</si>
  <si>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</si>
  <si>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</si>
  <si>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</si>
  <si>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</si>
  <si>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</si>
  <si>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</si>
  <si>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</si>
  <si>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</si>
  <si>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</si>
  <si>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</si>
  <si>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</si>
  <si>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</si>
  <si>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</si>
  <si>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</si>
  <si>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</si>
  <si>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</si>
  <si>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</si>
  <si>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</si>
  <si>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</si>
  <si>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全R价值</t>
  </si>
  <si>
    <t>上证上游</t>
  </si>
  <si>
    <t>380医药</t>
  </si>
  <si>
    <t>380价值</t>
  </si>
  <si>
    <t>380波动</t>
  </si>
  <si>
    <t>300医药</t>
  </si>
  <si>
    <t>国证交运</t>
  </si>
  <si>
    <t>深医药50</t>
  </si>
  <si>
    <t>深成医药</t>
  </si>
  <si>
    <t>300 医药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</si>
  <si>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</si>
  <si>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</si>
  <si>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</si>
  <si>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</si>
  <si>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</si>
  <si>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</si>
  <si>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</si>
  <si>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</si>
  <si>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</si>
  <si>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上证医药</t>
  </si>
  <si>
    <t>上证金融</t>
  </si>
  <si>
    <t>180基本</t>
  </si>
  <si>
    <t>上证海外</t>
  </si>
  <si>
    <t>全指价值</t>
  </si>
  <si>
    <t>沪企债30</t>
  </si>
  <si>
    <t>上证周期</t>
  </si>
  <si>
    <t>医药等权</t>
  </si>
  <si>
    <t>金融等权</t>
  </si>
  <si>
    <t>上证F200</t>
  </si>
  <si>
    <t>5年信用</t>
  </si>
  <si>
    <t>380金融</t>
  </si>
  <si>
    <t>信用100</t>
  </si>
  <si>
    <t>医药主题</t>
  </si>
  <si>
    <t>180稳定</t>
  </si>
  <si>
    <t>180波动</t>
  </si>
  <si>
    <t>上证银行</t>
  </si>
  <si>
    <t>180低贝</t>
  </si>
  <si>
    <t>380低贝</t>
  </si>
  <si>
    <t>优势消费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</si>
  <si>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</si>
  <si>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</si>
  <si>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</si>
  <si>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</si>
  <si>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</si>
  <si>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</si>
  <si>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</si>
  <si>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CS精准医</t>
  </si>
  <si>
    <t>港中小企</t>
  </si>
  <si>
    <t>HK银行</t>
  </si>
  <si>
    <t>300金融</t>
  </si>
  <si>
    <t>300价值</t>
  </si>
  <si>
    <t>公司债指</t>
  </si>
  <si>
    <t>基本面50</t>
  </si>
  <si>
    <t>中证医药</t>
  </si>
  <si>
    <t>中证金融</t>
  </si>
  <si>
    <t>内地运输</t>
  </si>
  <si>
    <t>中证农业</t>
  </si>
  <si>
    <t>银河99</t>
  </si>
  <si>
    <t>800金融</t>
  </si>
  <si>
    <t>医药100</t>
  </si>
  <si>
    <t>全指医药</t>
  </si>
  <si>
    <t>全指金融</t>
  </si>
  <si>
    <t>采矿指数</t>
  </si>
  <si>
    <t>运输指数</t>
  </si>
  <si>
    <t>创新药械</t>
  </si>
  <si>
    <t>碳中和债</t>
  </si>
  <si>
    <t>深信中高</t>
  </si>
  <si>
    <t>深信中低</t>
  </si>
  <si>
    <t>深信用债</t>
  </si>
  <si>
    <t>深公司债</t>
  </si>
  <si>
    <t>国证物流</t>
  </si>
  <si>
    <t>国证价值</t>
  </si>
  <si>
    <t>大盘价值</t>
  </si>
  <si>
    <t>1000医药</t>
  </si>
  <si>
    <t>1000金融</t>
  </si>
  <si>
    <t>国证医药</t>
  </si>
  <si>
    <t>大盘低波</t>
  </si>
  <si>
    <t>专利领先</t>
  </si>
  <si>
    <t>国证银行</t>
  </si>
  <si>
    <t>深A医药</t>
  </si>
  <si>
    <t>深医药EW</t>
  </si>
  <si>
    <t>保险主题</t>
  </si>
  <si>
    <t>养老产业</t>
  </si>
  <si>
    <t>大农业</t>
  </si>
  <si>
    <t>300 金融</t>
  </si>
  <si>
    <t>中证银行</t>
  </si>
  <si>
    <t>CSWD生科</t>
  </si>
  <si>
    <t>医疗健康</t>
  </si>
  <si>
    <t>化肥农药</t>
  </si>
  <si>
    <t>中证酒</t>
  </si>
  <si>
    <t>中证白酒</t>
  </si>
  <si>
    <t>【数据引擎：奇衡DK阿赖耶识系统】情绪值</t>
  </si>
  <si>
    <t>RR00</t>
  </si>
  <si>
    <t>粳米连续</t>
  </si>
  <si>
    <t>NR00</t>
  </si>
  <si>
    <t>20号胶连续</t>
  </si>
  <si>
    <t>AG00</t>
  </si>
  <si>
    <t>白银连续</t>
  </si>
  <si>
    <t>FB00</t>
  </si>
  <si>
    <t>纤维板连续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</si>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</sst>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"880380"</f>
        <v>880380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"880782"</f>
        <v>880782</v>
      </c>
      <c r="B4" s="32" t="s">
        <v>9</v>
      </c>
      <c r="C4" s="32" t="s">
        <v>10</v>
      </c>
      <c r="D4" s="32" t="str">
        <f>"000300"</f>
        <v>000300</v>
      </c>
      <c r="E4" s="32" t="s">
        <v>11</v>
      </c>
      <c r="F4" s="32" t="s">
        <v>12</v>
      </c>
    </row>
    <row r="5" ht="13.5" spans="1:6">
      <c r="A5" s="32" t="str">
        <f>"880229"</f>
        <v>880229</v>
      </c>
      <c r="B5" s="32" t="s">
        <v>13</v>
      </c>
      <c r="C5" s="32" t="s">
        <v>14</v>
      </c>
      <c r="D5" s="32" t="str">
        <f>"399300"</f>
        <v>399300</v>
      </c>
      <c r="E5" s="32" t="s">
        <v>11</v>
      </c>
      <c r="F5" s="32" t="s">
        <v>12</v>
      </c>
    </row>
    <row r="6" ht="13.5" spans="1:6">
      <c r="A6" s="32" t="str">
        <f>"880880"</f>
        <v>880880</v>
      </c>
      <c r="B6" s="32" t="s">
        <v>15</v>
      </c>
      <c r="C6" s="32" t="s">
        <v>16</v>
      </c>
      <c r="D6" s="32" t="str">
        <f>"880801"</f>
        <v>880801</v>
      </c>
      <c r="E6" s="32" t="s">
        <v>17</v>
      </c>
      <c r="F6" s="32" t="s">
        <v>18</v>
      </c>
    </row>
    <row r="7" ht="13.5" spans="1:6">
      <c r="A7" s="32" t="str">
        <f>"880603"</f>
        <v>880603</v>
      </c>
      <c r="B7" s="32" t="s">
        <v>19</v>
      </c>
      <c r="C7" s="32" t="s">
        <v>20</v>
      </c>
      <c r="D7" s="32" t="str">
        <f>"399001"</f>
        <v>399001</v>
      </c>
      <c r="E7" s="32" t="s">
        <v>21</v>
      </c>
      <c r="F7" s="32" t="s">
        <v>22</v>
      </c>
    </row>
    <row r="8" ht="13.5" spans="1:6">
      <c r="A8" s="32" t="str">
        <f>"880217"</f>
        <v>880217</v>
      </c>
      <c r="B8" s="32" t="s">
        <v>23</v>
      </c>
      <c r="C8" s="32" t="s">
        <v>24</v>
      </c>
      <c r="D8" s="32" t="str">
        <f>"000010"</f>
        <v>000010</v>
      </c>
      <c r="E8" s="32" t="s">
        <v>25</v>
      </c>
      <c r="F8" s="32" t="s">
        <v>26</v>
      </c>
    </row>
    <row r="9" ht="13.5" spans="1:6">
      <c r="A9" s="32" t="str">
        <f>"880723"</f>
        <v>880723</v>
      </c>
      <c r="B9" s="32" t="s">
        <v>27</v>
      </c>
      <c r="C9" s="32" t="s">
        <v>28</v>
      </c>
      <c r="D9" s="32" t="str">
        <f>"880680"</f>
        <v>880680</v>
      </c>
      <c r="E9" s="32" t="s">
        <v>29</v>
      </c>
      <c r="F9" s="32" t="s">
        <v>30</v>
      </c>
    </row>
    <row r="10" ht="13.5" spans="1:6">
      <c r="A10" s="32" t="str">
        <f>"880431"</f>
        <v>880431</v>
      </c>
      <c r="B10" s="32" t="s">
        <v>31</v>
      </c>
      <c r="C10" s="32" t="s">
        <v>32</v>
      </c>
      <c r="D10" s="32" t="str">
        <f>"000903"</f>
        <v>000903</v>
      </c>
      <c r="E10" s="32" t="s">
        <v>33</v>
      </c>
      <c r="F10" s="32" t="s">
        <v>34</v>
      </c>
    </row>
    <row r="11" ht="13.5" spans="1:6">
      <c r="A11" s="32" t="str">
        <f>"880858"</f>
        <v>880858</v>
      </c>
      <c r="B11" s="32" t="s">
        <v>35</v>
      </c>
      <c r="C11" s="32" t="s">
        <v>36</v>
      </c>
      <c r="D11" s="32" t="str">
        <f>"000016"</f>
        <v>000016</v>
      </c>
      <c r="E11" s="32" t="s">
        <v>37</v>
      </c>
      <c r="F11" s="32" t="s">
        <v>38</v>
      </c>
    </row>
    <row r="12" ht="13.5" spans="1:6">
      <c r="A12" s="32" t="str">
        <f>"880423"</f>
        <v>880423</v>
      </c>
      <c r="B12" s="32" t="s">
        <v>39</v>
      </c>
      <c r="C12" s="32" t="s">
        <v>40</v>
      </c>
      <c r="D12" s="32" t="str">
        <f>"880847"</f>
        <v>880847</v>
      </c>
      <c r="E12" s="32" t="s">
        <v>41</v>
      </c>
      <c r="F12" s="32" t="s">
        <v>42</v>
      </c>
    </row>
    <row r="13" ht="13.5" spans="1:6">
      <c r="A13" s="32" t="str">
        <f>"880890"</f>
        <v>880890</v>
      </c>
      <c r="B13" s="32" t="s">
        <v>43</v>
      </c>
      <c r="C13" s="32" t="s">
        <v>44</v>
      </c>
      <c r="D13" s="32" t="str">
        <f>"880515"</f>
        <v>880515</v>
      </c>
      <c r="E13" s="32" t="s">
        <v>45</v>
      </c>
      <c r="F13" s="32" t="s">
        <v>46</v>
      </c>
    </row>
    <row r="14" ht="13.5" spans="1:6">
      <c r="A14" s="32" t="str">
        <f>"399328"</f>
        <v>399328</v>
      </c>
      <c r="B14" s="32" t="s">
        <v>47</v>
      </c>
      <c r="C14" s="32" t="s">
        <v>44</v>
      </c>
      <c r="D14" s="32" t="str">
        <f>"880857"</f>
        <v>880857</v>
      </c>
      <c r="E14" s="32" t="s">
        <v>48</v>
      </c>
      <c r="F14" s="32" t="s">
        <v>49</v>
      </c>
    </row>
    <row r="15" ht="13.5" spans="1:6">
      <c r="A15" s="33"/>
      <c r="B15" s="33"/>
      <c r="C15" s="33"/>
      <c r="D15" s="32" t="str">
        <f>"399006"</f>
        <v>399006</v>
      </c>
      <c r="E15" s="32" t="s">
        <v>50</v>
      </c>
      <c r="F15" s="32" t="s">
        <v>51</v>
      </c>
    </row>
    <row r="16" ht="13.5" spans="1:6">
      <c r="A16" s="33"/>
      <c r="B16" s="33"/>
      <c r="C16" s="33"/>
      <c r="D16" s="32" t="str">
        <f>"880594"</f>
        <v>880594</v>
      </c>
      <c r="E16" s="32" t="s">
        <v>52</v>
      </c>
      <c r="F16" s="32" t="s">
        <v>53</v>
      </c>
    </row>
    <row r="17" ht="13.5" spans="1:6">
      <c r="A17" s="33"/>
      <c r="B17" s="33"/>
      <c r="C17" s="33"/>
      <c r="D17" s="32" t="str">
        <f>"880835"</f>
        <v>880835</v>
      </c>
      <c r="E17" s="32" t="s">
        <v>54</v>
      </c>
      <c r="F17" s="32" t="s">
        <v>55</v>
      </c>
    </row>
    <row r="18" ht="13.5" spans="1:6">
      <c r="A18" s="33"/>
      <c r="B18" s="33"/>
      <c r="C18" s="33"/>
      <c r="D18" s="32" t="str">
        <f>"399330"</f>
        <v>399330</v>
      </c>
      <c r="E18" s="32" t="s">
        <v>56</v>
      </c>
      <c r="F18" s="32" t="s">
        <v>57</v>
      </c>
    </row>
    <row r="19" ht="13.5" spans="1:6">
      <c r="A19" s="33"/>
      <c r="B19" s="33"/>
      <c r="C19" s="33"/>
      <c r="D19" s="32" t="str">
        <f>"399364"</f>
        <v>399364</v>
      </c>
      <c r="E19" s="32" t="s">
        <v>58</v>
      </c>
      <c r="F19" s="32" t="s">
        <v>59</v>
      </c>
    </row>
    <row r="20" ht="13.5" spans="1:6">
      <c r="A20" s="33"/>
      <c r="B20" s="33"/>
      <c r="C20" s="33"/>
      <c r="D20" s="32" t="str">
        <f>"880678"</f>
        <v>880678</v>
      </c>
      <c r="E20" s="32" t="s">
        <v>60</v>
      </c>
      <c r="F20" s="32" t="s">
        <v>61</v>
      </c>
    </row>
    <row r="21" ht="13.5" spans="1:6">
      <c r="A21" s="33"/>
      <c r="B21" s="33"/>
      <c r="C21" s="33"/>
      <c r="D21" s="32" t="str">
        <f>"000015"</f>
        <v>000015</v>
      </c>
      <c r="E21" s="32" t="s">
        <v>62</v>
      </c>
      <c r="F21" s="32" t="s">
        <v>63</v>
      </c>
    </row>
    <row r="22" ht="13.5" spans="1:6">
      <c r="A22" s="33"/>
      <c r="B22" s="33"/>
      <c r="C22" s="33"/>
      <c r="D22" s="32" t="str">
        <f>"000987"</f>
        <v>000987</v>
      </c>
      <c r="E22" s="32" t="s">
        <v>64</v>
      </c>
      <c r="F22" s="32" t="s">
        <v>65</v>
      </c>
    </row>
    <row r="23" ht="16.5" spans="1:6">
      <c r="A23" s="23"/>
      <c r="B23" s="23"/>
      <c r="C23" s="23"/>
      <c r="D23" s="32" t="str">
        <f>"880771"</f>
        <v>880771</v>
      </c>
      <c r="E23" s="32" t="s">
        <v>66</v>
      </c>
      <c r="F23" s="32" t="s">
        <v>67</v>
      </c>
    </row>
    <row r="24" ht="16.5" spans="1:6">
      <c r="A24" s="23"/>
      <c r="B24" s="23"/>
      <c r="C24" s="23"/>
      <c r="D24" s="32" t="str">
        <f>"880446"</f>
        <v>880446</v>
      </c>
      <c r="E24" s="32" t="s">
        <v>68</v>
      </c>
      <c r="F24" s="32" t="s">
        <v>69</v>
      </c>
    </row>
    <row r="25" ht="16.5" spans="1:6">
      <c r="A25" s="23"/>
      <c r="B25" s="23"/>
      <c r="C25" s="23"/>
      <c r="D25" s="32" t="str">
        <f>"880802"</f>
        <v>880802</v>
      </c>
      <c r="E25" s="32" t="s">
        <v>70</v>
      </c>
      <c r="F25" s="32" t="s">
        <v>71</v>
      </c>
    </row>
    <row r="26" ht="16.5" spans="1:6">
      <c r="A26" s="23"/>
      <c r="B26" s="23"/>
      <c r="C26" s="23"/>
      <c r="D26" s="32" t="str">
        <f>"880786"</f>
        <v>880786</v>
      </c>
      <c r="E26" s="32" t="s">
        <v>72</v>
      </c>
      <c r="F26" s="32" t="s">
        <v>73</v>
      </c>
    </row>
    <row r="27" ht="16.5" spans="1:6">
      <c r="A27" s="23"/>
      <c r="B27" s="23"/>
      <c r="C27" s="23"/>
      <c r="D27" s="32" t="str">
        <f>"880817"</f>
        <v>880817</v>
      </c>
      <c r="E27" s="32" t="s">
        <v>74</v>
      </c>
      <c r="F27" s="32" t="s">
        <v>75</v>
      </c>
    </row>
    <row r="28" ht="16.5" spans="1:6">
      <c r="A28" s="23"/>
      <c r="B28" s="23"/>
      <c r="C28" s="23"/>
      <c r="D28" s="32" t="str">
        <f>"880532"</f>
        <v>880532</v>
      </c>
      <c r="E28" s="32" t="s">
        <v>76</v>
      </c>
      <c r="F28" s="32" t="s">
        <v>77</v>
      </c>
    </row>
    <row r="29" ht="16.5" spans="1:6">
      <c r="A29" s="23"/>
      <c r="B29" s="23"/>
      <c r="C29" s="23"/>
      <c r="D29" s="32" t="str">
        <f>"880538"</f>
        <v>880538</v>
      </c>
      <c r="E29" s="32" t="s">
        <v>78</v>
      </c>
      <c r="F29" s="32" t="s">
        <v>79</v>
      </c>
    </row>
    <row r="30" ht="16.5" spans="1:6">
      <c r="A30" s="23"/>
      <c r="B30" s="23"/>
      <c r="C30" s="23"/>
      <c r="D30" s="32" t="str">
        <f>"880783"</f>
        <v>880783</v>
      </c>
      <c r="E30" s="32" t="s">
        <v>80</v>
      </c>
      <c r="F30" s="32" t="s">
        <v>81</v>
      </c>
    </row>
    <row r="31" ht="16.5" spans="1:6">
      <c r="A31" s="23"/>
      <c r="B31" s="23"/>
      <c r="C31" s="23"/>
      <c r="D31" s="32" t="str">
        <f>"880911"</f>
        <v>880911</v>
      </c>
      <c r="E31" s="32" t="s">
        <v>82</v>
      </c>
      <c r="F31" s="32" t="s">
        <v>83</v>
      </c>
    </row>
    <row r="32" ht="16.5" spans="1:6">
      <c r="A32" s="23"/>
      <c r="B32" s="23"/>
      <c r="C32" s="23"/>
      <c r="D32" s="32" t="str">
        <f>"880310"</f>
        <v>880310</v>
      </c>
      <c r="E32" s="32" t="s">
        <v>84</v>
      </c>
      <c r="F32" s="32" t="s">
        <v>85</v>
      </c>
    </row>
    <row r="33" ht="16.5" spans="1:6">
      <c r="A33" s="23"/>
      <c r="B33" s="23"/>
      <c r="C33" s="23"/>
      <c r="D33" s="32" t="str">
        <f>"880850"</f>
        <v>880850</v>
      </c>
      <c r="E33" s="32" t="s">
        <v>86</v>
      </c>
      <c r="F33" s="32" t="s">
        <v>87</v>
      </c>
    </row>
    <row r="34" ht="16.5" spans="1:6">
      <c r="A34" s="23"/>
      <c r="B34" s="23"/>
      <c r="C34" s="23"/>
      <c r="D34" s="32" t="str">
        <f>"880856"</f>
        <v>880856</v>
      </c>
      <c r="E34" s="32" t="s">
        <v>88</v>
      </c>
      <c r="F34" s="32" t="s">
        <v>89</v>
      </c>
    </row>
    <row r="35" ht="16.5" spans="1:6">
      <c r="A35" s="23"/>
      <c r="B35" s="23"/>
      <c r="C35" s="23"/>
      <c r="D35" s="32" t="str">
        <f>"880525"</f>
        <v>880525</v>
      </c>
      <c r="E35" s="32" t="s">
        <v>90</v>
      </c>
      <c r="F35" s="32" t="s">
        <v>91</v>
      </c>
    </row>
    <row r="36" ht="16.5" spans="1:6">
      <c r="A36" s="23"/>
      <c r="B36" s="23"/>
      <c r="C36" s="23"/>
      <c r="D36" s="32" t="str">
        <f>"880398"</f>
        <v>880398</v>
      </c>
      <c r="E36" s="32" t="s">
        <v>92</v>
      </c>
      <c r="F36" s="32" t="s">
        <v>93</v>
      </c>
    </row>
    <row r="37" ht="16.5" spans="1:6">
      <c r="A37" s="23"/>
      <c r="B37" s="23"/>
      <c r="C37" s="23"/>
      <c r="D37" s="32" t="str">
        <f>"880476"</f>
        <v>880476</v>
      </c>
      <c r="E37" s="32" t="s">
        <v>94</v>
      </c>
      <c r="F37" s="32" t="s">
        <v>95</v>
      </c>
    </row>
    <row r="38" ht="16.5" spans="1:6">
      <c r="A38" s="23"/>
      <c r="B38" s="23"/>
      <c r="C38" s="23"/>
      <c r="D38" s="32" t="str">
        <f>"880459"</f>
        <v>880459</v>
      </c>
      <c r="E38" s="32" t="s">
        <v>96</v>
      </c>
      <c r="F38" s="32" t="s">
        <v>97</v>
      </c>
    </row>
    <row r="39" ht="16.5" spans="1:6">
      <c r="A39" s="23"/>
      <c r="B39" s="23"/>
      <c r="C39" s="23"/>
      <c r="D39" s="32" t="str">
        <f>"880877"</f>
        <v>880877</v>
      </c>
      <c r="E39" s="32" t="s">
        <v>98</v>
      </c>
      <c r="F39" s="32" t="s">
        <v>99</v>
      </c>
    </row>
    <row r="40" ht="16.5" spans="1:6">
      <c r="A40" s="23"/>
      <c r="B40" s="23"/>
      <c r="C40" s="23"/>
      <c r="D40" s="32" t="str">
        <f>"880465"</f>
        <v>880465</v>
      </c>
      <c r="E40" s="32" t="s">
        <v>100</v>
      </c>
      <c r="F40" s="32" t="s">
        <v>101</v>
      </c>
    </row>
    <row r="41" ht="16.5" spans="1:6">
      <c r="A41" s="23"/>
      <c r="B41" s="23"/>
      <c r="C41" s="23"/>
      <c r="D41" s="32" t="str">
        <f>"880205"</f>
        <v>880205</v>
      </c>
      <c r="E41" s="32" t="s">
        <v>102</v>
      </c>
      <c r="F41" s="32" t="s">
        <v>103</v>
      </c>
    </row>
    <row r="42" ht="16.5" spans="1:6">
      <c r="A42" s="23"/>
      <c r="B42" s="23"/>
      <c r="C42" s="23"/>
      <c r="D42" s="32" t="str">
        <f>"880227"</f>
        <v>880227</v>
      </c>
      <c r="E42" s="32" t="s">
        <v>104</v>
      </c>
      <c r="F42" s="32" t="s">
        <v>105</v>
      </c>
    </row>
    <row r="43" ht="16.5" spans="1:6">
      <c r="A43" s="23"/>
      <c r="B43" s="23"/>
      <c r="C43" s="23"/>
      <c r="D43" s="32" t="str">
        <f>"880792"</f>
        <v>880792</v>
      </c>
      <c r="E43" s="32" t="s">
        <v>106</v>
      </c>
      <c r="F43" s="32" t="s">
        <v>107</v>
      </c>
    </row>
    <row r="44" ht="16.5" spans="1:6">
      <c r="A44" s="23"/>
      <c r="B44" s="23"/>
      <c r="C44" s="23"/>
      <c r="D44" s="32" t="str">
        <f>"880202"</f>
        <v>880202</v>
      </c>
      <c r="E44" s="32" t="s">
        <v>108</v>
      </c>
      <c r="F44" s="32" t="s">
        <v>109</v>
      </c>
    </row>
    <row r="45" ht="16.5" spans="1:6">
      <c r="A45" s="23"/>
      <c r="B45" s="23"/>
      <c r="C45" s="23"/>
      <c r="D45" s="32" t="str">
        <f>"880344"</f>
        <v>880344</v>
      </c>
      <c r="E45" s="32" t="s">
        <v>110</v>
      </c>
      <c r="F45" s="32" t="s">
        <v>111</v>
      </c>
    </row>
    <row r="46" ht="16.5" spans="1:6">
      <c r="A46" s="23"/>
      <c r="B46" s="23"/>
      <c r="C46" s="23"/>
      <c r="D46" s="32" t="str">
        <f>"880872"</f>
        <v>880872</v>
      </c>
      <c r="E46" s="32" t="s">
        <v>112</v>
      </c>
      <c r="F46" s="32" t="s">
        <v>113</v>
      </c>
    </row>
    <row r="47" ht="16.5" spans="1:6">
      <c r="A47" s="23"/>
      <c r="B47" s="23"/>
      <c r="C47" s="23"/>
      <c r="D47" s="32" t="str">
        <f>"880432"</f>
        <v>880432</v>
      </c>
      <c r="E47" s="32" t="s">
        <v>114</v>
      </c>
      <c r="F47" s="32" t="s">
        <v>115</v>
      </c>
    </row>
    <row r="48" ht="16.5" spans="1:6">
      <c r="A48" s="23"/>
      <c r="B48" s="23"/>
      <c r="C48" s="23"/>
      <c r="D48" s="32" t="str">
        <f>"880330"</f>
        <v>880330</v>
      </c>
      <c r="E48" s="32" t="s">
        <v>116</v>
      </c>
      <c r="F48" s="32" t="s">
        <v>117</v>
      </c>
    </row>
    <row r="49" ht="16.5" spans="1:6">
      <c r="A49" s="23"/>
      <c r="B49" s="23"/>
      <c r="C49" s="23"/>
      <c r="D49" s="32" t="str">
        <f>"880896"</f>
        <v>880896</v>
      </c>
      <c r="E49" s="32" t="s">
        <v>118</v>
      </c>
      <c r="F49" s="32" t="s">
        <v>119</v>
      </c>
    </row>
    <row r="50" ht="16.5" spans="1:6">
      <c r="A50" s="23"/>
      <c r="B50" s="23"/>
      <c r="C50" s="23"/>
      <c r="D50" s="32" t="str">
        <f>"880455"</f>
        <v>880455</v>
      </c>
      <c r="E50" s="32" t="s">
        <v>120</v>
      </c>
      <c r="F50" s="32" t="s">
        <v>121</v>
      </c>
    </row>
    <row r="51" ht="16.5" spans="1:6">
      <c r="A51" s="23"/>
      <c r="B51" s="23"/>
      <c r="C51" s="23"/>
      <c r="D51" s="32" t="str">
        <f>"880230"</f>
        <v>880230</v>
      </c>
      <c r="E51" s="32" t="s">
        <v>122</v>
      </c>
      <c r="F51" s="32" t="s">
        <v>123</v>
      </c>
    </row>
    <row r="52" ht="16.5" spans="1:6">
      <c r="A52" s="23"/>
      <c r="B52" s="23"/>
      <c r="C52" s="23"/>
      <c r="D52" s="32" t="str">
        <f>"880756"</f>
        <v>880756</v>
      </c>
      <c r="E52" s="32" t="s">
        <v>124</v>
      </c>
      <c r="F52" s="32" t="s">
        <v>125</v>
      </c>
    </row>
    <row r="53" ht="16.5" spans="1:6">
      <c r="A53" s="23"/>
      <c r="B53" s="23"/>
      <c r="C53" s="23"/>
      <c r="D53" s="32" t="str">
        <f>"880454"</f>
        <v>880454</v>
      </c>
      <c r="E53" s="32" t="s">
        <v>126</v>
      </c>
      <c r="F53" s="32" t="s">
        <v>127</v>
      </c>
    </row>
    <row r="54" ht="16.5" spans="1:6">
      <c r="A54" s="23"/>
      <c r="B54" s="23"/>
      <c r="C54" s="23"/>
      <c r="D54" s="32" t="str">
        <f>"880842"</f>
        <v>880842</v>
      </c>
      <c r="E54" s="32" t="s">
        <v>128</v>
      </c>
      <c r="F54" s="32" t="s">
        <v>129</v>
      </c>
    </row>
    <row r="55" ht="16.5" spans="1:6">
      <c r="A55" s="23"/>
      <c r="B55" s="23"/>
      <c r="C55" s="23"/>
      <c r="D55" s="32" t="str">
        <f>"399750"</f>
        <v>399750</v>
      </c>
      <c r="E55" s="32" t="s">
        <v>130</v>
      </c>
      <c r="F55" s="32" t="s">
        <v>44</v>
      </c>
    </row>
    <row r="56" ht="16.5" spans="1:6">
      <c r="A56" s="23"/>
      <c r="B56" s="23"/>
      <c r="C56" s="23"/>
      <c r="D56" s="32" t="str">
        <f>"399673"</f>
        <v>399673</v>
      </c>
      <c r="E56" s="32" t="s">
        <v>131</v>
      </c>
      <c r="F56" s="32" t="s">
        <v>44</v>
      </c>
    </row>
    <row r="57" ht="16.5" spans="1:6">
      <c r="A57" s="23"/>
      <c r="B57" s="23"/>
      <c r="C57" s="23"/>
      <c r="D57" s="32" t="str">
        <f>"399612"</f>
        <v>399612</v>
      </c>
      <c r="E57" s="32" t="s">
        <v>132</v>
      </c>
      <c r="F57" s="32" t="s">
        <v>44</v>
      </c>
    </row>
    <row r="58" ht="16.5" spans="1:6">
      <c r="A58" s="23"/>
      <c r="B58" s="23"/>
      <c r="C58" s="23"/>
      <c r="D58" s="32" t="str">
        <f>"399608"</f>
        <v>399608</v>
      </c>
      <c r="E58" s="32" t="s">
        <v>133</v>
      </c>
      <c r="F58" s="32" t="s">
        <v>44</v>
      </c>
    </row>
    <row r="59" ht="16.5" spans="1:6">
      <c r="A59" s="23"/>
      <c r="B59" s="23"/>
      <c r="C59" s="23"/>
      <c r="D59" s="32" t="str">
        <f>"399391"</f>
        <v>399391</v>
      </c>
      <c r="E59" s="32" t="s">
        <v>134</v>
      </c>
      <c r="F59" s="32" t="s">
        <v>44</v>
      </c>
    </row>
    <row r="60" ht="16.5" spans="1:6">
      <c r="A60" s="23"/>
      <c r="B60" s="23"/>
      <c r="C60" s="23"/>
      <c r="D60" s="32" t="str">
        <f>"399377"</f>
        <v>399377</v>
      </c>
      <c r="E60" s="32" t="s">
        <v>135</v>
      </c>
      <c r="F60" s="32" t="s">
        <v>44</v>
      </c>
    </row>
    <row r="61" ht="16.5" spans="1:6">
      <c r="A61" s="23"/>
      <c r="B61" s="23"/>
      <c r="C61" s="23"/>
      <c r="D61" s="32" t="str">
        <f>"399375"</f>
        <v>399375</v>
      </c>
      <c r="E61" s="32" t="s">
        <v>136</v>
      </c>
      <c r="F61" s="32" t="s">
        <v>44</v>
      </c>
    </row>
    <row r="62" ht="16.5" spans="1:6">
      <c r="A62" s="23"/>
      <c r="B62" s="23"/>
      <c r="C62" s="23"/>
      <c r="D62" s="32" t="str">
        <f>"399372"</f>
        <v>399372</v>
      </c>
      <c r="E62" s="32" t="s">
        <v>137</v>
      </c>
      <c r="F62" s="32" t="s">
        <v>44</v>
      </c>
    </row>
    <row r="63" ht="16.5" spans="1:6">
      <c r="A63" s="23"/>
      <c r="B63" s="23"/>
      <c r="C63" s="23"/>
      <c r="D63" s="32" t="str">
        <f>"399370"</f>
        <v>399370</v>
      </c>
      <c r="E63" s="32" t="s">
        <v>138</v>
      </c>
      <c r="F63" s="32" t="s">
        <v>44</v>
      </c>
    </row>
    <row r="64" ht="16.5" spans="1:6">
      <c r="A64" s="23"/>
      <c r="B64" s="23"/>
      <c r="C64" s="23"/>
      <c r="D64" s="32" t="str">
        <f>"399362"</f>
        <v>399362</v>
      </c>
      <c r="E64" s="32" t="s">
        <v>139</v>
      </c>
      <c r="F64" s="32" t="s">
        <v>44</v>
      </c>
    </row>
    <row r="65" ht="16.5" spans="1:6">
      <c r="A65" s="23"/>
      <c r="B65" s="23"/>
      <c r="C65" s="23"/>
      <c r="D65" s="32" t="str">
        <f>"399357"</f>
        <v>399357</v>
      </c>
      <c r="E65" s="32" t="s">
        <v>140</v>
      </c>
      <c r="F65" s="32" t="s">
        <v>44</v>
      </c>
    </row>
    <row r="66" ht="16.5" spans="1:6">
      <c r="A66" s="23"/>
      <c r="B66" s="23"/>
      <c r="C66" s="23"/>
      <c r="D66" s="32" t="str">
        <f>"399348"</f>
        <v>399348</v>
      </c>
      <c r="E66" s="32" t="s">
        <v>141</v>
      </c>
      <c r="F66" s="32" t="s">
        <v>44</v>
      </c>
    </row>
    <row r="67" ht="16.5" spans="1:6">
      <c r="A67" s="23"/>
      <c r="B67" s="23"/>
      <c r="C67" s="23"/>
      <c r="D67" s="32" t="str">
        <f>"399346"</f>
        <v>399346</v>
      </c>
      <c r="E67" s="32" t="s">
        <v>142</v>
      </c>
      <c r="F67" s="32" t="s">
        <v>44</v>
      </c>
    </row>
    <row r="68" ht="16.5" spans="1:6">
      <c r="A68" s="23"/>
      <c r="B68" s="23"/>
      <c r="C68" s="23"/>
      <c r="D68" s="32" t="str">
        <f>"399324"</f>
        <v>399324</v>
      </c>
      <c r="E68" s="32" t="s">
        <v>143</v>
      </c>
      <c r="F68" s="32" t="s">
        <v>44</v>
      </c>
    </row>
    <row r="69" ht="16.5" spans="1:6">
      <c r="A69" s="23"/>
      <c r="B69" s="23"/>
      <c r="C69" s="23"/>
      <c r="D69" s="32" t="str">
        <f>"399322"</f>
        <v>399322</v>
      </c>
      <c r="E69" s="32" t="s">
        <v>144</v>
      </c>
      <c r="F69" s="32" t="s">
        <v>44</v>
      </c>
    </row>
    <row r="70" ht="16.5" spans="1:6">
      <c r="A70" s="23"/>
      <c r="B70" s="23"/>
      <c r="C70" s="23"/>
      <c r="D70" s="32" t="str">
        <f>"399320"</f>
        <v>399320</v>
      </c>
      <c r="E70" s="32" t="s">
        <v>145</v>
      </c>
      <c r="F70" s="32" t="s">
        <v>44</v>
      </c>
    </row>
    <row r="71" ht="16.5" spans="1:6">
      <c r="A71" s="23"/>
      <c r="B71" s="23"/>
      <c r="C71" s="23"/>
      <c r="D71" s="32" t="str">
        <f>"399319"</f>
        <v>399319</v>
      </c>
      <c r="E71" s="32" t="s">
        <v>146</v>
      </c>
      <c r="F71" s="32" t="s">
        <v>44</v>
      </c>
    </row>
    <row r="72" ht="16.5" spans="1:6">
      <c r="A72" s="23"/>
      <c r="B72" s="23"/>
      <c r="C72" s="23"/>
      <c r="D72" s="32" t="str">
        <f>"399295"</f>
        <v>399295</v>
      </c>
      <c r="E72" s="32" t="s">
        <v>147</v>
      </c>
      <c r="F72" s="32" t="s">
        <v>44</v>
      </c>
    </row>
    <row r="73" ht="16.5" spans="1:6">
      <c r="A73" s="23"/>
      <c r="B73" s="23"/>
      <c r="C73" s="23"/>
      <c r="D73" s="32" t="str">
        <f>"399276"</f>
        <v>399276</v>
      </c>
      <c r="E73" s="32" t="s">
        <v>148</v>
      </c>
      <c r="F73" s="32" t="s">
        <v>44</v>
      </c>
    </row>
    <row r="74" ht="16.5" spans="1:6">
      <c r="A74" s="23"/>
      <c r="B74" s="23"/>
      <c r="C74" s="23"/>
      <c r="D74" s="32" t="str">
        <f>"399103"</f>
        <v>399103</v>
      </c>
      <c r="E74" s="32" t="s">
        <v>149</v>
      </c>
      <c r="F74" s="32" t="s">
        <v>44</v>
      </c>
    </row>
    <row r="75" ht="16.5" spans="1:6">
      <c r="A75" s="23"/>
      <c r="B75" s="23"/>
      <c r="C75" s="23"/>
      <c r="D75" s="32" t="str">
        <f>"000019"</f>
        <v>000019</v>
      </c>
      <c r="E75" s="32" t="s">
        <v>150</v>
      </c>
      <c r="F75" s="32" t="s">
        <v>44</v>
      </c>
    </row>
    <row r="76" ht="16.5" spans="1:6">
      <c r="A76" s="23"/>
      <c r="B76" s="23"/>
      <c r="C76" s="23"/>
      <c r="D76" s="32" t="str">
        <f>"399974"</f>
        <v>399974</v>
      </c>
      <c r="E76" s="32" t="s">
        <v>151</v>
      </c>
      <c r="F76" s="32" t="s">
        <v>44</v>
      </c>
    </row>
    <row r="77" ht="16.5" spans="1:6">
      <c r="A77" s="23"/>
      <c r="B77" s="23"/>
      <c r="C77" s="23"/>
      <c r="D77" s="32" t="str">
        <f>"399903"</f>
        <v>399903</v>
      </c>
      <c r="E77" s="32" t="s">
        <v>152</v>
      </c>
      <c r="F77" s="32" t="s">
        <v>44</v>
      </c>
    </row>
    <row r="78" ht="16.5" spans="1:6">
      <c r="A78" s="23"/>
      <c r="B78" s="23"/>
      <c r="C78" s="23"/>
      <c r="D78" s="32" t="str">
        <f>"399850"</f>
        <v>399850</v>
      </c>
      <c r="E78" s="32" t="s">
        <v>153</v>
      </c>
      <c r="F78" s="32" t="s">
        <v>44</v>
      </c>
    </row>
    <row r="79" ht="16.5" spans="1:6">
      <c r="A79" s="23"/>
      <c r="B79" s="23"/>
      <c r="C79" s="23"/>
      <c r="D79" s="33"/>
      <c r="E79" s="33"/>
      <c r="F79" s="33"/>
    </row>
    <row r="80" ht="16.5" spans="1:6">
      <c r="A80" s="23"/>
      <c r="B80" s="23"/>
      <c r="C80" s="23"/>
      <c r="D80" s="33"/>
      <c r="E80" s="33"/>
      <c r="F80" s="33"/>
    </row>
    <row r="81" ht="16.5" spans="1:6">
      <c r="A81" s="23"/>
      <c r="B81" s="23"/>
      <c r="C81" s="23"/>
      <c r="D81" s="33"/>
      <c r="E81" s="33"/>
      <c r="F81" s="33"/>
    </row>
    <row r="82" ht="16.5" spans="1:6">
      <c r="A82" s="23"/>
      <c r="B82" s="23"/>
      <c r="C82" s="23"/>
      <c r="D82" s="33"/>
      <c r="E82" s="33"/>
      <c r="F82" s="33"/>
    </row>
    <row r="83" ht="16.5" spans="1:6">
      <c r="A83" s="23"/>
      <c r="B83" s="23"/>
      <c r="C83" s="23"/>
      <c r="D83" s="33"/>
      <c r="E83" s="33"/>
      <c r="F83" s="33"/>
    </row>
    <row r="84" ht="16.5" spans="1:6">
      <c r="A84" s="23"/>
      <c r="B84" s="23"/>
      <c r="C84" s="23"/>
      <c r="D84" s="33"/>
      <c r="E84" s="33"/>
      <c r="F84" s="33"/>
    </row>
    <row r="85" ht="16.5" spans="1:6">
      <c r="A85" s="23"/>
      <c r="B85" s="23"/>
      <c r="C85" s="23"/>
      <c r="D85" s="33"/>
      <c r="E85" s="33"/>
      <c r="F85" s="33"/>
    </row>
    <row r="86" ht="16.5" spans="1:6">
      <c r="A86" s="23"/>
      <c r="B86" s="23"/>
      <c r="C86" s="23"/>
      <c r="D86" s="33"/>
      <c r="E86" s="33"/>
      <c r="F86" s="33"/>
    </row>
    <row r="87" ht="16.5" spans="1:6">
      <c r="A87" s="23"/>
      <c r="B87" s="23"/>
      <c r="C87" s="23"/>
      <c r="D87" s="33"/>
      <c r="E87" s="33"/>
      <c r="F87" s="33"/>
    </row>
    <row r="88" ht="16.5" spans="1:6">
      <c r="A88" s="23"/>
      <c r="B88" s="23"/>
      <c r="C88" s="23"/>
      <c r="D88" s="33"/>
      <c r="E88" s="33"/>
      <c r="F88" s="33"/>
    </row>
    <row r="89" ht="16.5" spans="1:6">
      <c r="A89" s="23"/>
      <c r="B89" s="23"/>
      <c r="C89" s="23"/>
      <c r="D89" s="33"/>
      <c r="E89" s="33"/>
      <c r="F89" s="33"/>
    </row>
    <row r="90" ht="16.5" spans="1:6">
      <c r="A90" s="23"/>
      <c r="B90" s="23"/>
      <c r="C90" s="23"/>
      <c r="D90" s="33"/>
      <c r="E90" s="33"/>
      <c r="F90" s="33"/>
    </row>
    <row r="91" ht="16.5" spans="1:6">
      <c r="A91" s="23"/>
      <c r="B91" s="23"/>
      <c r="C91" s="23"/>
      <c r="D91" s="33"/>
      <c r="E91" s="33"/>
      <c r="F91" s="33"/>
    </row>
    <row r="92" ht="16.5" spans="1:6">
      <c r="A92" s="23"/>
      <c r="B92" s="23"/>
      <c r="C92" s="23"/>
      <c r="D92" s="33"/>
      <c r="E92" s="33"/>
      <c r="F92" s="33"/>
    </row>
    <row r="93" ht="16.5" spans="1:6">
      <c r="A93" s="23"/>
      <c r="B93" s="23"/>
      <c r="C93" s="23"/>
      <c r="D93" s="33"/>
      <c r="E93" s="33"/>
      <c r="F93" s="33"/>
    </row>
    <row r="94" ht="16.5" spans="1:6">
      <c r="A94" s="23"/>
      <c r="B94" s="23"/>
      <c r="C94" s="23"/>
      <c r="D94" s="33"/>
      <c r="E94" s="33"/>
      <c r="F94" s="33"/>
    </row>
    <row r="95" ht="16.5" spans="1:6">
      <c r="A95" s="23"/>
      <c r="B95" s="23"/>
      <c r="C95" s="23"/>
      <c r="D95" s="33"/>
      <c r="E95" s="33"/>
      <c r="F95" s="33"/>
    </row>
    <row r="96" ht="16.5" spans="1:6">
      <c r="A96" s="23"/>
      <c r="B96" s="23"/>
      <c r="C96" s="23"/>
      <c r="D96" s="33"/>
      <c r="E96" s="33"/>
      <c r="F96" s="33"/>
    </row>
    <row r="97" ht="16.5" spans="1:6">
      <c r="A97" s="23"/>
      <c r="B97" s="23"/>
      <c r="C97" s="23"/>
      <c r="D97" s="33"/>
      <c r="E97" s="33"/>
      <c r="F97" s="33"/>
    </row>
    <row r="98" ht="16.5" spans="1:6">
      <c r="A98" s="23"/>
      <c r="B98" s="23"/>
      <c r="C98" s="23"/>
      <c r="D98" s="33"/>
      <c r="E98" s="33"/>
      <c r="F98" s="33"/>
    </row>
    <row r="99" ht="16.5" spans="1:6">
      <c r="A99" s="23"/>
      <c r="B99" s="23"/>
      <c r="C99" s="23"/>
      <c r="D99" s="33"/>
      <c r="E99" s="33"/>
      <c r="F99" s="33"/>
    </row>
    <row r="100" ht="16.5" spans="1:6">
      <c r="A100" s="23"/>
      <c r="B100" s="23"/>
      <c r="C100" s="23"/>
      <c r="D100" s="33"/>
      <c r="E100" s="33"/>
      <c r="F100" s="33"/>
    </row>
    <row r="101" ht="16.5" spans="1:6">
      <c r="A101" s="23"/>
      <c r="B101" s="23"/>
      <c r="C101" s="23"/>
      <c r="D101" s="33"/>
      <c r="E101" s="33"/>
      <c r="F101" s="33"/>
    </row>
    <row r="102" ht="16.5" spans="1:6">
      <c r="A102" s="23"/>
      <c r="B102" s="23"/>
      <c r="C102" s="23"/>
      <c r="D102" s="33"/>
      <c r="E102" s="33"/>
      <c r="F102" s="33"/>
    </row>
    <row r="103" ht="16.5" spans="1:6">
      <c r="A103" s="23"/>
      <c r="B103" s="23"/>
      <c r="C103" s="23"/>
      <c r="D103" s="33"/>
      <c r="E103" s="33"/>
      <c r="F103" s="33"/>
    </row>
    <row r="104" ht="16.5" spans="1:6">
      <c r="A104" s="23"/>
      <c r="B104" s="23"/>
      <c r="C104" s="23"/>
      <c r="D104" s="33"/>
      <c r="E104" s="33"/>
      <c r="F104" s="33"/>
    </row>
    <row r="105" ht="16.5" spans="1:6">
      <c r="A105" s="23"/>
      <c r="B105" s="23"/>
      <c r="C105" s="23"/>
      <c r="D105" s="33"/>
      <c r="E105" s="33"/>
      <c r="F105" s="33"/>
    </row>
    <row r="106" ht="16.5" spans="1:6">
      <c r="A106" s="23"/>
      <c r="B106" s="23"/>
      <c r="C106" s="23"/>
      <c r="D106" s="33"/>
      <c r="E106" s="33"/>
      <c r="F106" s="33"/>
    </row>
    <row r="107" ht="16.5" spans="1:6">
      <c r="A107" s="23"/>
      <c r="B107" s="23"/>
      <c r="C107" s="23"/>
      <c r="D107" s="33"/>
      <c r="E107" s="33"/>
      <c r="F107" s="33"/>
    </row>
    <row r="108" ht="16.5" spans="1:6">
      <c r="A108" s="23"/>
      <c r="B108" s="23"/>
      <c r="C108" s="23"/>
      <c r="D108" s="33"/>
      <c r="E108" s="33"/>
      <c r="F108" s="33"/>
    </row>
    <row r="109" ht="16.5" spans="1:6">
      <c r="A109" s="23"/>
      <c r="B109" s="23"/>
      <c r="C109" s="23"/>
      <c r="D109" s="33"/>
      <c r="E109" s="33"/>
      <c r="F109" s="33"/>
    </row>
    <row r="110" ht="16.5" spans="1:6">
      <c r="A110" s="23"/>
      <c r="B110" s="23"/>
      <c r="C110" s="23"/>
      <c r="D110" s="33"/>
      <c r="E110" s="33"/>
      <c r="F110" s="33"/>
    </row>
    <row r="111" ht="16.5" spans="1:6">
      <c r="A111" s="23"/>
      <c r="B111" s="23"/>
      <c r="C111" s="23"/>
      <c r="D111" s="33"/>
      <c r="E111" s="33"/>
      <c r="F111" s="33"/>
    </row>
    <row r="112" ht="16.5" spans="1:6">
      <c r="A112" s="23"/>
      <c r="B112" s="23"/>
      <c r="C112" s="23"/>
      <c r="D112" s="33"/>
      <c r="E112" s="33"/>
      <c r="F112" s="33"/>
    </row>
    <row r="113" ht="16.5" spans="1:6">
      <c r="A113" s="23"/>
      <c r="B113" s="23"/>
      <c r="C113" s="23"/>
      <c r="D113" s="33"/>
      <c r="E113" s="33"/>
      <c r="F113" s="33"/>
    </row>
    <row r="114" ht="16.5" spans="1:6">
      <c r="A114" s="23"/>
      <c r="B114" s="23"/>
      <c r="C114" s="23"/>
      <c r="D114" s="33"/>
      <c r="E114" s="33"/>
      <c r="F114" s="33"/>
    </row>
    <row r="115" ht="16.5" spans="1:6">
      <c r="A115" s="23"/>
      <c r="B115" s="23"/>
      <c r="C115" s="23"/>
      <c r="D115" s="33"/>
      <c r="E115" s="33"/>
      <c r="F115" s="33"/>
    </row>
    <row r="116" ht="16.5" spans="1:6">
      <c r="A116" s="23"/>
      <c r="B116" s="23"/>
      <c r="C116" s="23"/>
      <c r="D116" s="33"/>
      <c r="E116" s="33"/>
      <c r="F116" s="33"/>
    </row>
    <row r="117" ht="16.5" spans="1:6">
      <c r="A117" s="23"/>
      <c r="B117" s="23"/>
      <c r="C117" s="23"/>
      <c r="D117" s="33"/>
      <c r="E117" s="33"/>
      <c r="F117" s="33"/>
    </row>
    <row r="118" ht="16.5" spans="1:6">
      <c r="A118" s="23"/>
      <c r="B118" s="23"/>
      <c r="C118" s="23"/>
      <c r="D118" s="33"/>
      <c r="E118" s="33"/>
      <c r="F118" s="33"/>
    </row>
    <row r="119" ht="16.5" spans="1:6">
      <c r="A119" s="23"/>
      <c r="B119" s="23"/>
      <c r="C119" s="23"/>
      <c r="D119" s="33"/>
      <c r="E119" s="33"/>
      <c r="F119" s="33"/>
    </row>
    <row r="120" ht="16.5" spans="1:6">
      <c r="A120" s="23"/>
      <c r="B120" s="23"/>
      <c r="C120" s="23"/>
      <c r="D120" s="33"/>
      <c r="E120" s="33"/>
      <c r="F120" s="33"/>
    </row>
    <row r="121" ht="16.5" spans="1:6">
      <c r="A121" s="23"/>
      <c r="B121" s="23"/>
      <c r="C121" s="23"/>
      <c r="D121" s="33"/>
      <c r="E121" s="33"/>
      <c r="F121" s="33"/>
    </row>
    <row r="122" ht="16.5" spans="1:6">
      <c r="A122" s="23"/>
      <c r="B122" s="23"/>
      <c r="C122" s="23"/>
      <c r="D122" s="33"/>
      <c r="E122" s="33"/>
      <c r="F122" s="33"/>
    </row>
    <row r="123" ht="16.5" spans="1:6">
      <c r="A123" s="23"/>
      <c r="B123" s="23"/>
      <c r="C123" s="23"/>
      <c r="D123" s="33"/>
      <c r="E123" s="33"/>
      <c r="F123" s="3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96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154</v>
      </c>
      <c r="B1" s="2"/>
      <c r="C1" s="2"/>
      <c r="D1" s="2"/>
      <c r="E1" s="2"/>
      <c r="F1" s="2"/>
      <c r="G1" s="2"/>
      <c r="H1" s="2"/>
      <c r="I1" s="2"/>
      <c r="J1" s="2"/>
      <c r="K1" s="1" t="s">
        <v>155</v>
      </c>
      <c r="L1" s="1"/>
      <c r="M1" s="1"/>
      <c r="N1" s="1"/>
      <c r="O1" s="1"/>
      <c r="P1" s="1"/>
      <c r="Q1" s="1"/>
      <c r="R1" s="1"/>
    </row>
    <row r="2" ht="22.5" spans="1:18">
      <c r="A2" s="3" t="s">
        <v>156</v>
      </c>
      <c r="B2" s="4" t="s">
        <v>157</v>
      </c>
      <c r="C2" s="4" t="s">
        <v>158</v>
      </c>
      <c r="D2" s="4" t="s">
        <v>159</v>
      </c>
      <c r="E2" s="4" t="s">
        <v>160</v>
      </c>
      <c r="F2" s="4" t="s">
        <v>161</v>
      </c>
      <c r="G2" s="4" t="s">
        <v>162</v>
      </c>
      <c r="H2" s="4" t="s">
        <v>163</v>
      </c>
      <c r="I2" s="4" t="s">
        <v>164</v>
      </c>
      <c r="J2" s="4" t="s">
        <v>165</v>
      </c>
      <c r="K2" s="13" t="s">
        <v>166</v>
      </c>
      <c r="L2" s="13" t="s">
        <v>167</v>
      </c>
      <c r="M2" s="13" t="s">
        <v>168</v>
      </c>
      <c r="N2" s="13" t="s">
        <v>169</v>
      </c>
      <c r="O2" s="13" t="s">
        <v>170</v>
      </c>
      <c r="P2" s="13" t="s">
        <v>171</v>
      </c>
      <c r="Q2" s="13" t="s">
        <v>172</v>
      </c>
      <c r="R2" s="13" t="s">
        <v>173</v>
      </c>
    </row>
    <row r="3" ht="16.5" spans="1:18">
      <c r="A3" s="18">
        <v>44</v>
      </c>
      <c r="B3" s="18" t="s">
        <v>174</v>
      </c>
      <c r="C3" s="18">
        <v>3565.266</v>
      </c>
      <c r="D3" s="18">
        <v>3999.08</v>
      </c>
      <c r="E3" s="18">
        <v>1</v>
      </c>
      <c r="F3" s="19">
        <v>0</v>
      </c>
      <c r="G3" s="19">
        <v>0</v>
      </c>
      <c r="H3" s="19">
        <v>1</v>
      </c>
      <c r="I3" s="19">
        <v>0.204</v>
      </c>
      <c r="J3" s="19">
        <v>11.03</v>
      </c>
      <c r="K3" s="21">
        <v>4</v>
      </c>
      <c r="L3" s="21">
        <v>1</v>
      </c>
      <c r="M3" s="21">
        <v>-1</v>
      </c>
      <c r="N3" s="21">
        <v>1</v>
      </c>
      <c r="O3" s="21">
        <v>0</v>
      </c>
      <c r="P3" s="21">
        <v>0.825</v>
      </c>
      <c r="Q3" s="21">
        <v>0</v>
      </c>
      <c r="R3" s="21">
        <v>0</v>
      </c>
    </row>
    <row r="4" ht="16.5" spans="1:18">
      <c r="A4" s="18">
        <v>60</v>
      </c>
      <c r="B4" s="18" t="s">
        <v>175</v>
      </c>
      <c r="C4" s="18">
        <v>3649.635</v>
      </c>
      <c r="D4" s="18">
        <v>4061.278</v>
      </c>
      <c r="E4" s="18">
        <v>1</v>
      </c>
      <c r="F4" s="19">
        <v>0</v>
      </c>
      <c r="G4" s="19">
        <v>0</v>
      </c>
      <c r="H4" s="19">
        <v>1</v>
      </c>
      <c r="I4" s="19">
        <v>0.124</v>
      </c>
      <c r="J4" s="19">
        <v>10.247</v>
      </c>
      <c r="K4" s="21">
        <v>4</v>
      </c>
      <c r="L4" s="21">
        <v>1</v>
      </c>
      <c r="M4" s="21">
        <v>-1</v>
      </c>
      <c r="N4" s="21">
        <v>1</v>
      </c>
      <c r="O4" s="21">
        <v>0</v>
      </c>
      <c r="P4" s="21">
        <v>0.875</v>
      </c>
      <c r="Q4" s="21">
        <v>0</v>
      </c>
      <c r="R4" s="21">
        <v>0</v>
      </c>
    </row>
    <row r="5" ht="16.5" spans="1:18">
      <c r="A5" s="18">
        <v>94</v>
      </c>
      <c r="B5" s="18" t="s">
        <v>176</v>
      </c>
      <c r="C5" s="18">
        <v>2744.326</v>
      </c>
      <c r="D5" s="18">
        <v>3130.719</v>
      </c>
      <c r="E5" s="18">
        <v>1</v>
      </c>
      <c r="F5" s="19">
        <v>0</v>
      </c>
      <c r="G5" s="19">
        <v>0</v>
      </c>
      <c r="H5" s="19">
        <v>1</v>
      </c>
      <c r="I5" s="19">
        <v>0.364</v>
      </c>
      <c r="J5" s="19">
        <v>12.661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0.06</v>
      </c>
      <c r="Q5" s="21">
        <v>0</v>
      </c>
      <c r="R5" s="21">
        <v>0</v>
      </c>
    </row>
    <row r="6" ht="16.5" spans="1:18">
      <c r="A6" s="18">
        <v>109</v>
      </c>
      <c r="B6" s="18" t="s">
        <v>177</v>
      </c>
      <c r="C6" s="18">
        <v>9186.511</v>
      </c>
      <c r="D6" s="18">
        <v>10290.228</v>
      </c>
      <c r="E6" s="18">
        <v>1</v>
      </c>
      <c r="F6" s="19">
        <v>0</v>
      </c>
      <c r="G6" s="19">
        <v>0</v>
      </c>
      <c r="H6" s="19">
        <v>1</v>
      </c>
      <c r="I6" s="19">
        <v>0.522</v>
      </c>
      <c r="J6" s="19">
        <v>11.192</v>
      </c>
      <c r="K6" s="21">
        <v>4</v>
      </c>
      <c r="L6" s="21">
        <v>1</v>
      </c>
      <c r="M6" s="21">
        <v>0</v>
      </c>
      <c r="N6" s="21">
        <v>0</v>
      </c>
      <c r="O6" s="21">
        <v>0</v>
      </c>
      <c r="P6" s="21">
        <v>0.551</v>
      </c>
      <c r="Q6" s="21">
        <v>0</v>
      </c>
      <c r="R6" s="21">
        <v>0</v>
      </c>
    </row>
    <row r="7" ht="16.5" spans="1:18">
      <c r="A7" s="18">
        <v>118</v>
      </c>
      <c r="B7" s="18" t="s">
        <v>178</v>
      </c>
      <c r="C7" s="18">
        <v>8196.127</v>
      </c>
      <c r="D7" s="18">
        <v>8997.421</v>
      </c>
      <c r="E7" s="18">
        <v>1</v>
      </c>
      <c r="F7" s="19">
        <v>0</v>
      </c>
      <c r="G7" s="19">
        <v>0</v>
      </c>
      <c r="H7" s="19">
        <v>1</v>
      </c>
      <c r="I7" s="19">
        <v>0.031</v>
      </c>
      <c r="J7" s="19">
        <v>8.934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1.451</v>
      </c>
      <c r="Q7" s="21">
        <v>0</v>
      </c>
      <c r="R7" s="21">
        <v>0</v>
      </c>
    </row>
    <row r="8" ht="16.5" spans="1:18">
      <c r="A8" s="18">
        <v>130</v>
      </c>
      <c r="B8" s="18" t="s">
        <v>179</v>
      </c>
      <c r="C8" s="18">
        <v>11269.721</v>
      </c>
      <c r="D8" s="18">
        <v>12324.383</v>
      </c>
      <c r="E8" s="18">
        <v>1</v>
      </c>
      <c r="F8" s="19">
        <v>0</v>
      </c>
      <c r="G8" s="19">
        <v>0</v>
      </c>
      <c r="H8" s="19">
        <v>1</v>
      </c>
      <c r="I8" s="19">
        <v>0.242</v>
      </c>
      <c r="J8" s="19">
        <v>8.779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1.855</v>
      </c>
      <c r="Q8" s="21">
        <v>0</v>
      </c>
      <c r="R8" s="21">
        <v>0</v>
      </c>
    </row>
    <row r="9" ht="16.5" spans="1:18">
      <c r="A9" s="18">
        <v>913</v>
      </c>
      <c r="B9" s="18" t="s">
        <v>180</v>
      </c>
      <c r="C9" s="18">
        <v>7303.339</v>
      </c>
      <c r="D9" s="18">
        <v>8245.266</v>
      </c>
      <c r="E9" s="18">
        <v>1</v>
      </c>
      <c r="F9" s="19">
        <v>0</v>
      </c>
      <c r="G9" s="19">
        <v>0</v>
      </c>
      <c r="H9" s="19">
        <v>1</v>
      </c>
      <c r="I9" s="19">
        <v>1.262</v>
      </c>
      <c r="J9" s="19">
        <v>12.542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-1.671</v>
      </c>
      <c r="Q9" s="21">
        <v>0</v>
      </c>
      <c r="R9" s="21">
        <v>1</v>
      </c>
    </row>
    <row r="10" ht="16.5" spans="1:18">
      <c r="A10" s="18">
        <v>399433</v>
      </c>
      <c r="B10" s="18" t="s">
        <v>181</v>
      </c>
      <c r="C10" s="18">
        <v>1545.155</v>
      </c>
      <c r="D10" s="18">
        <v>1703.007</v>
      </c>
      <c r="E10" s="18">
        <v>1</v>
      </c>
      <c r="F10" s="19">
        <v>0</v>
      </c>
      <c r="G10" s="19">
        <v>0</v>
      </c>
      <c r="H10" s="19">
        <v>1</v>
      </c>
      <c r="I10" s="19">
        <v>0.128</v>
      </c>
      <c r="J10" s="19">
        <v>9.385</v>
      </c>
      <c r="K10" s="21">
        <v>4</v>
      </c>
      <c r="L10" s="21">
        <v>2</v>
      </c>
      <c r="M10" s="21">
        <v>-1</v>
      </c>
      <c r="N10" s="21">
        <v>1</v>
      </c>
      <c r="O10" s="21">
        <v>0</v>
      </c>
      <c r="P10" s="21">
        <v>1.386</v>
      </c>
      <c r="Q10" s="21">
        <v>0</v>
      </c>
      <c r="R10" s="21">
        <v>0</v>
      </c>
    </row>
    <row r="11" ht="16.5" spans="1:18">
      <c r="A11" s="18">
        <v>399647</v>
      </c>
      <c r="B11" s="18" t="s">
        <v>182</v>
      </c>
      <c r="C11" s="18">
        <v>7276.46</v>
      </c>
      <c r="D11" s="18">
        <v>8240.204</v>
      </c>
      <c r="E11" s="18">
        <v>1</v>
      </c>
      <c r="F11" s="19">
        <v>0</v>
      </c>
      <c r="G11" s="19">
        <v>0</v>
      </c>
      <c r="H11" s="19">
        <v>1</v>
      </c>
      <c r="I11" s="19">
        <v>0.117</v>
      </c>
      <c r="J11" s="19">
        <v>11.799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2.017</v>
      </c>
      <c r="Q11" s="21">
        <v>0</v>
      </c>
      <c r="R11" s="21">
        <v>0</v>
      </c>
    </row>
    <row r="12" ht="16.5" spans="1:18">
      <c r="A12" s="18">
        <v>399685</v>
      </c>
      <c r="B12" s="18" t="s">
        <v>183</v>
      </c>
      <c r="C12" s="18">
        <v>1506.039</v>
      </c>
      <c r="D12" s="18">
        <v>1712.056</v>
      </c>
      <c r="E12" s="18">
        <v>1</v>
      </c>
      <c r="F12" s="19">
        <v>0</v>
      </c>
      <c r="G12" s="19">
        <v>0</v>
      </c>
      <c r="H12" s="19">
        <v>1</v>
      </c>
      <c r="I12" s="19">
        <v>0.236</v>
      </c>
      <c r="J12" s="19">
        <v>12.241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4.145</v>
      </c>
      <c r="Q12" s="21">
        <v>0</v>
      </c>
      <c r="R12" s="21">
        <v>1</v>
      </c>
    </row>
    <row r="13" ht="16.5" spans="1:18">
      <c r="A13" s="18">
        <v>399913</v>
      </c>
      <c r="B13" s="18" t="s">
        <v>184</v>
      </c>
      <c r="C13" s="18">
        <v>7303.339</v>
      </c>
      <c r="D13" s="18">
        <v>8245.264</v>
      </c>
      <c r="E13" s="18">
        <v>1</v>
      </c>
      <c r="F13" s="19">
        <v>0</v>
      </c>
      <c r="G13" s="19">
        <v>0</v>
      </c>
      <c r="H13" s="19">
        <v>1</v>
      </c>
      <c r="I13" s="19">
        <v>1.262</v>
      </c>
      <c r="J13" s="19">
        <v>12.542</v>
      </c>
      <c r="K13" s="21">
        <v>4</v>
      </c>
      <c r="L13" s="21">
        <v>1</v>
      </c>
      <c r="M13" s="21">
        <v>-1</v>
      </c>
      <c r="N13" s="21">
        <v>1</v>
      </c>
      <c r="O13" s="21">
        <v>0</v>
      </c>
      <c r="P13" s="21">
        <v>0.592</v>
      </c>
      <c r="Q13" s="21">
        <v>0</v>
      </c>
      <c r="R13" s="21">
        <v>0</v>
      </c>
    </row>
    <row r="14" ht="16.5" spans="1:18">
      <c r="A14" s="20">
        <v>5</v>
      </c>
      <c r="B14" s="20" t="s">
        <v>185</v>
      </c>
      <c r="C14" s="20">
        <v>2405.343</v>
      </c>
      <c r="D14" s="20">
        <v>2700.325</v>
      </c>
      <c r="E14" s="20">
        <v>0</v>
      </c>
      <c r="F14" s="20">
        <v>0</v>
      </c>
      <c r="G14" s="20">
        <v>0</v>
      </c>
      <c r="H14" s="20">
        <v>1</v>
      </c>
      <c r="I14" s="19">
        <v>2.139</v>
      </c>
      <c r="J14" s="19">
        <v>12.829</v>
      </c>
      <c r="K14" s="21">
        <v>3</v>
      </c>
      <c r="L14" s="21">
        <v>2</v>
      </c>
      <c r="M14" s="21">
        <v>0</v>
      </c>
      <c r="N14" s="21">
        <v>1</v>
      </c>
      <c r="O14" s="21">
        <v>0</v>
      </c>
      <c r="P14" s="21">
        <v>0.012</v>
      </c>
      <c r="Q14" s="21">
        <v>0</v>
      </c>
      <c r="R14" s="21">
        <v>0</v>
      </c>
    </row>
    <row r="15" ht="16.5" spans="1:18">
      <c r="A15" s="20">
        <v>8</v>
      </c>
      <c r="B15" s="20" t="s">
        <v>186</v>
      </c>
      <c r="C15" s="20">
        <v>2964.681</v>
      </c>
      <c r="D15" s="20">
        <v>3286.478</v>
      </c>
      <c r="E15" s="20">
        <v>0</v>
      </c>
      <c r="F15" s="20">
        <v>0</v>
      </c>
      <c r="G15" s="20">
        <v>0</v>
      </c>
      <c r="H15" s="20">
        <v>1</v>
      </c>
      <c r="I15" s="19">
        <v>1.146</v>
      </c>
      <c r="J15" s="19">
        <v>10.825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20">
        <v>12</v>
      </c>
      <c r="B16" s="20" t="s">
        <v>187</v>
      </c>
      <c r="C16" s="20">
        <v>222.027</v>
      </c>
      <c r="D16" s="20">
        <v>224.688</v>
      </c>
      <c r="E16" s="20">
        <v>0</v>
      </c>
      <c r="F16" s="20">
        <v>0</v>
      </c>
      <c r="G16" s="20">
        <v>0</v>
      </c>
      <c r="H16" s="20">
        <v>1</v>
      </c>
      <c r="I16" s="19">
        <v>0.118</v>
      </c>
      <c r="J16" s="19">
        <v>1.301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0.426</v>
      </c>
      <c r="Q16" s="21">
        <v>0</v>
      </c>
      <c r="R16" s="21">
        <v>0</v>
      </c>
    </row>
    <row r="17" ht="16.5" spans="1:18">
      <c r="A17" s="20">
        <v>13</v>
      </c>
      <c r="B17" s="20" t="s">
        <v>188</v>
      </c>
      <c r="C17" s="20">
        <v>295.03</v>
      </c>
      <c r="D17" s="20">
        <v>297.204</v>
      </c>
      <c r="E17" s="20">
        <v>0</v>
      </c>
      <c r="F17" s="20">
        <v>0</v>
      </c>
      <c r="G17" s="20">
        <v>0</v>
      </c>
      <c r="H17" s="20">
        <v>1</v>
      </c>
      <c r="I17" s="19">
        <v>0.403</v>
      </c>
      <c r="J17" s="19">
        <v>1.132</v>
      </c>
      <c r="K17" s="21">
        <v>3</v>
      </c>
      <c r="L17" s="21">
        <v>2</v>
      </c>
      <c r="M17" s="21">
        <v>0</v>
      </c>
      <c r="N17" s="21">
        <v>0</v>
      </c>
      <c r="O17" s="21">
        <v>0</v>
      </c>
      <c r="P17" s="21">
        <v>1.427</v>
      </c>
      <c r="Q17" s="21">
        <v>0</v>
      </c>
      <c r="R17" s="21">
        <v>1</v>
      </c>
    </row>
    <row r="18" ht="16.5" spans="1:18">
      <c r="A18" s="20">
        <v>18</v>
      </c>
      <c r="B18" s="20" t="s">
        <v>189</v>
      </c>
      <c r="C18" s="20">
        <v>4983.171</v>
      </c>
      <c r="D18" s="20">
        <v>5599.127</v>
      </c>
      <c r="E18" s="20">
        <v>0</v>
      </c>
      <c r="F18" s="20">
        <v>0</v>
      </c>
      <c r="G18" s="20">
        <v>0</v>
      </c>
      <c r="H18" s="20">
        <v>1</v>
      </c>
      <c r="I18" s="19">
        <v>2.321</v>
      </c>
      <c r="J18" s="19">
        <v>13.067</v>
      </c>
      <c r="K18" s="21">
        <v>4</v>
      </c>
      <c r="L18" s="21">
        <v>1</v>
      </c>
      <c r="M18" s="21">
        <v>-1</v>
      </c>
      <c r="N18" s="21">
        <v>1</v>
      </c>
      <c r="O18" s="21">
        <v>0</v>
      </c>
      <c r="P18" s="21">
        <v>0.697</v>
      </c>
      <c r="Q18" s="21">
        <v>0</v>
      </c>
      <c r="R18" s="21">
        <v>0</v>
      </c>
    </row>
    <row r="19" ht="16.5" spans="1:18">
      <c r="A19" s="20">
        <v>22</v>
      </c>
      <c r="B19" s="20" t="s">
        <v>190</v>
      </c>
      <c r="C19" s="20">
        <v>247.542</v>
      </c>
      <c r="D19" s="20">
        <v>249.21</v>
      </c>
      <c r="E19" s="20">
        <v>0</v>
      </c>
      <c r="F19" s="20">
        <v>0</v>
      </c>
      <c r="G19" s="20">
        <v>0</v>
      </c>
      <c r="H19" s="20">
        <v>1</v>
      </c>
      <c r="I19" s="19">
        <v>0.365</v>
      </c>
      <c r="J19" s="19">
        <v>1.031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5.025</v>
      </c>
      <c r="Q19" s="21">
        <v>0</v>
      </c>
      <c r="R19" s="21">
        <v>0</v>
      </c>
    </row>
    <row r="20" ht="16.5" spans="1:18">
      <c r="A20" s="20">
        <v>26</v>
      </c>
      <c r="B20" s="20" t="s">
        <v>191</v>
      </c>
      <c r="C20" s="20">
        <v>3338.691</v>
      </c>
      <c r="D20" s="20">
        <v>3787.183</v>
      </c>
      <c r="E20" s="20">
        <v>0</v>
      </c>
      <c r="F20" s="20">
        <v>0</v>
      </c>
      <c r="G20" s="20">
        <v>0</v>
      </c>
      <c r="H20" s="20">
        <v>1</v>
      </c>
      <c r="I20" s="19">
        <v>0.801</v>
      </c>
      <c r="J20" s="19">
        <v>12.549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0.463</v>
      </c>
      <c r="Q20" s="21">
        <v>0</v>
      </c>
      <c r="R20" s="21">
        <v>1</v>
      </c>
    </row>
    <row r="21" ht="16.5" spans="1:18">
      <c r="A21" s="20">
        <v>29</v>
      </c>
      <c r="B21" s="20" t="s">
        <v>192</v>
      </c>
      <c r="C21" s="20">
        <v>3825.708</v>
      </c>
      <c r="D21" s="20">
        <v>4239.957</v>
      </c>
      <c r="E21" s="20">
        <v>0</v>
      </c>
      <c r="F21" s="20">
        <v>0</v>
      </c>
      <c r="G21" s="20">
        <v>0</v>
      </c>
      <c r="H21" s="20">
        <v>1</v>
      </c>
      <c r="I21" s="19">
        <v>1.933</v>
      </c>
      <c r="J21" s="19">
        <v>11.514</v>
      </c>
      <c r="K21" s="21">
        <v>4</v>
      </c>
      <c r="L21" s="21">
        <v>0</v>
      </c>
      <c r="M21" s="21">
        <v>-1</v>
      </c>
      <c r="N21" s="21">
        <v>0</v>
      </c>
      <c r="O21" s="21">
        <v>0</v>
      </c>
      <c r="P21" s="21">
        <v>-0.208</v>
      </c>
      <c r="Q21" s="21">
        <v>0</v>
      </c>
      <c r="R21" s="21">
        <v>0</v>
      </c>
    </row>
    <row r="22" ht="16.5" spans="1:18">
      <c r="A22" s="20">
        <v>31</v>
      </c>
      <c r="B22" s="20" t="s">
        <v>193</v>
      </c>
      <c r="C22" s="20">
        <v>2761.864</v>
      </c>
      <c r="D22" s="20">
        <v>3072.9</v>
      </c>
      <c r="E22" s="20">
        <v>0</v>
      </c>
      <c r="F22" s="20">
        <v>0</v>
      </c>
      <c r="G22" s="20">
        <v>0</v>
      </c>
      <c r="H22" s="20">
        <v>1</v>
      </c>
      <c r="I22" s="19">
        <v>0.812</v>
      </c>
      <c r="J22" s="19">
        <v>10.852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0.448</v>
      </c>
      <c r="Q22" s="21">
        <v>0</v>
      </c>
      <c r="R22" s="21">
        <v>1</v>
      </c>
    </row>
    <row r="23" ht="16.5" spans="1:18">
      <c r="A23" s="20">
        <v>37</v>
      </c>
      <c r="B23" s="20" t="s">
        <v>194</v>
      </c>
      <c r="C23" s="20">
        <v>5371.962</v>
      </c>
      <c r="D23" s="20">
        <v>6140.298</v>
      </c>
      <c r="E23" s="20">
        <v>0</v>
      </c>
      <c r="F23" s="20">
        <v>0</v>
      </c>
      <c r="G23" s="20">
        <v>0</v>
      </c>
      <c r="H23" s="20">
        <v>1</v>
      </c>
      <c r="I23" s="19">
        <v>2.61</v>
      </c>
      <c r="J23" s="19">
        <v>14.797</v>
      </c>
      <c r="K23" s="21">
        <v>4</v>
      </c>
      <c r="L23" s="21">
        <v>1</v>
      </c>
      <c r="M23" s="21">
        <v>-1</v>
      </c>
      <c r="N23" s="21">
        <v>1</v>
      </c>
      <c r="O23" s="21">
        <v>0</v>
      </c>
      <c r="P23" s="21">
        <v>-0.001</v>
      </c>
      <c r="Q23" s="21">
        <v>0</v>
      </c>
      <c r="R23" s="21">
        <v>0</v>
      </c>
    </row>
    <row r="24" ht="16.5" spans="1:18">
      <c r="A24" s="20">
        <v>38</v>
      </c>
      <c r="B24" s="20" t="s">
        <v>195</v>
      </c>
      <c r="C24" s="20">
        <v>4960.845</v>
      </c>
      <c r="D24" s="20">
        <v>5571.497</v>
      </c>
      <c r="E24" s="20">
        <v>0</v>
      </c>
      <c r="F24" s="20">
        <v>0</v>
      </c>
      <c r="G24" s="20">
        <v>0</v>
      </c>
      <c r="H24" s="20">
        <v>1</v>
      </c>
      <c r="I24" s="19">
        <v>2.474</v>
      </c>
      <c r="J24" s="19">
        <v>13.163</v>
      </c>
      <c r="K24" s="21">
        <v>3</v>
      </c>
      <c r="L24" s="21">
        <v>1</v>
      </c>
      <c r="M24" s="21">
        <v>0</v>
      </c>
      <c r="N24" s="21">
        <v>0</v>
      </c>
      <c r="O24" s="21">
        <v>0</v>
      </c>
      <c r="P24" s="21">
        <v>-1.165</v>
      </c>
      <c r="Q24" s="21">
        <v>0</v>
      </c>
      <c r="R24" s="21">
        <v>0</v>
      </c>
    </row>
    <row r="25" ht="16.5" spans="1:18">
      <c r="A25" s="20">
        <v>53</v>
      </c>
      <c r="B25" s="20" t="s">
        <v>196</v>
      </c>
      <c r="C25" s="20">
        <v>10547.365</v>
      </c>
      <c r="D25" s="20">
        <v>11715.099</v>
      </c>
      <c r="E25" s="20">
        <v>0</v>
      </c>
      <c r="F25" s="20">
        <v>0</v>
      </c>
      <c r="G25" s="20">
        <v>0</v>
      </c>
      <c r="H25" s="20">
        <v>1</v>
      </c>
      <c r="I25" s="19">
        <v>0.398</v>
      </c>
      <c r="J25" s="19">
        <v>10.326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7.653</v>
      </c>
      <c r="Q25" s="21">
        <v>0</v>
      </c>
      <c r="R25" s="21">
        <v>0</v>
      </c>
    </row>
    <row r="26" ht="16.5" spans="1:18">
      <c r="A26" s="20">
        <v>54</v>
      </c>
      <c r="B26" s="20" t="s">
        <v>197</v>
      </c>
      <c r="C26" s="20">
        <v>1251.986</v>
      </c>
      <c r="D26" s="20">
        <v>1398.752</v>
      </c>
      <c r="E26" s="20">
        <v>0</v>
      </c>
      <c r="F26" s="20">
        <v>0</v>
      </c>
      <c r="G26" s="20">
        <v>0</v>
      </c>
      <c r="H26" s="20">
        <v>1</v>
      </c>
      <c r="I26" s="19">
        <v>0.528</v>
      </c>
      <c r="J26" s="19">
        <v>10.965</v>
      </c>
      <c r="K26" s="21">
        <v>3</v>
      </c>
      <c r="L26" s="21">
        <v>2</v>
      </c>
      <c r="M26" s="21">
        <v>0</v>
      </c>
      <c r="N26" s="21">
        <v>0</v>
      </c>
      <c r="O26" s="21">
        <v>0</v>
      </c>
      <c r="P26" s="21">
        <v>-0.173</v>
      </c>
      <c r="Q26" s="21">
        <v>0</v>
      </c>
      <c r="R26" s="21">
        <v>0</v>
      </c>
    </row>
    <row r="27" ht="16.5" spans="1:18">
      <c r="A27" s="20">
        <v>58</v>
      </c>
      <c r="B27" s="20" t="s">
        <v>198</v>
      </c>
      <c r="C27" s="20">
        <v>3977.292</v>
      </c>
      <c r="D27" s="20">
        <v>4398.939</v>
      </c>
      <c r="E27" s="20">
        <v>0</v>
      </c>
      <c r="F27" s="20">
        <v>0</v>
      </c>
      <c r="G27" s="20">
        <v>0</v>
      </c>
      <c r="H27" s="20">
        <v>1</v>
      </c>
      <c r="I27" s="19">
        <v>1.385</v>
      </c>
      <c r="J27" s="19">
        <v>10.837</v>
      </c>
      <c r="K27" s="21">
        <v>2</v>
      </c>
      <c r="L27" s="21">
        <v>2</v>
      </c>
      <c r="M27" s="21">
        <v>0</v>
      </c>
      <c r="N27" s="21">
        <v>0</v>
      </c>
      <c r="O27" s="21">
        <v>0</v>
      </c>
      <c r="P27" s="21">
        <v>2.164</v>
      </c>
      <c r="Q27" s="21">
        <v>0</v>
      </c>
      <c r="R27" s="21">
        <v>1</v>
      </c>
    </row>
    <row r="28" ht="16.5" spans="1:18">
      <c r="A28" s="20">
        <v>61</v>
      </c>
      <c r="B28" s="20" t="s">
        <v>199</v>
      </c>
      <c r="C28" s="20">
        <v>175.352</v>
      </c>
      <c r="D28" s="20">
        <v>177.662</v>
      </c>
      <c r="E28" s="20">
        <v>0</v>
      </c>
      <c r="F28" s="20">
        <v>0</v>
      </c>
      <c r="G28" s="20">
        <v>0</v>
      </c>
      <c r="H28" s="20">
        <v>1</v>
      </c>
      <c r="I28" s="19">
        <v>0.284</v>
      </c>
      <c r="J28" s="19">
        <v>1.581</v>
      </c>
      <c r="K28" s="21">
        <v>4</v>
      </c>
      <c r="L28" s="21">
        <v>1</v>
      </c>
      <c r="M28" s="21">
        <v>0</v>
      </c>
      <c r="N28" s="21">
        <v>1</v>
      </c>
      <c r="O28" s="21">
        <v>0</v>
      </c>
      <c r="P28" s="21">
        <v>1.856</v>
      </c>
      <c r="Q28" s="21">
        <v>0</v>
      </c>
      <c r="R28" s="21">
        <v>0</v>
      </c>
    </row>
    <row r="29" ht="16.5" spans="1:18">
      <c r="A29" s="20">
        <v>63</v>
      </c>
      <c r="B29" s="20" t="s">
        <v>200</v>
      </c>
      <c r="C29" s="20">
        <v>3159.825</v>
      </c>
      <c r="D29" s="20">
        <v>3533.541</v>
      </c>
      <c r="E29" s="20">
        <v>0</v>
      </c>
      <c r="F29" s="20">
        <v>0</v>
      </c>
      <c r="G29" s="20">
        <v>0</v>
      </c>
      <c r="H29" s="20">
        <v>1</v>
      </c>
      <c r="I29" s="19">
        <v>2.25</v>
      </c>
      <c r="J29" s="19">
        <v>12.588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1.262</v>
      </c>
      <c r="Q29" s="21">
        <v>0</v>
      </c>
      <c r="R29" s="21">
        <v>0</v>
      </c>
    </row>
    <row r="30" ht="16.5" spans="1:18">
      <c r="A30" s="20">
        <v>75</v>
      </c>
      <c r="B30" s="20" t="s">
        <v>201</v>
      </c>
      <c r="C30" s="20">
        <v>6212.887</v>
      </c>
      <c r="D30" s="20">
        <v>7068.363</v>
      </c>
      <c r="E30" s="20">
        <v>0</v>
      </c>
      <c r="F30" s="20">
        <v>0</v>
      </c>
      <c r="G30" s="20">
        <v>0</v>
      </c>
      <c r="H30" s="20">
        <v>1</v>
      </c>
      <c r="I30" s="19">
        <v>3.758</v>
      </c>
      <c r="J30" s="19">
        <v>15.406</v>
      </c>
      <c r="K30" s="21">
        <v>4</v>
      </c>
      <c r="L30" s="21">
        <v>2</v>
      </c>
      <c r="M30" s="21">
        <v>0</v>
      </c>
      <c r="N30" s="21">
        <v>1</v>
      </c>
      <c r="O30" s="21">
        <v>0</v>
      </c>
      <c r="P30" s="21">
        <v>1.463</v>
      </c>
      <c r="Q30" s="21">
        <v>0</v>
      </c>
      <c r="R30" s="21">
        <v>0</v>
      </c>
    </row>
    <row r="31" ht="16.5" spans="1:18">
      <c r="A31" s="20">
        <v>76</v>
      </c>
      <c r="B31" s="20" t="s">
        <v>202</v>
      </c>
      <c r="C31" s="20">
        <v>4816.853</v>
      </c>
      <c r="D31" s="20">
        <v>5385.941</v>
      </c>
      <c r="E31" s="20">
        <v>0</v>
      </c>
      <c r="F31" s="20">
        <v>0</v>
      </c>
      <c r="G31" s="20">
        <v>0</v>
      </c>
      <c r="H31" s="20">
        <v>1</v>
      </c>
      <c r="I31" s="19">
        <v>3.69</v>
      </c>
      <c r="J31" s="19">
        <v>13.866</v>
      </c>
      <c r="K31" s="21">
        <v>3</v>
      </c>
      <c r="L31" s="21">
        <v>2</v>
      </c>
      <c r="M31" s="21">
        <v>0</v>
      </c>
      <c r="N31" s="21">
        <v>1</v>
      </c>
      <c r="O31" s="21">
        <v>0</v>
      </c>
      <c r="P31" s="21">
        <v>-0.561</v>
      </c>
      <c r="Q31" s="21">
        <v>0</v>
      </c>
      <c r="R31" s="21">
        <v>0</v>
      </c>
    </row>
    <row r="32" ht="16.5" spans="1:18">
      <c r="A32" s="20">
        <v>98</v>
      </c>
      <c r="B32" s="20" t="s">
        <v>203</v>
      </c>
      <c r="C32" s="20">
        <v>4622.974</v>
      </c>
      <c r="D32" s="20">
        <v>5133.374</v>
      </c>
      <c r="E32" s="20">
        <v>0</v>
      </c>
      <c r="F32" s="20">
        <v>0</v>
      </c>
      <c r="G32" s="20">
        <v>0</v>
      </c>
      <c r="H32" s="20">
        <v>1</v>
      </c>
      <c r="I32" s="19">
        <v>0.264</v>
      </c>
      <c r="J32" s="19">
        <v>10.18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5.3</v>
      </c>
      <c r="Q32" s="21">
        <v>0</v>
      </c>
      <c r="R32" s="21">
        <v>0</v>
      </c>
    </row>
    <row r="33" ht="16.5" spans="1:18">
      <c r="A33" s="20">
        <v>101</v>
      </c>
      <c r="B33" s="20" t="s">
        <v>204</v>
      </c>
      <c r="C33" s="20">
        <v>245.552</v>
      </c>
      <c r="D33" s="20">
        <v>247.192</v>
      </c>
      <c r="E33" s="20">
        <v>0</v>
      </c>
      <c r="F33" s="20">
        <v>0</v>
      </c>
      <c r="G33" s="20">
        <v>0</v>
      </c>
      <c r="H33" s="20">
        <v>1</v>
      </c>
      <c r="I33" s="19">
        <v>0.368</v>
      </c>
      <c r="J33" s="19">
        <v>1.029</v>
      </c>
      <c r="K33" s="21">
        <v>2</v>
      </c>
      <c r="L33" s="21">
        <v>1</v>
      </c>
      <c r="M33" s="21">
        <v>0</v>
      </c>
      <c r="N33" s="21">
        <v>0</v>
      </c>
      <c r="O33" s="21">
        <v>0</v>
      </c>
      <c r="P33" s="21">
        <v>0.629</v>
      </c>
      <c r="Q33" s="21">
        <v>0</v>
      </c>
      <c r="R33" s="21">
        <v>1</v>
      </c>
    </row>
    <row r="34" ht="16.5" spans="1:18">
      <c r="A34" s="20">
        <v>110</v>
      </c>
      <c r="B34" s="20" t="s">
        <v>205</v>
      </c>
      <c r="C34" s="20">
        <v>3416.248</v>
      </c>
      <c r="D34" s="20">
        <v>3821.3</v>
      </c>
      <c r="E34" s="20">
        <v>0</v>
      </c>
      <c r="F34" s="20">
        <v>0</v>
      </c>
      <c r="G34" s="20">
        <v>0</v>
      </c>
      <c r="H34" s="20">
        <v>1</v>
      </c>
      <c r="I34" s="19">
        <v>4.56</v>
      </c>
      <c r="J34" s="19">
        <v>14.677</v>
      </c>
      <c r="K34" s="21">
        <v>3</v>
      </c>
      <c r="L34" s="21">
        <v>1</v>
      </c>
      <c r="M34" s="21">
        <v>0</v>
      </c>
      <c r="N34" s="21">
        <v>0</v>
      </c>
      <c r="O34" s="21">
        <v>0</v>
      </c>
      <c r="P34" s="21">
        <v>2.966</v>
      </c>
      <c r="Q34" s="21">
        <v>0</v>
      </c>
      <c r="R34" s="21">
        <v>0</v>
      </c>
    </row>
    <row r="35" ht="16.5" spans="1:18">
      <c r="A35" s="20">
        <v>116</v>
      </c>
      <c r="B35" s="20" t="s">
        <v>206</v>
      </c>
      <c r="C35" s="20">
        <v>195.453</v>
      </c>
      <c r="D35" s="20">
        <v>196.828</v>
      </c>
      <c r="E35" s="20">
        <v>0</v>
      </c>
      <c r="F35" s="20">
        <v>0</v>
      </c>
      <c r="G35" s="20">
        <v>0</v>
      </c>
      <c r="H35" s="20">
        <v>1</v>
      </c>
      <c r="I35" s="19">
        <v>0.222</v>
      </c>
      <c r="J35" s="19">
        <v>0.919</v>
      </c>
      <c r="K35" s="21">
        <v>3</v>
      </c>
      <c r="L35" s="21">
        <v>0</v>
      </c>
      <c r="M35" s="21">
        <v>1</v>
      </c>
      <c r="N35" s="21">
        <v>0</v>
      </c>
      <c r="O35" s="21">
        <v>0</v>
      </c>
      <c r="P35" s="21">
        <v>-13.214</v>
      </c>
      <c r="Q35" s="21">
        <v>0</v>
      </c>
      <c r="R35" s="21">
        <v>0</v>
      </c>
    </row>
    <row r="36" ht="16.5" spans="1:18">
      <c r="A36" s="20">
        <v>121</v>
      </c>
      <c r="B36" s="20" t="s">
        <v>207</v>
      </c>
      <c r="C36" s="20">
        <v>7339.352</v>
      </c>
      <c r="D36" s="20">
        <v>8293.807</v>
      </c>
      <c r="E36" s="20">
        <v>0</v>
      </c>
      <c r="F36" s="20">
        <v>0</v>
      </c>
      <c r="G36" s="20">
        <v>0</v>
      </c>
      <c r="H36" s="20">
        <v>1</v>
      </c>
      <c r="I36" s="19">
        <v>1.741</v>
      </c>
      <c r="J36" s="19">
        <v>13.049</v>
      </c>
      <c r="K36" s="21">
        <v>4</v>
      </c>
      <c r="L36" s="21">
        <v>0</v>
      </c>
      <c r="M36" s="21">
        <v>-1</v>
      </c>
      <c r="N36" s="21">
        <v>0</v>
      </c>
      <c r="O36" s="21">
        <v>0</v>
      </c>
      <c r="P36" s="21">
        <v>9.663</v>
      </c>
      <c r="Q36" s="21">
        <v>0</v>
      </c>
      <c r="R36" s="21">
        <v>0</v>
      </c>
    </row>
    <row r="37" ht="16.5" spans="1:18">
      <c r="A37" s="20">
        <v>125</v>
      </c>
      <c r="B37" s="20" t="s">
        <v>208</v>
      </c>
      <c r="C37" s="20">
        <v>10404.774</v>
      </c>
      <c r="D37" s="20">
        <v>11439.971</v>
      </c>
      <c r="E37" s="20">
        <v>0</v>
      </c>
      <c r="F37" s="20">
        <v>0</v>
      </c>
      <c r="G37" s="20">
        <v>0</v>
      </c>
      <c r="H37" s="20">
        <v>1</v>
      </c>
      <c r="I37" s="19">
        <v>0.265</v>
      </c>
      <c r="J37" s="19">
        <v>9.29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4.938</v>
      </c>
      <c r="Q37" s="21">
        <v>0</v>
      </c>
      <c r="R37" s="21">
        <v>0</v>
      </c>
    </row>
    <row r="38" ht="16.5" spans="1:18">
      <c r="A38" s="20">
        <v>129</v>
      </c>
      <c r="B38" s="20" t="s">
        <v>209</v>
      </c>
      <c r="C38" s="20">
        <v>13387.975</v>
      </c>
      <c r="D38" s="20">
        <v>14675.329</v>
      </c>
      <c r="E38" s="20">
        <v>0</v>
      </c>
      <c r="F38" s="20">
        <v>0</v>
      </c>
      <c r="G38" s="20">
        <v>0</v>
      </c>
      <c r="H38" s="20">
        <v>1</v>
      </c>
      <c r="I38" s="19">
        <v>0.911</v>
      </c>
      <c r="J38" s="19">
        <v>9.603</v>
      </c>
      <c r="K38" s="21">
        <v>1</v>
      </c>
      <c r="L38" s="21">
        <v>2</v>
      </c>
      <c r="M38" s="21">
        <v>0</v>
      </c>
      <c r="N38" s="21">
        <v>0</v>
      </c>
      <c r="O38" s="21">
        <v>0</v>
      </c>
      <c r="P38" s="21">
        <v>-4.277</v>
      </c>
      <c r="Q38" s="21">
        <v>0</v>
      </c>
      <c r="R38" s="21">
        <v>0</v>
      </c>
    </row>
    <row r="39" ht="16.5" spans="1:18">
      <c r="A39" s="20">
        <v>134</v>
      </c>
      <c r="B39" s="20" t="s">
        <v>210</v>
      </c>
      <c r="C39" s="20">
        <v>930.164</v>
      </c>
      <c r="D39" s="20">
        <v>1035.015</v>
      </c>
      <c r="E39" s="20">
        <v>0</v>
      </c>
      <c r="F39" s="20">
        <v>0</v>
      </c>
      <c r="G39" s="20">
        <v>0</v>
      </c>
      <c r="H39" s="20">
        <v>1</v>
      </c>
      <c r="I39" s="19">
        <v>4.21</v>
      </c>
      <c r="J39" s="19">
        <v>13.914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-4.557</v>
      </c>
      <c r="Q39" s="21">
        <v>0</v>
      </c>
      <c r="R39" s="21">
        <v>0</v>
      </c>
    </row>
    <row r="40" ht="16.5" spans="1:18">
      <c r="A40" s="20">
        <v>136</v>
      </c>
      <c r="B40" s="20" t="s">
        <v>211</v>
      </c>
      <c r="C40" s="20">
        <v>10731.589</v>
      </c>
      <c r="D40" s="20">
        <v>11700.169</v>
      </c>
      <c r="E40" s="20">
        <v>0</v>
      </c>
      <c r="F40" s="20">
        <v>0</v>
      </c>
      <c r="G40" s="20">
        <v>0</v>
      </c>
      <c r="H40" s="20">
        <v>1</v>
      </c>
      <c r="I40" s="19">
        <v>1.211</v>
      </c>
      <c r="J40" s="19">
        <v>9.389</v>
      </c>
      <c r="K40" s="21">
        <v>3</v>
      </c>
      <c r="L40" s="21">
        <v>0</v>
      </c>
      <c r="M40" s="21">
        <v>0</v>
      </c>
      <c r="N40" s="21">
        <v>0</v>
      </c>
      <c r="O40" s="21">
        <v>0</v>
      </c>
      <c r="P40" s="21">
        <v>0.029</v>
      </c>
      <c r="Q40" s="21">
        <v>0</v>
      </c>
      <c r="R40" s="21">
        <v>0</v>
      </c>
    </row>
    <row r="41" ht="16.5" spans="1:18">
      <c r="A41" s="20">
        <v>138</v>
      </c>
      <c r="B41" s="20" t="s">
        <v>212</v>
      </c>
      <c r="C41" s="20">
        <v>6733.535</v>
      </c>
      <c r="D41" s="20">
        <v>7365.009</v>
      </c>
      <c r="E41" s="20">
        <v>0</v>
      </c>
      <c r="F41" s="20">
        <v>0</v>
      </c>
      <c r="G41" s="20">
        <v>0</v>
      </c>
      <c r="H41" s="20">
        <v>1</v>
      </c>
      <c r="I41" s="19">
        <v>0.494</v>
      </c>
      <c r="J41" s="19">
        <v>9.026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0.319</v>
      </c>
      <c r="Q41" s="21">
        <v>0</v>
      </c>
      <c r="R41" s="21">
        <v>0</v>
      </c>
    </row>
    <row r="42" ht="16.5" spans="1:18">
      <c r="A42" s="20">
        <v>147</v>
      </c>
      <c r="B42" s="20" t="s">
        <v>213</v>
      </c>
      <c r="C42" s="20">
        <v>6446.399</v>
      </c>
      <c r="D42" s="20">
        <v>7001.892</v>
      </c>
      <c r="E42" s="20">
        <v>0</v>
      </c>
      <c r="F42" s="20">
        <v>0</v>
      </c>
      <c r="G42" s="20">
        <v>0</v>
      </c>
      <c r="H42" s="20">
        <v>1</v>
      </c>
      <c r="I42" s="19">
        <v>0.441</v>
      </c>
      <c r="J42" s="19">
        <v>8.339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1.671</v>
      </c>
      <c r="Q42" s="21">
        <v>0</v>
      </c>
      <c r="R42" s="21">
        <v>1</v>
      </c>
    </row>
    <row r="43" ht="16.5" spans="1:18">
      <c r="A43" s="20">
        <v>149</v>
      </c>
      <c r="B43" s="20" t="s">
        <v>214</v>
      </c>
      <c r="C43" s="20">
        <v>3604.229</v>
      </c>
      <c r="D43" s="20">
        <v>3966.754</v>
      </c>
      <c r="E43" s="20">
        <v>0</v>
      </c>
      <c r="F43" s="20">
        <v>0</v>
      </c>
      <c r="G43" s="20">
        <v>0</v>
      </c>
      <c r="H43" s="20">
        <v>1</v>
      </c>
      <c r="I43" s="19">
        <v>1.635</v>
      </c>
      <c r="J43" s="19">
        <v>10.625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1.751</v>
      </c>
      <c r="Q43" s="21">
        <v>0</v>
      </c>
      <c r="R43" s="21">
        <v>0</v>
      </c>
    </row>
    <row r="44" ht="16.5" spans="1:18">
      <c r="A44" s="20">
        <v>683</v>
      </c>
      <c r="B44" s="20" t="s">
        <v>215</v>
      </c>
      <c r="C44" s="20">
        <v>851.484</v>
      </c>
      <c r="D44" s="20">
        <v>1030.212</v>
      </c>
      <c r="E44" s="20">
        <v>0</v>
      </c>
      <c r="F44" s="20">
        <v>0</v>
      </c>
      <c r="G44" s="20">
        <v>0</v>
      </c>
      <c r="H44" s="20">
        <v>1</v>
      </c>
      <c r="I44" s="19">
        <v>6.946</v>
      </c>
      <c r="J44" s="19">
        <v>23.09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0.386</v>
      </c>
      <c r="Q44" s="21">
        <v>0</v>
      </c>
      <c r="R44" s="21">
        <v>0</v>
      </c>
    </row>
    <row r="45" ht="16.5" spans="1:18">
      <c r="A45" s="20">
        <v>808</v>
      </c>
      <c r="B45" s="20" t="s">
        <v>216</v>
      </c>
      <c r="C45" s="20">
        <v>7348.773</v>
      </c>
      <c r="D45" s="20">
        <v>8339.573</v>
      </c>
      <c r="E45" s="20">
        <v>0</v>
      </c>
      <c r="F45" s="20">
        <v>0</v>
      </c>
      <c r="G45" s="20">
        <v>0</v>
      </c>
      <c r="H45" s="20">
        <v>1</v>
      </c>
      <c r="I45" s="19">
        <v>2.499</v>
      </c>
      <c r="J45" s="19">
        <v>14.083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1.216</v>
      </c>
      <c r="Q45" s="21">
        <v>0</v>
      </c>
      <c r="R45" s="21">
        <v>0</v>
      </c>
    </row>
    <row r="46" ht="16.5" spans="1:18">
      <c r="A46" s="20">
        <v>814</v>
      </c>
      <c r="B46" s="20" t="s">
        <v>217</v>
      </c>
      <c r="C46" s="20">
        <v>7133.104</v>
      </c>
      <c r="D46" s="20">
        <v>8129.149</v>
      </c>
      <c r="E46" s="20">
        <v>0</v>
      </c>
      <c r="F46" s="20">
        <v>0</v>
      </c>
      <c r="G46" s="20">
        <v>0</v>
      </c>
      <c r="H46" s="20">
        <v>1</v>
      </c>
      <c r="I46" s="19">
        <v>2.698</v>
      </c>
      <c r="J46" s="19">
        <v>14.62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1.34</v>
      </c>
      <c r="Q46" s="21">
        <v>0</v>
      </c>
      <c r="R46" s="21">
        <v>0</v>
      </c>
    </row>
    <row r="47" ht="16.5" spans="1:18">
      <c r="A47" s="20">
        <v>821</v>
      </c>
      <c r="B47" s="20" t="s">
        <v>218</v>
      </c>
      <c r="C47" s="20">
        <v>5967.147</v>
      </c>
      <c r="D47" s="20">
        <v>6518.109</v>
      </c>
      <c r="E47" s="20">
        <v>0</v>
      </c>
      <c r="F47" s="20">
        <v>0</v>
      </c>
      <c r="G47" s="20">
        <v>0</v>
      </c>
      <c r="H47" s="20">
        <v>1</v>
      </c>
      <c r="I47" s="19">
        <v>1.108</v>
      </c>
      <c r="J47" s="19">
        <v>9.467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0.406</v>
      </c>
      <c r="Q47" s="21">
        <v>0</v>
      </c>
      <c r="R47" s="21">
        <v>1</v>
      </c>
    </row>
    <row r="48" ht="16.5" spans="1:18">
      <c r="A48" s="20">
        <v>841</v>
      </c>
      <c r="B48" s="20" t="s">
        <v>219</v>
      </c>
      <c r="C48" s="20">
        <v>7020.407</v>
      </c>
      <c r="D48" s="20">
        <v>8044.509</v>
      </c>
      <c r="E48" s="20">
        <v>0</v>
      </c>
      <c r="F48" s="20">
        <v>0</v>
      </c>
      <c r="G48" s="20">
        <v>0</v>
      </c>
      <c r="H48" s="20">
        <v>1</v>
      </c>
      <c r="I48" s="19">
        <v>3.29</v>
      </c>
      <c r="J48" s="19">
        <v>15.602</v>
      </c>
      <c r="K48" s="21">
        <v>2</v>
      </c>
      <c r="L48" s="21">
        <v>2</v>
      </c>
      <c r="M48" s="21">
        <v>0</v>
      </c>
      <c r="N48" s="21">
        <v>0</v>
      </c>
      <c r="O48" s="21">
        <v>0</v>
      </c>
      <c r="P48" s="21">
        <v>1.324</v>
      </c>
      <c r="Q48" s="21">
        <v>0</v>
      </c>
      <c r="R48" s="21">
        <v>0</v>
      </c>
    </row>
    <row r="49" ht="16.5" spans="1:18">
      <c r="A49" s="20">
        <v>857</v>
      </c>
      <c r="B49" s="20" t="s">
        <v>220</v>
      </c>
      <c r="C49" s="20">
        <v>9011.39</v>
      </c>
      <c r="D49" s="20">
        <v>10245.489</v>
      </c>
      <c r="E49" s="20">
        <v>0</v>
      </c>
      <c r="F49" s="20">
        <v>0</v>
      </c>
      <c r="G49" s="20">
        <v>0</v>
      </c>
      <c r="H49" s="20">
        <v>1</v>
      </c>
      <c r="I49" s="19">
        <v>2.547</v>
      </c>
      <c r="J49" s="19">
        <v>14.285</v>
      </c>
      <c r="K49" s="21">
        <v>3</v>
      </c>
      <c r="L49" s="21">
        <v>2</v>
      </c>
      <c r="M49" s="21">
        <v>0</v>
      </c>
      <c r="N49" s="21">
        <v>0</v>
      </c>
      <c r="O49" s="21">
        <v>0</v>
      </c>
      <c r="P49" s="21">
        <v>0.494</v>
      </c>
      <c r="Q49" s="21">
        <v>0</v>
      </c>
      <c r="R49" s="21">
        <v>1</v>
      </c>
    </row>
    <row r="50" ht="16.5" spans="1:18">
      <c r="A50" s="20">
        <v>863</v>
      </c>
      <c r="B50" s="20" t="s">
        <v>221</v>
      </c>
      <c r="C50" s="20">
        <v>2006.427</v>
      </c>
      <c r="D50" s="20">
        <v>2531.954</v>
      </c>
      <c r="E50" s="20">
        <v>0</v>
      </c>
      <c r="F50" s="20">
        <v>0</v>
      </c>
      <c r="G50" s="20">
        <v>0</v>
      </c>
      <c r="H50" s="20">
        <v>1</v>
      </c>
      <c r="I50" s="19">
        <v>3.619</v>
      </c>
      <c r="J50" s="19">
        <v>23.623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1.799</v>
      </c>
      <c r="Q50" s="21">
        <v>0</v>
      </c>
      <c r="R50" s="21">
        <v>0</v>
      </c>
    </row>
    <row r="51" ht="16.5" spans="1:18">
      <c r="A51" s="20">
        <v>867</v>
      </c>
      <c r="B51" s="20" t="s">
        <v>222</v>
      </c>
      <c r="C51" s="20">
        <v>1865.226</v>
      </c>
      <c r="D51" s="20">
        <v>2331.26</v>
      </c>
      <c r="E51" s="20">
        <v>0</v>
      </c>
      <c r="F51" s="20">
        <v>0</v>
      </c>
      <c r="G51" s="20">
        <v>0</v>
      </c>
      <c r="H51" s="20">
        <v>1</v>
      </c>
      <c r="I51" s="19">
        <v>4.925</v>
      </c>
      <c r="J51" s="19">
        <v>23.931</v>
      </c>
      <c r="K51" s="21">
        <v>4</v>
      </c>
      <c r="L51" s="21">
        <v>2</v>
      </c>
      <c r="M51" s="21">
        <v>0</v>
      </c>
      <c r="N51" s="21">
        <v>1</v>
      </c>
      <c r="O51" s="21">
        <v>0</v>
      </c>
      <c r="P51" s="21">
        <v>1.438</v>
      </c>
      <c r="Q51" s="21">
        <v>0</v>
      </c>
      <c r="R51" s="21">
        <v>1</v>
      </c>
    </row>
    <row r="52" ht="16.5" spans="1:18">
      <c r="A52" s="20">
        <v>869</v>
      </c>
      <c r="B52" s="20" t="s">
        <v>223</v>
      </c>
      <c r="C52" s="20">
        <v>3134.738</v>
      </c>
      <c r="D52" s="20">
        <v>3799.809</v>
      </c>
      <c r="E52" s="20">
        <v>0</v>
      </c>
      <c r="F52" s="20">
        <v>0</v>
      </c>
      <c r="G52" s="20">
        <v>0</v>
      </c>
      <c r="H52" s="20">
        <v>1</v>
      </c>
      <c r="I52" s="19">
        <v>5.282</v>
      </c>
      <c r="J52" s="19">
        <v>21.861</v>
      </c>
      <c r="K52" s="21">
        <v>4</v>
      </c>
      <c r="L52" s="21">
        <v>2</v>
      </c>
      <c r="M52" s="21">
        <v>0</v>
      </c>
      <c r="N52" s="21">
        <v>1</v>
      </c>
      <c r="O52" s="21">
        <v>0</v>
      </c>
      <c r="P52" s="21">
        <v>6.862</v>
      </c>
      <c r="Q52" s="21">
        <v>0</v>
      </c>
      <c r="R52" s="21">
        <v>0</v>
      </c>
    </row>
    <row r="53" ht="16.5" spans="1:18">
      <c r="A53" s="20">
        <v>914</v>
      </c>
      <c r="B53" s="20" t="s">
        <v>224</v>
      </c>
      <c r="C53" s="20">
        <v>5661.543</v>
      </c>
      <c r="D53" s="20">
        <v>6390.86</v>
      </c>
      <c r="E53" s="20">
        <v>0</v>
      </c>
      <c r="F53" s="20">
        <v>0</v>
      </c>
      <c r="G53" s="20">
        <v>0</v>
      </c>
      <c r="H53" s="20">
        <v>1</v>
      </c>
      <c r="I53" s="19">
        <v>1.332</v>
      </c>
      <c r="J53" s="19">
        <v>12.592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1.24</v>
      </c>
      <c r="Q53" s="21">
        <v>0</v>
      </c>
      <c r="R53" s="21">
        <v>0</v>
      </c>
    </row>
    <row r="54" ht="16.5" spans="1:18">
      <c r="A54" s="20">
        <v>919</v>
      </c>
      <c r="B54" s="20" t="s">
        <v>225</v>
      </c>
      <c r="C54" s="20">
        <v>4534.058</v>
      </c>
      <c r="D54" s="20">
        <v>5025.16</v>
      </c>
      <c r="E54" s="20">
        <v>0</v>
      </c>
      <c r="F54" s="20">
        <v>0</v>
      </c>
      <c r="G54" s="20">
        <v>0</v>
      </c>
      <c r="H54" s="20">
        <v>1</v>
      </c>
      <c r="I54" s="19">
        <v>0.481</v>
      </c>
      <c r="J54" s="19">
        <v>10.207</v>
      </c>
      <c r="K54" s="21">
        <v>4</v>
      </c>
      <c r="L54" s="21">
        <v>2</v>
      </c>
      <c r="M54" s="21">
        <v>0</v>
      </c>
      <c r="N54" s="21">
        <v>1</v>
      </c>
      <c r="O54" s="21">
        <v>0</v>
      </c>
      <c r="P54" s="21">
        <v>1.446</v>
      </c>
      <c r="Q54" s="21">
        <v>0</v>
      </c>
      <c r="R54" s="21">
        <v>0</v>
      </c>
    </row>
    <row r="55" ht="16.5" spans="1:18">
      <c r="A55" s="20">
        <v>923</v>
      </c>
      <c r="B55" s="20" t="s">
        <v>226</v>
      </c>
      <c r="C55" s="20">
        <v>248.162</v>
      </c>
      <c r="D55" s="20">
        <v>249.81</v>
      </c>
      <c r="E55" s="20">
        <v>0</v>
      </c>
      <c r="F55" s="20">
        <v>0</v>
      </c>
      <c r="G55" s="20">
        <v>0</v>
      </c>
      <c r="H55" s="20">
        <v>1</v>
      </c>
      <c r="I55" s="19">
        <v>0.386</v>
      </c>
      <c r="J55" s="19">
        <v>1.043</v>
      </c>
      <c r="K55" s="21">
        <v>4</v>
      </c>
      <c r="L55" s="21">
        <v>0</v>
      </c>
      <c r="M55" s="21">
        <v>0</v>
      </c>
      <c r="N55" s="21">
        <v>1</v>
      </c>
      <c r="O55" s="21">
        <v>0</v>
      </c>
      <c r="P55" s="21">
        <v>0.624</v>
      </c>
      <c r="Q55" s="21">
        <v>0</v>
      </c>
      <c r="R55" s="21">
        <v>1</v>
      </c>
    </row>
    <row r="56" ht="16.5" spans="1:18">
      <c r="A56" s="20">
        <v>925</v>
      </c>
      <c r="B56" s="20" t="s">
        <v>227</v>
      </c>
      <c r="C56" s="20">
        <v>4110.831</v>
      </c>
      <c r="D56" s="20">
        <v>4566.318</v>
      </c>
      <c r="E56" s="20">
        <v>0</v>
      </c>
      <c r="F56" s="20">
        <v>0</v>
      </c>
      <c r="G56" s="20">
        <v>0</v>
      </c>
      <c r="H56" s="20">
        <v>1</v>
      </c>
      <c r="I56" s="19">
        <v>0.315</v>
      </c>
      <c r="J56" s="19">
        <v>10.258</v>
      </c>
      <c r="K56" s="21">
        <v>2</v>
      </c>
      <c r="L56" s="21">
        <v>1</v>
      </c>
      <c r="M56" s="21">
        <v>0</v>
      </c>
      <c r="N56" s="21">
        <v>0</v>
      </c>
      <c r="O56" s="21">
        <v>0</v>
      </c>
      <c r="P56" s="21">
        <v>1.586</v>
      </c>
      <c r="Q56" s="21">
        <v>0</v>
      </c>
      <c r="R56" s="21">
        <v>0</v>
      </c>
    </row>
    <row r="57" ht="16.5" spans="1:18">
      <c r="A57" s="20">
        <v>933</v>
      </c>
      <c r="B57" s="20" t="s">
        <v>228</v>
      </c>
      <c r="C57" s="20">
        <v>7178.078</v>
      </c>
      <c r="D57" s="20">
        <v>8115.358</v>
      </c>
      <c r="E57" s="20">
        <v>0</v>
      </c>
      <c r="F57" s="20">
        <v>0</v>
      </c>
      <c r="G57" s="20">
        <v>0</v>
      </c>
      <c r="H57" s="20">
        <v>1</v>
      </c>
      <c r="I57" s="19">
        <v>1.802</v>
      </c>
      <c r="J57" s="19">
        <v>13.143</v>
      </c>
      <c r="K57" s="21">
        <v>4</v>
      </c>
      <c r="L57" s="21">
        <v>1</v>
      </c>
      <c r="M57" s="21">
        <v>-1</v>
      </c>
      <c r="N57" s="21">
        <v>1</v>
      </c>
      <c r="O57" s="21">
        <v>0</v>
      </c>
      <c r="P57" s="21">
        <v>1.8</v>
      </c>
      <c r="Q57" s="21">
        <v>0</v>
      </c>
      <c r="R57" s="21">
        <v>0</v>
      </c>
    </row>
    <row r="58" ht="16.5" spans="1:18">
      <c r="A58" s="20">
        <v>934</v>
      </c>
      <c r="B58" s="20" t="s">
        <v>229</v>
      </c>
      <c r="C58" s="20">
        <v>5287.943</v>
      </c>
      <c r="D58" s="20">
        <v>5963.882</v>
      </c>
      <c r="E58" s="20">
        <v>0</v>
      </c>
      <c r="F58" s="20">
        <v>0</v>
      </c>
      <c r="G58" s="20">
        <v>0</v>
      </c>
      <c r="H58" s="20">
        <v>1</v>
      </c>
      <c r="I58" s="19">
        <v>0.871</v>
      </c>
      <c r="J58" s="19">
        <v>12.106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1.132</v>
      </c>
      <c r="Q58" s="21">
        <v>0</v>
      </c>
      <c r="R58" s="21">
        <v>1</v>
      </c>
    </row>
    <row r="59" ht="16.5" spans="1:18">
      <c r="A59" s="20">
        <v>945</v>
      </c>
      <c r="B59" s="20" t="s">
        <v>230</v>
      </c>
      <c r="C59" s="20">
        <v>1349.332</v>
      </c>
      <c r="D59" s="20">
        <v>1489.776</v>
      </c>
      <c r="E59" s="20">
        <v>0</v>
      </c>
      <c r="F59" s="20">
        <v>0</v>
      </c>
      <c r="G59" s="20">
        <v>0</v>
      </c>
      <c r="H59" s="20">
        <v>1</v>
      </c>
      <c r="I59" s="19">
        <v>0.827</v>
      </c>
      <c r="J59" s="19">
        <v>10.176</v>
      </c>
      <c r="K59" s="21">
        <v>4</v>
      </c>
      <c r="L59" s="21">
        <v>2</v>
      </c>
      <c r="M59" s="21">
        <v>-1</v>
      </c>
      <c r="N59" s="21">
        <v>1</v>
      </c>
      <c r="O59" s="21">
        <v>0</v>
      </c>
      <c r="P59" s="21">
        <v>1.527</v>
      </c>
      <c r="Q59" s="21">
        <v>0</v>
      </c>
      <c r="R59" s="21">
        <v>0</v>
      </c>
    </row>
    <row r="60" ht="16.5" spans="1:18">
      <c r="A60" s="20">
        <v>949</v>
      </c>
      <c r="B60" s="20" t="s">
        <v>231</v>
      </c>
      <c r="C60" s="20">
        <v>4497.303</v>
      </c>
      <c r="D60" s="20">
        <v>5080.452</v>
      </c>
      <c r="E60" s="20">
        <v>0</v>
      </c>
      <c r="F60" s="20">
        <v>0</v>
      </c>
      <c r="G60" s="20">
        <v>0</v>
      </c>
      <c r="H60" s="20">
        <v>1</v>
      </c>
      <c r="I60" s="19">
        <v>0.648</v>
      </c>
      <c r="J60" s="19">
        <v>12.052</v>
      </c>
      <c r="K60" s="21">
        <v>4</v>
      </c>
      <c r="L60" s="21">
        <v>2</v>
      </c>
      <c r="M60" s="21">
        <v>-1</v>
      </c>
      <c r="N60" s="21">
        <v>1</v>
      </c>
      <c r="O60" s="21">
        <v>0</v>
      </c>
      <c r="P60" s="21">
        <v>0.001</v>
      </c>
      <c r="Q60" s="21">
        <v>0</v>
      </c>
      <c r="R60" s="21">
        <v>0</v>
      </c>
    </row>
    <row r="61" ht="16.5" spans="1:18">
      <c r="A61" s="20">
        <v>959</v>
      </c>
      <c r="B61" s="20" t="s">
        <v>232</v>
      </c>
      <c r="C61" s="20">
        <v>6465.295</v>
      </c>
      <c r="D61" s="20">
        <v>7200.043</v>
      </c>
      <c r="E61" s="20">
        <v>0</v>
      </c>
      <c r="F61" s="20">
        <v>0</v>
      </c>
      <c r="G61" s="20">
        <v>0</v>
      </c>
      <c r="H61" s="20">
        <v>1</v>
      </c>
      <c r="I61" s="19">
        <v>0.618</v>
      </c>
      <c r="J61" s="19">
        <v>10.76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-0.395</v>
      </c>
      <c r="Q61" s="21">
        <v>0</v>
      </c>
      <c r="R61" s="21">
        <v>0</v>
      </c>
    </row>
    <row r="62" ht="16.5" spans="1:18">
      <c r="A62" s="20">
        <v>974</v>
      </c>
      <c r="B62" s="20" t="s">
        <v>233</v>
      </c>
      <c r="C62" s="20">
        <v>5903.499</v>
      </c>
      <c r="D62" s="20">
        <v>6665.787</v>
      </c>
      <c r="E62" s="20">
        <v>0</v>
      </c>
      <c r="F62" s="20">
        <v>0</v>
      </c>
      <c r="G62" s="20">
        <v>0</v>
      </c>
      <c r="H62" s="20">
        <v>1</v>
      </c>
      <c r="I62" s="19">
        <v>1.219</v>
      </c>
      <c r="J62" s="19">
        <v>12.515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4.135</v>
      </c>
      <c r="Q62" s="21">
        <v>0</v>
      </c>
      <c r="R62" s="21">
        <v>0</v>
      </c>
    </row>
    <row r="63" ht="16.5" spans="1:18">
      <c r="A63" s="20">
        <v>978</v>
      </c>
      <c r="B63" s="20" t="s">
        <v>234</v>
      </c>
      <c r="C63" s="20">
        <v>9464.468</v>
      </c>
      <c r="D63" s="20">
        <v>10704.911</v>
      </c>
      <c r="E63" s="20">
        <v>0</v>
      </c>
      <c r="F63" s="20">
        <v>0</v>
      </c>
      <c r="G63" s="20">
        <v>0</v>
      </c>
      <c r="H63" s="20">
        <v>1</v>
      </c>
      <c r="I63" s="19">
        <v>2.66</v>
      </c>
      <c r="J63" s="19">
        <v>13.939</v>
      </c>
      <c r="K63" s="21">
        <v>2</v>
      </c>
      <c r="L63" s="21">
        <v>1</v>
      </c>
      <c r="M63" s="21">
        <v>0</v>
      </c>
      <c r="N63" s="21">
        <v>0</v>
      </c>
      <c r="O63" s="21">
        <v>0</v>
      </c>
      <c r="P63" s="21">
        <v>-0.224</v>
      </c>
      <c r="Q63" s="21">
        <v>0</v>
      </c>
      <c r="R63" s="21">
        <v>0</v>
      </c>
    </row>
    <row r="64" ht="16.5" spans="1:18">
      <c r="A64" s="20">
        <v>991</v>
      </c>
      <c r="B64" s="20" t="s">
        <v>235</v>
      </c>
      <c r="C64" s="20">
        <v>7708.689</v>
      </c>
      <c r="D64" s="20">
        <v>8747.265</v>
      </c>
      <c r="E64" s="20">
        <v>0</v>
      </c>
      <c r="F64" s="20">
        <v>0</v>
      </c>
      <c r="G64" s="20">
        <v>0</v>
      </c>
      <c r="H64" s="20">
        <v>1</v>
      </c>
      <c r="I64" s="19">
        <v>2.261</v>
      </c>
      <c r="J64" s="19">
        <v>13.865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1.031</v>
      </c>
      <c r="Q64" s="21">
        <v>0</v>
      </c>
      <c r="R64" s="21">
        <v>0</v>
      </c>
    </row>
    <row r="65" ht="16.5" spans="1:18">
      <c r="A65" s="20">
        <v>992</v>
      </c>
      <c r="B65" s="20" t="s">
        <v>236</v>
      </c>
      <c r="C65" s="20">
        <v>5043.853</v>
      </c>
      <c r="D65" s="20">
        <v>5686.107</v>
      </c>
      <c r="E65" s="20">
        <v>0</v>
      </c>
      <c r="F65" s="20">
        <v>0</v>
      </c>
      <c r="G65" s="20">
        <v>0</v>
      </c>
      <c r="H65" s="20">
        <v>1</v>
      </c>
      <c r="I65" s="19">
        <v>1.031</v>
      </c>
      <c r="J65" s="19">
        <v>12.21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2.287</v>
      </c>
      <c r="Q65" s="21">
        <v>0</v>
      </c>
      <c r="R65" s="21">
        <v>0</v>
      </c>
    </row>
    <row r="66" ht="16.5" spans="1:18">
      <c r="A66" s="20">
        <v>399232</v>
      </c>
      <c r="B66" s="20" t="s">
        <v>237</v>
      </c>
      <c r="C66" s="20">
        <v>2313.922</v>
      </c>
      <c r="D66" s="20">
        <v>2760.928</v>
      </c>
      <c r="E66" s="20">
        <v>0</v>
      </c>
      <c r="F66" s="20">
        <v>0</v>
      </c>
      <c r="G66" s="20">
        <v>0</v>
      </c>
      <c r="H66" s="20">
        <v>1</v>
      </c>
      <c r="I66" s="19">
        <v>1.932</v>
      </c>
      <c r="J66" s="19">
        <v>17.81</v>
      </c>
      <c r="K66" s="21">
        <v>2</v>
      </c>
      <c r="L66" s="21">
        <v>2</v>
      </c>
      <c r="M66" s="21">
        <v>0</v>
      </c>
      <c r="N66" s="21">
        <v>0</v>
      </c>
      <c r="O66" s="21">
        <v>0</v>
      </c>
      <c r="P66" s="21">
        <v>2.781</v>
      </c>
      <c r="Q66" s="21">
        <v>0</v>
      </c>
      <c r="R66" s="21">
        <v>0</v>
      </c>
    </row>
    <row r="67" ht="16.5" spans="1:18">
      <c r="A67" s="20">
        <v>399237</v>
      </c>
      <c r="B67" s="20" t="s">
        <v>238</v>
      </c>
      <c r="C67" s="20">
        <v>1023.812</v>
      </c>
      <c r="D67" s="20">
        <v>1149.353</v>
      </c>
      <c r="E67" s="20">
        <v>0</v>
      </c>
      <c r="F67" s="20">
        <v>0</v>
      </c>
      <c r="G67" s="20">
        <v>0</v>
      </c>
      <c r="H67" s="20">
        <v>1</v>
      </c>
      <c r="I67" s="19">
        <v>2.664</v>
      </c>
      <c r="J67" s="19">
        <v>13.296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3.476</v>
      </c>
      <c r="Q67" s="21">
        <v>0</v>
      </c>
      <c r="R67" s="21">
        <v>0</v>
      </c>
    </row>
    <row r="68" ht="16.5" spans="1:18">
      <c r="A68" s="20">
        <v>399265</v>
      </c>
      <c r="B68" s="20" t="s">
        <v>239</v>
      </c>
      <c r="C68" s="20">
        <v>822.589</v>
      </c>
      <c r="D68" s="20">
        <v>1019.247</v>
      </c>
      <c r="E68" s="20">
        <v>0</v>
      </c>
      <c r="F68" s="20">
        <v>0</v>
      </c>
      <c r="G68" s="20">
        <v>0</v>
      </c>
      <c r="H68" s="20">
        <v>1</v>
      </c>
      <c r="I68" s="19">
        <v>1.267</v>
      </c>
      <c r="J68" s="19">
        <v>20.317</v>
      </c>
      <c r="K68" s="21">
        <v>3</v>
      </c>
      <c r="L68" s="21">
        <v>0</v>
      </c>
      <c r="M68" s="21">
        <v>0</v>
      </c>
      <c r="N68" s="21">
        <v>0</v>
      </c>
      <c r="O68" s="21">
        <v>0</v>
      </c>
      <c r="P68" s="21">
        <v>1.861</v>
      </c>
      <c r="Q68" s="21">
        <v>0</v>
      </c>
      <c r="R68" s="21">
        <v>0</v>
      </c>
    </row>
    <row r="69" ht="16.5" spans="1:18">
      <c r="A69" s="20">
        <v>399289</v>
      </c>
      <c r="B69" s="20" t="s">
        <v>240</v>
      </c>
      <c r="C69" s="20">
        <v>117.678</v>
      </c>
      <c r="D69" s="20">
        <v>118.803</v>
      </c>
      <c r="E69" s="20">
        <v>0</v>
      </c>
      <c r="F69" s="20">
        <v>0</v>
      </c>
      <c r="G69" s="20">
        <v>0</v>
      </c>
      <c r="H69" s="20">
        <v>1</v>
      </c>
      <c r="I69" s="19">
        <v>0.477</v>
      </c>
      <c r="J69" s="19">
        <v>1.419</v>
      </c>
      <c r="K69" s="21">
        <v>3</v>
      </c>
      <c r="L69" s="21">
        <v>2</v>
      </c>
      <c r="M69" s="21">
        <v>0</v>
      </c>
      <c r="N69" s="21">
        <v>1</v>
      </c>
      <c r="O69" s="21">
        <v>0</v>
      </c>
      <c r="P69" s="21">
        <v>-0.9</v>
      </c>
      <c r="Q69" s="21">
        <v>0</v>
      </c>
      <c r="R69" s="21">
        <v>0</v>
      </c>
    </row>
    <row r="70" ht="16.5" spans="1:18">
      <c r="A70" s="20">
        <v>399298</v>
      </c>
      <c r="B70" s="20" t="s">
        <v>241</v>
      </c>
      <c r="C70" s="20">
        <v>208.727</v>
      </c>
      <c r="D70" s="20">
        <v>210.389</v>
      </c>
      <c r="E70" s="20">
        <v>0</v>
      </c>
      <c r="F70" s="20">
        <v>0</v>
      </c>
      <c r="G70" s="20">
        <v>0</v>
      </c>
      <c r="H70" s="20">
        <v>1</v>
      </c>
      <c r="I70" s="19">
        <v>0.427</v>
      </c>
      <c r="J70" s="19">
        <v>1.214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3.605</v>
      </c>
      <c r="Q70" s="21">
        <v>0</v>
      </c>
      <c r="R70" s="21">
        <v>0</v>
      </c>
    </row>
    <row r="71" ht="16.5" spans="1:18">
      <c r="A71" s="20">
        <v>399299</v>
      </c>
      <c r="B71" s="20" t="s">
        <v>242</v>
      </c>
      <c r="C71" s="20">
        <v>240.19</v>
      </c>
      <c r="D71" s="20">
        <v>241.919</v>
      </c>
      <c r="E71" s="20">
        <v>0</v>
      </c>
      <c r="F71" s="20">
        <v>0</v>
      </c>
      <c r="G71" s="20">
        <v>0</v>
      </c>
      <c r="H71" s="20">
        <v>1</v>
      </c>
      <c r="I71" s="19">
        <v>0.44</v>
      </c>
      <c r="J71" s="19">
        <v>1.151</v>
      </c>
      <c r="K71" s="21">
        <v>4</v>
      </c>
      <c r="L71" s="21">
        <v>1</v>
      </c>
      <c r="M71" s="21">
        <v>0</v>
      </c>
      <c r="N71" s="21">
        <v>1</v>
      </c>
      <c r="O71" s="21">
        <v>0</v>
      </c>
      <c r="P71" s="21">
        <v>0.302</v>
      </c>
      <c r="Q71" s="21">
        <v>0</v>
      </c>
      <c r="R71" s="21">
        <v>0</v>
      </c>
    </row>
    <row r="72" ht="16.5" spans="1:18">
      <c r="A72" s="20">
        <v>399301</v>
      </c>
      <c r="B72" s="20" t="s">
        <v>243</v>
      </c>
      <c r="C72" s="20">
        <v>212.493</v>
      </c>
      <c r="D72" s="20">
        <v>214.185</v>
      </c>
      <c r="E72" s="20">
        <v>0</v>
      </c>
      <c r="F72" s="20">
        <v>0</v>
      </c>
      <c r="G72" s="20">
        <v>0</v>
      </c>
      <c r="H72" s="20">
        <v>1</v>
      </c>
      <c r="I72" s="19">
        <v>0.427</v>
      </c>
      <c r="J72" s="19">
        <v>1.214</v>
      </c>
      <c r="K72" s="21">
        <v>3</v>
      </c>
      <c r="L72" s="21">
        <v>1</v>
      </c>
      <c r="M72" s="21">
        <v>0</v>
      </c>
      <c r="N72" s="21">
        <v>0</v>
      </c>
      <c r="O72" s="21">
        <v>0</v>
      </c>
      <c r="P72" s="21">
        <v>2.403</v>
      </c>
      <c r="Q72" s="21">
        <v>0</v>
      </c>
      <c r="R72" s="21">
        <v>1</v>
      </c>
    </row>
    <row r="73" ht="16.5" spans="1:18">
      <c r="A73" s="20">
        <v>399302</v>
      </c>
      <c r="B73" s="20" t="s">
        <v>244</v>
      </c>
      <c r="C73" s="20">
        <v>216.346</v>
      </c>
      <c r="D73" s="20">
        <v>218.167</v>
      </c>
      <c r="E73" s="20">
        <v>0</v>
      </c>
      <c r="F73" s="20">
        <v>0</v>
      </c>
      <c r="G73" s="20">
        <v>0</v>
      </c>
      <c r="H73" s="20">
        <v>1</v>
      </c>
      <c r="I73" s="19">
        <v>0.425</v>
      </c>
      <c r="J73" s="19">
        <v>1.256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-5.83</v>
      </c>
      <c r="Q73" s="21">
        <v>0</v>
      </c>
      <c r="R73" s="21">
        <v>0</v>
      </c>
    </row>
    <row r="74" ht="16.5" spans="1:18">
      <c r="A74" s="20">
        <v>399353</v>
      </c>
      <c r="B74" s="20" t="s">
        <v>245</v>
      </c>
      <c r="C74" s="20">
        <v>1974.488</v>
      </c>
      <c r="D74" s="20">
        <v>2178.487</v>
      </c>
      <c r="E74" s="20">
        <v>0</v>
      </c>
      <c r="F74" s="20">
        <v>0</v>
      </c>
      <c r="G74" s="20">
        <v>0</v>
      </c>
      <c r="H74" s="20">
        <v>1</v>
      </c>
      <c r="I74" s="19">
        <v>0.646</v>
      </c>
      <c r="J74" s="19">
        <v>9.949</v>
      </c>
      <c r="K74" s="21">
        <v>4</v>
      </c>
      <c r="L74" s="21">
        <v>0</v>
      </c>
      <c r="M74" s="21">
        <v>-1</v>
      </c>
      <c r="N74" s="21">
        <v>1</v>
      </c>
      <c r="O74" s="21">
        <v>0</v>
      </c>
      <c r="P74" s="21">
        <v>10.296</v>
      </c>
      <c r="Q74" s="21">
        <v>0</v>
      </c>
      <c r="R74" s="21">
        <v>0</v>
      </c>
    </row>
    <row r="75" ht="16.5" spans="1:18">
      <c r="A75" s="20">
        <v>399371</v>
      </c>
      <c r="B75" s="20" t="s">
        <v>246</v>
      </c>
      <c r="C75" s="20">
        <v>5960.025</v>
      </c>
      <c r="D75" s="20">
        <v>6595.512</v>
      </c>
      <c r="E75" s="20">
        <v>0</v>
      </c>
      <c r="F75" s="20">
        <v>0</v>
      </c>
      <c r="G75" s="20">
        <v>0</v>
      </c>
      <c r="H75" s="20">
        <v>1</v>
      </c>
      <c r="I75" s="19">
        <v>0.213</v>
      </c>
      <c r="J75" s="19">
        <v>9.828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4.346</v>
      </c>
      <c r="Q75" s="21">
        <v>0</v>
      </c>
      <c r="R75" s="21">
        <v>0</v>
      </c>
    </row>
    <row r="76" ht="16.5" spans="1:18">
      <c r="A76" s="20">
        <v>399373</v>
      </c>
      <c r="B76" s="20" t="s">
        <v>247</v>
      </c>
      <c r="C76" s="20">
        <v>7377.542</v>
      </c>
      <c r="D76" s="20">
        <v>8172.048</v>
      </c>
      <c r="E76" s="20">
        <v>0</v>
      </c>
      <c r="F76" s="20">
        <v>0</v>
      </c>
      <c r="G76" s="20">
        <v>0</v>
      </c>
      <c r="H76" s="20">
        <v>1</v>
      </c>
      <c r="I76" s="19">
        <v>1.073</v>
      </c>
      <c r="J76" s="19">
        <v>10.691</v>
      </c>
      <c r="K76" s="21">
        <v>1</v>
      </c>
      <c r="L76" s="21">
        <v>2</v>
      </c>
      <c r="M76" s="21">
        <v>0</v>
      </c>
      <c r="N76" s="21">
        <v>0</v>
      </c>
      <c r="O76" s="21">
        <v>0</v>
      </c>
      <c r="P76" s="21">
        <v>-5.869</v>
      </c>
      <c r="Q76" s="21">
        <v>0</v>
      </c>
      <c r="R76" s="21">
        <v>0</v>
      </c>
    </row>
    <row r="77" ht="16.5" spans="1:18">
      <c r="A77" s="20">
        <v>399386</v>
      </c>
      <c r="B77" s="20" t="s">
        <v>248</v>
      </c>
      <c r="C77" s="20">
        <v>5113.261</v>
      </c>
      <c r="D77" s="20">
        <v>5767.915</v>
      </c>
      <c r="E77" s="20">
        <v>0</v>
      </c>
      <c r="F77" s="20">
        <v>0</v>
      </c>
      <c r="G77" s="20">
        <v>0</v>
      </c>
      <c r="H77" s="20">
        <v>1</v>
      </c>
      <c r="I77" s="19">
        <v>1.542</v>
      </c>
      <c r="J77" s="19">
        <v>12.717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-3.797</v>
      </c>
      <c r="Q77" s="21">
        <v>0</v>
      </c>
      <c r="R77" s="21">
        <v>0</v>
      </c>
    </row>
    <row r="78" ht="16.5" spans="1:18">
      <c r="A78" s="20">
        <v>399387</v>
      </c>
      <c r="B78" s="20" t="s">
        <v>249</v>
      </c>
      <c r="C78" s="20">
        <v>4724.982</v>
      </c>
      <c r="D78" s="20">
        <v>5330.791</v>
      </c>
      <c r="E78" s="20">
        <v>0</v>
      </c>
      <c r="F78" s="20">
        <v>0</v>
      </c>
      <c r="G78" s="20">
        <v>0</v>
      </c>
      <c r="H78" s="20">
        <v>1</v>
      </c>
      <c r="I78" s="19">
        <v>1.533</v>
      </c>
      <c r="J78" s="19">
        <v>12.723</v>
      </c>
      <c r="K78" s="21">
        <v>2</v>
      </c>
      <c r="L78" s="21">
        <v>0</v>
      </c>
      <c r="M78" s="21">
        <v>0</v>
      </c>
      <c r="N78" s="21">
        <v>0</v>
      </c>
      <c r="O78" s="21">
        <v>0</v>
      </c>
      <c r="P78" s="21">
        <v>-0.231</v>
      </c>
      <c r="Q78" s="21">
        <v>0</v>
      </c>
      <c r="R78" s="21">
        <v>1</v>
      </c>
    </row>
    <row r="79" ht="16.5" spans="1:18">
      <c r="A79" s="20">
        <v>399394</v>
      </c>
      <c r="B79" s="20" t="s">
        <v>250</v>
      </c>
      <c r="C79" s="20">
        <v>7584.134</v>
      </c>
      <c r="D79" s="20">
        <v>8551.896</v>
      </c>
      <c r="E79" s="20">
        <v>0</v>
      </c>
      <c r="F79" s="20">
        <v>0</v>
      </c>
      <c r="G79" s="20">
        <v>0</v>
      </c>
      <c r="H79" s="20">
        <v>1</v>
      </c>
      <c r="I79" s="19">
        <v>2.003</v>
      </c>
      <c r="J79" s="19">
        <v>13.093</v>
      </c>
      <c r="K79" s="21">
        <v>4</v>
      </c>
      <c r="L79" s="21">
        <v>1</v>
      </c>
      <c r="M79" s="21">
        <v>-1</v>
      </c>
      <c r="N79" s="21">
        <v>1</v>
      </c>
      <c r="O79" s="21">
        <v>0</v>
      </c>
      <c r="P79" s="21">
        <v>0.373</v>
      </c>
      <c r="Q79" s="21">
        <v>0</v>
      </c>
      <c r="R79" s="21">
        <v>0</v>
      </c>
    </row>
    <row r="80" ht="16.5" spans="1:18">
      <c r="A80" s="20">
        <v>399404</v>
      </c>
      <c r="B80" s="20" t="s">
        <v>251</v>
      </c>
      <c r="C80" s="20">
        <v>6077.473</v>
      </c>
      <c r="D80" s="20">
        <v>6609.582</v>
      </c>
      <c r="E80" s="20">
        <v>0</v>
      </c>
      <c r="F80" s="20">
        <v>0</v>
      </c>
      <c r="G80" s="20">
        <v>0</v>
      </c>
      <c r="H80" s="20">
        <v>1</v>
      </c>
      <c r="I80" s="19">
        <v>1.377</v>
      </c>
      <c r="J80" s="19">
        <v>9.317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5.752</v>
      </c>
      <c r="Q80" s="21">
        <v>0</v>
      </c>
      <c r="R80" s="21">
        <v>0</v>
      </c>
    </row>
    <row r="81" ht="16.5" spans="1:18">
      <c r="A81" s="20">
        <v>399427</v>
      </c>
      <c r="B81" s="20" t="s">
        <v>252</v>
      </c>
      <c r="C81" s="20">
        <v>2139.628</v>
      </c>
      <c r="D81" s="20">
        <v>2475.492</v>
      </c>
      <c r="E81" s="20">
        <v>0</v>
      </c>
      <c r="F81" s="20">
        <v>0</v>
      </c>
      <c r="G81" s="20">
        <v>0</v>
      </c>
      <c r="H81" s="20">
        <v>1</v>
      </c>
      <c r="I81" s="19">
        <v>1.685</v>
      </c>
      <c r="J81" s="19">
        <v>15.024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3.763</v>
      </c>
      <c r="Q81" s="21">
        <v>0</v>
      </c>
      <c r="R81" s="21">
        <v>0</v>
      </c>
    </row>
    <row r="82" ht="16.5" spans="1:18">
      <c r="A82" s="20">
        <v>399431</v>
      </c>
      <c r="B82" s="20" t="s">
        <v>253</v>
      </c>
      <c r="C82" s="20">
        <v>7147.443</v>
      </c>
      <c r="D82" s="20">
        <v>7952.196</v>
      </c>
      <c r="E82" s="20">
        <v>0</v>
      </c>
      <c r="F82" s="20">
        <v>0</v>
      </c>
      <c r="G82" s="20">
        <v>0</v>
      </c>
      <c r="H82" s="20">
        <v>1</v>
      </c>
      <c r="I82" s="19">
        <v>4.051</v>
      </c>
      <c r="J82" s="19">
        <v>13.761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-2.443</v>
      </c>
      <c r="Q82" s="21">
        <v>0</v>
      </c>
      <c r="R82" s="21">
        <v>0</v>
      </c>
    </row>
    <row r="83" ht="16.5" spans="1:18">
      <c r="A83" s="20">
        <v>399674</v>
      </c>
      <c r="B83" s="20" t="s">
        <v>254</v>
      </c>
      <c r="C83" s="20">
        <v>1610.097</v>
      </c>
      <c r="D83" s="20">
        <v>1872.855</v>
      </c>
      <c r="E83" s="20">
        <v>0</v>
      </c>
      <c r="F83" s="20">
        <v>0</v>
      </c>
      <c r="G83" s="20">
        <v>0</v>
      </c>
      <c r="H83" s="20">
        <v>1</v>
      </c>
      <c r="I83" s="19">
        <v>3.597</v>
      </c>
      <c r="J83" s="19">
        <v>17.122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6.17</v>
      </c>
      <c r="Q83" s="21">
        <v>0</v>
      </c>
      <c r="R83" s="21">
        <v>0</v>
      </c>
    </row>
    <row r="84" ht="16.5" spans="1:18">
      <c r="A84" s="20">
        <v>399676</v>
      </c>
      <c r="B84" s="20" t="s">
        <v>255</v>
      </c>
      <c r="C84" s="20">
        <v>2663.126</v>
      </c>
      <c r="D84" s="20">
        <v>3256.338</v>
      </c>
      <c r="E84" s="20">
        <v>0</v>
      </c>
      <c r="F84" s="20">
        <v>0</v>
      </c>
      <c r="G84" s="20">
        <v>0</v>
      </c>
      <c r="H84" s="20">
        <v>1</v>
      </c>
      <c r="I84" s="19">
        <v>7.003</v>
      </c>
      <c r="J84" s="19">
        <v>23.945</v>
      </c>
      <c r="K84" s="21">
        <v>2</v>
      </c>
      <c r="L84" s="21">
        <v>2</v>
      </c>
      <c r="M84" s="21">
        <v>0</v>
      </c>
      <c r="N84" s="21">
        <v>0</v>
      </c>
      <c r="O84" s="21">
        <v>0</v>
      </c>
      <c r="P84" s="21">
        <v>0.191</v>
      </c>
      <c r="Q84" s="21">
        <v>0</v>
      </c>
      <c r="R84" s="21">
        <v>1</v>
      </c>
    </row>
    <row r="85" ht="16.5" spans="1:18">
      <c r="A85" s="20">
        <v>399809</v>
      </c>
      <c r="B85" s="20" t="s">
        <v>256</v>
      </c>
      <c r="C85" s="20">
        <v>1955.28</v>
      </c>
      <c r="D85" s="20">
        <v>2242.143</v>
      </c>
      <c r="E85" s="20">
        <v>0</v>
      </c>
      <c r="F85" s="20">
        <v>0</v>
      </c>
      <c r="G85" s="20">
        <v>0</v>
      </c>
      <c r="H85" s="20">
        <v>1</v>
      </c>
      <c r="I85" s="19">
        <v>2.423</v>
      </c>
      <c r="J85" s="19">
        <v>14.907</v>
      </c>
      <c r="K85" s="21">
        <v>3</v>
      </c>
      <c r="L85" s="21">
        <v>0</v>
      </c>
      <c r="M85" s="21">
        <v>0</v>
      </c>
      <c r="N85" s="21">
        <v>0</v>
      </c>
      <c r="O85" s="21">
        <v>0</v>
      </c>
      <c r="P85" s="21">
        <v>-0.642</v>
      </c>
      <c r="Q85" s="21">
        <v>0</v>
      </c>
      <c r="R85" s="21">
        <v>0</v>
      </c>
    </row>
    <row r="86" ht="16.5" spans="1:18">
      <c r="A86" s="20">
        <v>399812</v>
      </c>
      <c r="B86" s="20" t="s">
        <v>257</v>
      </c>
      <c r="C86" s="20">
        <v>5523.263</v>
      </c>
      <c r="D86" s="20">
        <v>6268.509</v>
      </c>
      <c r="E86" s="20">
        <v>0</v>
      </c>
      <c r="F86" s="20">
        <v>0</v>
      </c>
      <c r="G86" s="20">
        <v>0</v>
      </c>
      <c r="H86" s="20">
        <v>1</v>
      </c>
      <c r="I86" s="19">
        <v>2.891</v>
      </c>
      <c r="J86" s="19">
        <v>14.436</v>
      </c>
      <c r="K86" s="21">
        <v>1</v>
      </c>
      <c r="L86" s="21">
        <v>2</v>
      </c>
      <c r="M86" s="21">
        <v>0</v>
      </c>
      <c r="N86" s="21">
        <v>0</v>
      </c>
      <c r="O86" s="21">
        <v>0</v>
      </c>
      <c r="P86" s="21">
        <v>2.038</v>
      </c>
      <c r="Q86" s="21">
        <v>0</v>
      </c>
      <c r="R86" s="21">
        <v>1</v>
      </c>
    </row>
    <row r="87" ht="16.5" spans="1:18">
      <c r="A87" s="20">
        <v>399814</v>
      </c>
      <c r="B87" s="20" t="s">
        <v>258</v>
      </c>
      <c r="C87" s="20">
        <v>959.703</v>
      </c>
      <c r="D87" s="20">
        <v>1052.612</v>
      </c>
      <c r="E87" s="20">
        <v>0</v>
      </c>
      <c r="F87" s="20">
        <v>0</v>
      </c>
      <c r="G87" s="20">
        <v>0</v>
      </c>
      <c r="H87" s="20">
        <v>1</v>
      </c>
      <c r="I87" s="19">
        <v>2.596</v>
      </c>
      <c r="J87" s="19">
        <v>11.194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3.296</v>
      </c>
      <c r="Q87" s="21">
        <v>0</v>
      </c>
      <c r="R87" s="21">
        <v>0</v>
      </c>
    </row>
    <row r="88" ht="16.5" spans="1:18">
      <c r="A88" s="20">
        <v>399914</v>
      </c>
      <c r="B88" s="20" t="s">
        <v>259</v>
      </c>
      <c r="C88" s="20">
        <v>5661.543</v>
      </c>
      <c r="D88" s="20">
        <v>6390.86</v>
      </c>
      <c r="E88" s="20">
        <v>0</v>
      </c>
      <c r="F88" s="20">
        <v>0</v>
      </c>
      <c r="G88" s="20">
        <v>0</v>
      </c>
      <c r="H88" s="20">
        <v>1</v>
      </c>
      <c r="I88" s="19">
        <v>1.332</v>
      </c>
      <c r="J88" s="19">
        <v>12.592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1.855</v>
      </c>
      <c r="Q88" s="21">
        <v>0</v>
      </c>
      <c r="R88" s="21">
        <v>0</v>
      </c>
    </row>
    <row r="89" ht="16.5" spans="1:18">
      <c r="A89" s="20">
        <v>399933</v>
      </c>
      <c r="B89" s="20" t="s">
        <v>228</v>
      </c>
      <c r="C89" s="20">
        <v>7178.078</v>
      </c>
      <c r="D89" s="20">
        <v>8115.356</v>
      </c>
      <c r="E89" s="20">
        <v>0</v>
      </c>
      <c r="F89" s="20">
        <v>0</v>
      </c>
      <c r="G89" s="20">
        <v>0</v>
      </c>
      <c r="H89" s="20">
        <v>1</v>
      </c>
      <c r="I89" s="19">
        <v>1.802</v>
      </c>
      <c r="J89" s="19">
        <v>13.143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3.313</v>
      </c>
      <c r="Q89" s="21">
        <v>0</v>
      </c>
      <c r="R89" s="21">
        <v>0</v>
      </c>
    </row>
    <row r="90" ht="16.5" spans="1:18">
      <c r="A90" s="20">
        <v>399934</v>
      </c>
      <c r="B90" s="20" t="s">
        <v>229</v>
      </c>
      <c r="C90" s="20">
        <v>5287.942</v>
      </c>
      <c r="D90" s="20">
        <v>5963.881</v>
      </c>
      <c r="E90" s="20">
        <v>0</v>
      </c>
      <c r="F90" s="20">
        <v>0</v>
      </c>
      <c r="G90" s="20">
        <v>0</v>
      </c>
      <c r="H90" s="20">
        <v>1</v>
      </c>
      <c r="I90" s="19">
        <v>0.871</v>
      </c>
      <c r="J90" s="19">
        <v>12.106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</row>
    <row r="91" ht="16.5" spans="1:18">
      <c r="A91" s="20">
        <v>399986</v>
      </c>
      <c r="B91" s="20" t="s">
        <v>260</v>
      </c>
      <c r="C91" s="20">
        <v>6795.487</v>
      </c>
      <c r="D91" s="20">
        <v>7561.654</v>
      </c>
      <c r="E91" s="20">
        <v>0</v>
      </c>
      <c r="F91" s="20">
        <v>0</v>
      </c>
      <c r="G91" s="20">
        <v>0</v>
      </c>
      <c r="H91" s="20">
        <v>1</v>
      </c>
      <c r="I91" s="19">
        <v>4.155</v>
      </c>
      <c r="J91" s="19">
        <v>13.866</v>
      </c>
      <c r="K91" s="21">
        <v>3</v>
      </c>
      <c r="L91" s="21">
        <v>2</v>
      </c>
      <c r="M91" s="21">
        <v>0</v>
      </c>
      <c r="N91" s="21">
        <v>1</v>
      </c>
      <c r="O91" s="21">
        <v>0</v>
      </c>
      <c r="P91" s="21">
        <v>8.984</v>
      </c>
      <c r="Q91" s="21">
        <v>0</v>
      </c>
      <c r="R91" s="21">
        <v>1</v>
      </c>
    </row>
    <row r="92" ht="16.5" spans="1:18">
      <c r="A92" s="20">
        <v>399993</v>
      </c>
      <c r="B92" s="20" t="s">
        <v>261</v>
      </c>
      <c r="C92" s="20">
        <v>2128.586</v>
      </c>
      <c r="D92" s="20">
        <v>2563.681</v>
      </c>
      <c r="E92" s="20">
        <v>0</v>
      </c>
      <c r="F92" s="20">
        <v>0</v>
      </c>
      <c r="G92" s="20">
        <v>0</v>
      </c>
      <c r="H92" s="20">
        <v>1</v>
      </c>
      <c r="I92" s="19">
        <v>2.518</v>
      </c>
      <c r="J92" s="19">
        <v>19.062</v>
      </c>
      <c r="K92" s="21">
        <v>4</v>
      </c>
      <c r="L92" s="21">
        <v>0</v>
      </c>
      <c r="M92" s="21">
        <v>0</v>
      </c>
      <c r="N92" s="21">
        <v>0</v>
      </c>
      <c r="O92" s="21">
        <v>0</v>
      </c>
      <c r="P92" s="21">
        <v>-1.02</v>
      </c>
      <c r="Q92" s="21">
        <v>0</v>
      </c>
      <c r="R92" s="21">
        <v>0</v>
      </c>
    </row>
    <row r="93" ht="16.5" spans="1:18">
      <c r="A93" s="20">
        <v>980016</v>
      </c>
      <c r="B93" s="20" t="s">
        <v>262</v>
      </c>
      <c r="C93" s="20">
        <v>5453.648</v>
      </c>
      <c r="D93" s="20">
        <v>6173.484</v>
      </c>
      <c r="E93" s="20">
        <v>0</v>
      </c>
      <c r="F93" s="20">
        <v>0</v>
      </c>
      <c r="G93" s="20">
        <v>0</v>
      </c>
      <c r="H93" s="20">
        <v>1</v>
      </c>
      <c r="I93" s="19">
        <v>1.627</v>
      </c>
      <c r="J93" s="19">
        <v>13.097</v>
      </c>
      <c r="K93" s="21">
        <v>3</v>
      </c>
      <c r="L93" s="21">
        <v>1</v>
      </c>
      <c r="M93" s="21">
        <v>0</v>
      </c>
      <c r="N93" s="21">
        <v>1</v>
      </c>
      <c r="O93" s="21">
        <v>0</v>
      </c>
      <c r="P93" s="21">
        <v>-0.53</v>
      </c>
      <c r="Q93" s="21">
        <v>0</v>
      </c>
      <c r="R93" s="21">
        <v>0</v>
      </c>
    </row>
    <row r="94" ht="16.5" spans="1:18">
      <c r="A94" s="20">
        <v>980035</v>
      </c>
      <c r="B94" s="20" t="s">
        <v>263</v>
      </c>
      <c r="C94" s="20">
        <v>1472.39</v>
      </c>
      <c r="D94" s="20">
        <v>1696.948</v>
      </c>
      <c r="E94" s="20">
        <v>0</v>
      </c>
      <c r="F94" s="20">
        <v>0</v>
      </c>
      <c r="G94" s="20">
        <v>0</v>
      </c>
      <c r="H94" s="20">
        <v>1</v>
      </c>
      <c r="I94" s="19">
        <v>1.111</v>
      </c>
      <c r="J94" s="19">
        <v>14.197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2.837</v>
      </c>
      <c r="Q94" s="21">
        <v>0</v>
      </c>
      <c r="R94" s="21">
        <v>0</v>
      </c>
    </row>
    <row r="95" ht="16.5" spans="1:18">
      <c r="A95" s="22">
        <v>399987</v>
      </c>
      <c r="B95" s="22" t="s">
        <v>264</v>
      </c>
      <c r="C95" s="22">
        <v>5424.029</v>
      </c>
      <c r="D95" s="22">
        <v>6350.322</v>
      </c>
      <c r="E95" s="22">
        <v>0</v>
      </c>
      <c r="F95" s="22">
        <v>0</v>
      </c>
      <c r="G95" s="22">
        <v>1</v>
      </c>
      <c r="H95" s="19">
        <v>0</v>
      </c>
      <c r="I95" s="19">
        <v>0</v>
      </c>
      <c r="J95" s="19">
        <v>0</v>
      </c>
      <c r="K95" s="21">
        <v>4</v>
      </c>
      <c r="L95" s="21">
        <v>1</v>
      </c>
      <c r="M95" s="21">
        <v>-1</v>
      </c>
      <c r="N95" s="21">
        <v>1</v>
      </c>
      <c r="O95" s="21">
        <v>0</v>
      </c>
      <c r="P95" s="21">
        <v>3.758</v>
      </c>
      <c r="Q95" s="21">
        <v>0</v>
      </c>
      <c r="R95" s="21">
        <v>0</v>
      </c>
    </row>
    <row r="96" ht="16.5" spans="1:18">
      <c r="A96" s="22">
        <v>399997</v>
      </c>
      <c r="B96" s="22" t="s">
        <v>265</v>
      </c>
      <c r="C96" s="22">
        <v>9550.11</v>
      </c>
      <c r="D96" s="22">
        <v>11359.289</v>
      </c>
      <c r="E96" s="22">
        <v>0</v>
      </c>
      <c r="F96" s="22">
        <v>0</v>
      </c>
      <c r="G96" s="22">
        <v>1</v>
      </c>
      <c r="H96" s="19">
        <v>0</v>
      </c>
      <c r="I96" s="19">
        <v>0</v>
      </c>
      <c r="J96" s="19">
        <v>0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5.05</v>
      </c>
      <c r="Q96" s="21">
        <v>0</v>
      </c>
      <c r="R96" s="21">
        <v>1</v>
      </c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154</v>
      </c>
      <c r="B1" s="2"/>
      <c r="C1" s="2"/>
      <c r="D1" s="2"/>
      <c r="E1" s="2"/>
      <c r="F1" s="2"/>
      <c r="G1" s="2"/>
      <c r="H1" s="2"/>
      <c r="I1" s="2"/>
      <c r="J1" s="2"/>
      <c r="K1" s="11" t="s">
        <v>266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156</v>
      </c>
      <c r="B2" s="4" t="s">
        <v>157</v>
      </c>
      <c r="C2" s="4" t="s">
        <v>158</v>
      </c>
      <c r="D2" s="4" t="s">
        <v>159</v>
      </c>
      <c r="E2" s="4" t="s">
        <v>160</v>
      </c>
      <c r="F2" s="4" t="s">
        <v>161</v>
      </c>
      <c r="G2" s="4" t="s">
        <v>162</v>
      </c>
      <c r="H2" s="4" t="s">
        <v>163</v>
      </c>
      <c r="I2" s="4" t="s">
        <v>164</v>
      </c>
      <c r="J2" s="4" t="s">
        <v>165</v>
      </c>
      <c r="K2" s="13" t="s">
        <v>166</v>
      </c>
      <c r="L2" s="13" t="s">
        <v>167</v>
      </c>
      <c r="M2" s="13" t="s">
        <v>168</v>
      </c>
      <c r="N2" s="13" t="s">
        <v>169</v>
      </c>
      <c r="O2" s="13" t="s">
        <v>170</v>
      </c>
      <c r="P2" s="13" t="s">
        <v>171</v>
      </c>
      <c r="Q2" s="13" t="s">
        <v>172</v>
      </c>
      <c r="R2" s="13" t="s">
        <v>173</v>
      </c>
    </row>
    <row r="3" ht="20.25" spans="1:18">
      <c r="A3" s="5" t="s">
        <v>267</v>
      </c>
      <c r="B3" s="5" t="s">
        <v>268</v>
      </c>
      <c r="C3" s="5">
        <v>3464.453</v>
      </c>
      <c r="D3" s="5">
        <v>3603.372</v>
      </c>
      <c r="E3" s="5">
        <v>1</v>
      </c>
      <c r="F3" s="6">
        <v>0</v>
      </c>
      <c r="G3" s="6">
        <v>0</v>
      </c>
      <c r="H3" s="6">
        <v>1</v>
      </c>
      <c r="I3" s="6">
        <v>0.101</v>
      </c>
      <c r="J3" s="6">
        <v>3.952</v>
      </c>
      <c r="K3" s="14">
        <v>3</v>
      </c>
      <c r="L3" s="14">
        <v>2</v>
      </c>
      <c r="M3" s="14">
        <v>1</v>
      </c>
      <c r="N3" s="14">
        <v>-1</v>
      </c>
      <c r="O3" s="14">
        <v>0</v>
      </c>
      <c r="P3" s="14">
        <v>1.127</v>
      </c>
      <c r="Q3" s="14">
        <v>0</v>
      </c>
      <c r="R3" s="14">
        <v>0</v>
      </c>
    </row>
    <row r="4" ht="20.25" spans="1:18">
      <c r="A4" s="7" t="s">
        <v>269</v>
      </c>
      <c r="B4" s="7" t="s">
        <v>270</v>
      </c>
      <c r="C4" s="7">
        <v>11905.624</v>
      </c>
      <c r="D4" s="7">
        <v>15224.729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0.745</v>
      </c>
      <c r="K4" s="14">
        <v>0</v>
      </c>
      <c r="L4" s="14">
        <v>1</v>
      </c>
      <c r="M4" s="14">
        <v>0</v>
      </c>
      <c r="N4" s="14">
        <v>-1</v>
      </c>
      <c r="O4" s="14">
        <v>0</v>
      </c>
      <c r="P4" s="14">
        <v>9.44</v>
      </c>
      <c r="Q4" s="14">
        <v>0</v>
      </c>
      <c r="R4" s="14">
        <v>0</v>
      </c>
    </row>
    <row r="5" ht="20.25" spans="1:18">
      <c r="A5" s="9" t="s">
        <v>271</v>
      </c>
      <c r="B5" s="9" t="s">
        <v>272</v>
      </c>
      <c r="C5" s="9">
        <v>7562.766</v>
      </c>
      <c r="D5" s="9">
        <v>8608.568</v>
      </c>
      <c r="E5" s="9">
        <v>0</v>
      </c>
      <c r="F5" s="9">
        <v>0</v>
      </c>
      <c r="G5" s="9">
        <v>0</v>
      </c>
      <c r="H5" s="9">
        <v>1</v>
      </c>
      <c r="I5" s="6">
        <v>2.019</v>
      </c>
      <c r="J5" s="6">
        <v>13.923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-9.865</v>
      </c>
      <c r="Q5" s="14">
        <v>0</v>
      </c>
      <c r="R5" s="14">
        <v>0</v>
      </c>
    </row>
    <row r="6" ht="20.25" spans="1:18">
      <c r="A6" s="9" t="s">
        <v>273</v>
      </c>
      <c r="B6" s="9" t="s">
        <v>274</v>
      </c>
      <c r="C6" s="9">
        <v>1197.765</v>
      </c>
      <c r="D6" s="9">
        <v>1311.147</v>
      </c>
      <c r="E6" s="9">
        <v>0</v>
      </c>
      <c r="F6" s="9">
        <v>0</v>
      </c>
      <c r="G6" s="9">
        <v>0</v>
      </c>
      <c r="H6" s="9">
        <v>1</v>
      </c>
      <c r="I6" s="6">
        <v>1.046</v>
      </c>
      <c r="J6" s="6">
        <v>9.603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-3.827</v>
      </c>
      <c r="Q6" s="14">
        <v>0</v>
      </c>
      <c r="R6" s="14">
        <v>0</v>
      </c>
    </row>
    <row r="7" ht="20.25" spans="1:18">
      <c r="A7" s="10" t="s">
        <v>275</v>
      </c>
      <c r="B7" s="10" t="s">
        <v>276</v>
      </c>
      <c r="C7" s="10">
        <v>11189.15</v>
      </c>
      <c r="D7" s="10">
        <v>14577.001</v>
      </c>
      <c r="E7" s="10">
        <v>0</v>
      </c>
      <c r="F7" s="10">
        <v>0</v>
      </c>
      <c r="G7" s="10">
        <v>1</v>
      </c>
      <c r="H7" s="6">
        <v>0</v>
      </c>
      <c r="I7" s="6">
        <v>0</v>
      </c>
      <c r="J7" s="6">
        <v>0</v>
      </c>
      <c r="K7" s="14">
        <v>0</v>
      </c>
      <c r="L7" s="14">
        <v>2</v>
      </c>
      <c r="M7" s="14">
        <v>0</v>
      </c>
      <c r="N7" s="14">
        <v>0</v>
      </c>
      <c r="O7" s="14">
        <v>0</v>
      </c>
      <c r="P7" s="14">
        <v>7.451</v>
      </c>
      <c r="Q7" s="14">
        <v>0</v>
      </c>
      <c r="R7" s="14">
        <v>-1</v>
      </c>
    </row>
    <row r="8" ht="20.25" spans="1:18">
      <c r="A8" s="10" t="s">
        <v>277</v>
      </c>
      <c r="B8" s="10" t="s">
        <v>278</v>
      </c>
      <c r="C8" s="10">
        <v>3150.434</v>
      </c>
      <c r="D8" s="10">
        <v>3503.312</v>
      </c>
      <c r="E8" s="10">
        <v>0</v>
      </c>
      <c r="F8" s="10">
        <v>0</v>
      </c>
      <c r="G8" s="10">
        <v>1</v>
      </c>
      <c r="H8" s="6">
        <v>0</v>
      </c>
      <c r="I8" s="6">
        <v>0</v>
      </c>
      <c r="J8" s="6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14">
        <v>-2.439</v>
      </c>
      <c r="Q8" s="14">
        <v>0</v>
      </c>
      <c r="R8" s="14">
        <v>0</v>
      </c>
    </row>
    <row r="9" ht="20.25" spans="1:18">
      <c r="A9" s="10" t="s">
        <v>279</v>
      </c>
      <c r="B9" s="10" t="s">
        <v>280</v>
      </c>
      <c r="C9" s="10">
        <v>3032.115</v>
      </c>
      <c r="D9" s="10">
        <v>3420.311</v>
      </c>
      <c r="E9" s="10">
        <v>0</v>
      </c>
      <c r="F9" s="10">
        <v>0</v>
      </c>
      <c r="G9" s="10">
        <v>1</v>
      </c>
      <c r="H9" s="6">
        <v>0</v>
      </c>
      <c r="I9" s="6">
        <v>0</v>
      </c>
      <c r="J9" s="6">
        <v>0</v>
      </c>
      <c r="K9" s="14">
        <v>0</v>
      </c>
      <c r="L9" s="14">
        <v>1</v>
      </c>
      <c r="M9" s="14">
        <v>0</v>
      </c>
      <c r="N9" s="14">
        <v>0</v>
      </c>
      <c r="O9" s="14">
        <v>0</v>
      </c>
      <c r="P9" s="14">
        <v>-3.013</v>
      </c>
      <c r="Q9" s="14">
        <v>0</v>
      </c>
      <c r="R9" s="14">
        <v>-1</v>
      </c>
    </row>
    <row r="10" ht="20.25" spans="1:18">
      <c r="A10" s="10" t="s">
        <v>281</v>
      </c>
      <c r="B10" s="10" t="s">
        <v>282</v>
      </c>
      <c r="C10" s="10">
        <v>14331.946</v>
      </c>
      <c r="D10" s="10">
        <v>18138.561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0</v>
      </c>
      <c r="L10" s="14">
        <v>1</v>
      </c>
      <c r="M10" s="14">
        <v>0</v>
      </c>
      <c r="N10" s="14">
        <v>0</v>
      </c>
      <c r="O10" s="14">
        <v>0</v>
      </c>
      <c r="P10" s="14">
        <v>24.243</v>
      </c>
      <c r="Q10" s="14">
        <v>0</v>
      </c>
      <c r="R10" s="14">
        <v>0</v>
      </c>
    </row>
    <row r="11" ht="20.25" spans="1:18">
      <c r="A11" s="10" t="s">
        <v>283</v>
      </c>
      <c r="B11" s="10" t="s">
        <v>284</v>
      </c>
      <c r="C11" s="10">
        <v>12604.921</v>
      </c>
      <c r="D11" s="10">
        <v>13811.163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2</v>
      </c>
      <c r="M11" s="14">
        <v>0</v>
      </c>
      <c r="N11" s="14">
        <v>0</v>
      </c>
      <c r="O11" s="14">
        <v>0</v>
      </c>
      <c r="P11" s="14">
        <v>3.657</v>
      </c>
      <c r="Q11" s="14">
        <v>0</v>
      </c>
      <c r="R11" s="14">
        <v>1</v>
      </c>
    </row>
    <row r="12" ht="20.25" spans="1:18">
      <c r="A12" s="10" t="s">
        <v>285</v>
      </c>
      <c r="B12" s="10" t="s">
        <v>286</v>
      </c>
      <c r="C12" s="10">
        <v>273.495</v>
      </c>
      <c r="D12" s="10">
        <v>491.154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1.051</v>
      </c>
      <c r="Q12" s="14">
        <v>0</v>
      </c>
      <c r="R12" s="14">
        <v>0</v>
      </c>
    </row>
    <row r="13" ht="20.25" spans="1:18">
      <c r="A13" s="10" t="s">
        <v>287</v>
      </c>
      <c r="B13" s="10" t="s">
        <v>288</v>
      </c>
      <c r="C13" s="10">
        <v>1427.633</v>
      </c>
      <c r="D13" s="10">
        <v>1751.051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-1.072</v>
      </c>
      <c r="Q13" s="14">
        <v>0</v>
      </c>
      <c r="R13" s="14">
        <v>0</v>
      </c>
    </row>
    <row r="14" ht="20.25" spans="1:18">
      <c r="A14" s="10" t="s">
        <v>289</v>
      </c>
      <c r="B14" s="10" t="s">
        <v>290</v>
      </c>
      <c r="C14" s="10">
        <v>3570.644</v>
      </c>
      <c r="D14" s="10">
        <v>4025.937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0.456</v>
      </c>
      <c r="Q14" s="14">
        <v>0</v>
      </c>
      <c r="R14" s="14">
        <v>0</v>
      </c>
    </row>
    <row r="15" ht="20.25" spans="1:18">
      <c r="A15" s="10" t="s">
        <v>291</v>
      </c>
      <c r="B15" s="10" t="s">
        <v>292</v>
      </c>
      <c r="C15" s="10">
        <v>890.094</v>
      </c>
      <c r="D15" s="10">
        <v>1234.796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-0.896</v>
      </c>
      <c r="Q15" s="14">
        <v>0</v>
      </c>
      <c r="R15" s="14">
        <v>0</v>
      </c>
    </row>
    <row r="16" ht="20.25" spans="1:18">
      <c r="A16" s="10" t="s">
        <v>293</v>
      </c>
      <c r="B16" s="10" t="s">
        <v>294</v>
      </c>
      <c r="C16" s="10">
        <v>785.891</v>
      </c>
      <c r="D16" s="10">
        <v>887.964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-0.331</v>
      </c>
      <c r="Q16" s="14">
        <v>0</v>
      </c>
      <c r="R16" s="14">
        <v>-1</v>
      </c>
    </row>
    <row r="17" ht="20.25" spans="1:18">
      <c r="A17" s="10" t="s">
        <v>295</v>
      </c>
      <c r="B17" s="10" t="s">
        <v>296</v>
      </c>
      <c r="C17" s="10">
        <v>6970.185</v>
      </c>
      <c r="D17" s="10">
        <v>7349.09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0</v>
      </c>
      <c r="N17" s="14">
        <v>0</v>
      </c>
      <c r="O17" s="14">
        <v>0</v>
      </c>
      <c r="P17" s="14">
        <v>0.768</v>
      </c>
      <c r="Q17" s="14">
        <v>0</v>
      </c>
      <c r="R17" s="14">
        <v>0</v>
      </c>
    </row>
    <row r="18" ht="20.25" spans="1:18">
      <c r="A18" s="10" t="s">
        <v>297</v>
      </c>
      <c r="B18" s="10" t="s">
        <v>298</v>
      </c>
      <c r="C18" s="10">
        <v>4856.814</v>
      </c>
      <c r="D18" s="10">
        <v>5432.095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1</v>
      </c>
      <c r="L18" s="14">
        <v>0</v>
      </c>
      <c r="M18" s="14">
        <v>0</v>
      </c>
      <c r="N18" s="14">
        <v>1</v>
      </c>
      <c r="O18" s="14">
        <v>0</v>
      </c>
      <c r="P18" s="14">
        <v>-1.196</v>
      </c>
      <c r="Q18" s="14">
        <v>0</v>
      </c>
      <c r="R18" s="14">
        <v>0</v>
      </c>
    </row>
    <row r="19" ht="20.25" spans="1:18">
      <c r="A19" s="10" t="s">
        <v>299</v>
      </c>
      <c r="B19" s="10" t="s">
        <v>300</v>
      </c>
      <c r="C19" s="10">
        <v>8948.324</v>
      </c>
      <c r="D19" s="10">
        <v>9790.186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0</v>
      </c>
      <c r="M19" s="14">
        <v>0</v>
      </c>
      <c r="N19" s="14">
        <v>0</v>
      </c>
      <c r="O19" s="14">
        <v>0</v>
      </c>
      <c r="P19" s="14">
        <v>-2.883</v>
      </c>
      <c r="Q19" s="14">
        <v>0</v>
      </c>
      <c r="R19" s="14">
        <v>0</v>
      </c>
    </row>
    <row r="20" ht="20.25" spans="1:18">
      <c r="A20" s="10" t="s">
        <v>301</v>
      </c>
      <c r="B20" s="10" t="s">
        <v>302</v>
      </c>
      <c r="C20" s="10">
        <v>1069.106</v>
      </c>
      <c r="D20" s="10">
        <v>1397.36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-1.855</v>
      </c>
      <c r="Q20" s="14">
        <v>0</v>
      </c>
      <c r="R20" s="14">
        <v>-1</v>
      </c>
    </row>
    <row r="21" ht="20.25" spans="1:18">
      <c r="A21" s="10" t="s">
        <v>303</v>
      </c>
      <c r="B21" s="10" t="s">
        <v>304</v>
      </c>
      <c r="C21" s="10">
        <v>2627.982</v>
      </c>
      <c r="D21" s="10">
        <v>3237.309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10" t="s">
        <v>305</v>
      </c>
      <c r="B22" s="10" t="s">
        <v>306</v>
      </c>
      <c r="C22" s="10">
        <v>2544.073</v>
      </c>
      <c r="D22" s="10">
        <v>3003.527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3.728</v>
      </c>
      <c r="Q22" s="14">
        <v>0</v>
      </c>
      <c r="R22" s="14">
        <v>0</v>
      </c>
    </row>
    <row r="23" ht="20.25" spans="1:18">
      <c r="A23" s="10" t="s">
        <v>307</v>
      </c>
      <c r="B23" s="10" t="s">
        <v>308</v>
      </c>
      <c r="C23" s="10">
        <v>5421.483</v>
      </c>
      <c r="D23" s="10">
        <v>6327.379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8.251</v>
      </c>
      <c r="Q23" s="14">
        <v>0</v>
      </c>
      <c r="R23" s="14">
        <v>0</v>
      </c>
    </row>
    <row r="24" ht="20.25" spans="1:18">
      <c r="A24" s="10" t="s">
        <v>309</v>
      </c>
      <c r="B24" s="10" t="s">
        <v>310</v>
      </c>
      <c r="C24" s="10">
        <v>1286.943</v>
      </c>
      <c r="D24" s="10">
        <v>1596.825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-3.409</v>
      </c>
      <c r="Q24" s="14">
        <v>0</v>
      </c>
      <c r="R24" s="14">
        <v>-1</v>
      </c>
    </row>
    <row r="25" ht="20.25" spans="1:18">
      <c r="A25" s="10" t="s">
        <v>311</v>
      </c>
      <c r="B25" s="10" t="s">
        <v>312</v>
      </c>
      <c r="C25" s="10">
        <v>5456.09</v>
      </c>
      <c r="D25" s="10">
        <v>6248.77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12.816</v>
      </c>
      <c r="Q25" s="14">
        <v>0</v>
      </c>
      <c r="R25" s="14">
        <v>0</v>
      </c>
    </row>
    <row r="26" ht="20.25" spans="1:18">
      <c r="A26" s="10" t="s">
        <v>313</v>
      </c>
      <c r="B26" s="10" t="s">
        <v>314</v>
      </c>
      <c r="C26" s="10">
        <v>2368.726</v>
      </c>
      <c r="D26" s="10">
        <v>3171.105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0.568</v>
      </c>
      <c r="Q26" s="14">
        <v>0</v>
      </c>
      <c r="R26" s="14">
        <v>0</v>
      </c>
    </row>
    <row r="27" ht="20.25" spans="1:18">
      <c r="A27" s="10" t="s">
        <v>315</v>
      </c>
      <c r="B27" s="10" t="s">
        <v>316</v>
      </c>
      <c r="C27" s="10">
        <v>5710.805</v>
      </c>
      <c r="D27" s="10">
        <v>7034.506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-3.919</v>
      </c>
      <c r="Q27" s="14">
        <v>0</v>
      </c>
      <c r="R27" s="14">
        <v>0</v>
      </c>
    </row>
    <row r="28" ht="20.25" spans="1:18">
      <c r="A28" s="10" t="s">
        <v>317</v>
      </c>
      <c r="B28" s="10" t="s">
        <v>318</v>
      </c>
      <c r="C28" s="10">
        <v>5675.685</v>
      </c>
      <c r="D28" s="10">
        <v>6048.391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-4.884</v>
      </c>
      <c r="Q28" s="14">
        <v>0</v>
      </c>
      <c r="R28" s="14">
        <v>0</v>
      </c>
    </row>
    <row r="29" ht="20.25" spans="1:18">
      <c r="A29" s="10" t="s">
        <v>319</v>
      </c>
      <c r="B29" s="10" t="s">
        <v>320</v>
      </c>
      <c r="C29" s="10">
        <v>1680.269</v>
      </c>
      <c r="D29" s="10">
        <v>1910.801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0.129</v>
      </c>
      <c r="Q29" s="14">
        <v>0</v>
      </c>
      <c r="R29" s="14">
        <v>0</v>
      </c>
    </row>
    <row r="30" ht="20.25" spans="1:18">
      <c r="A30" s="10" t="s">
        <v>321</v>
      </c>
      <c r="B30" s="10" t="s">
        <v>322</v>
      </c>
      <c r="C30" s="10">
        <v>967.581</v>
      </c>
      <c r="D30" s="10">
        <v>1188.864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10" t="s">
        <v>323</v>
      </c>
      <c r="B31" s="10" t="s">
        <v>324</v>
      </c>
      <c r="C31" s="10">
        <v>65100.012</v>
      </c>
      <c r="D31" s="10">
        <v>78876.68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4">
        <v>1</v>
      </c>
      <c r="L31" s="14">
        <v>1</v>
      </c>
      <c r="M31" s="14">
        <v>0</v>
      </c>
      <c r="N31" s="14">
        <v>1</v>
      </c>
      <c r="O31" s="14">
        <v>0</v>
      </c>
      <c r="P31" s="14">
        <v>-1.033</v>
      </c>
      <c r="Q31" s="14">
        <v>0</v>
      </c>
      <c r="R31" s="14">
        <v>0</v>
      </c>
    </row>
    <row r="32" ht="20.25" spans="1:18">
      <c r="A32" s="10" t="s">
        <v>325</v>
      </c>
      <c r="B32" s="10" t="s">
        <v>326</v>
      </c>
      <c r="C32" s="10">
        <v>36166.711</v>
      </c>
      <c r="D32" s="10">
        <v>43434.051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14">
        <v>-46.942</v>
      </c>
      <c r="Q32" s="14">
        <v>0</v>
      </c>
      <c r="R32" s="14">
        <v>0</v>
      </c>
    </row>
    <row r="33" ht="20.25" spans="1:18">
      <c r="A33" s="10" t="s">
        <v>327</v>
      </c>
      <c r="B33" s="10" t="s">
        <v>328</v>
      </c>
      <c r="C33" s="10">
        <v>8468.392</v>
      </c>
      <c r="D33" s="10">
        <v>10853.426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4">
        <v>1</v>
      </c>
      <c r="L33" s="14">
        <v>1</v>
      </c>
      <c r="M33" s="14">
        <v>0</v>
      </c>
      <c r="N33" s="14">
        <v>1</v>
      </c>
      <c r="O33" s="14">
        <v>0</v>
      </c>
      <c r="P33" s="14">
        <v>28.611</v>
      </c>
      <c r="Q33" s="14">
        <v>0</v>
      </c>
      <c r="R33" s="14">
        <v>0</v>
      </c>
    </row>
    <row r="34" ht="20.25" spans="1:18">
      <c r="A34" s="6" t="s">
        <v>329</v>
      </c>
      <c r="B34" s="6" t="s">
        <v>330</v>
      </c>
      <c r="C34" s="6">
        <v>19021.188</v>
      </c>
      <c r="D34" s="6">
        <v>21013.805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6.713</v>
      </c>
      <c r="K34" s="14">
        <v>4</v>
      </c>
      <c r="L34" s="14">
        <v>2</v>
      </c>
      <c r="M34" s="14">
        <v>0</v>
      </c>
      <c r="N34" s="14">
        <v>1</v>
      </c>
      <c r="O34" s="14">
        <v>0</v>
      </c>
      <c r="P34" s="14">
        <v>31.324</v>
      </c>
      <c r="Q34" s="14">
        <v>0</v>
      </c>
      <c r="R34" s="14">
        <v>0</v>
      </c>
    </row>
    <row r="35" ht="20.25" spans="1:18">
      <c r="A35" s="6" t="s">
        <v>331</v>
      </c>
      <c r="B35" s="6" t="s">
        <v>332</v>
      </c>
      <c r="C35" s="6">
        <v>2734.58</v>
      </c>
      <c r="D35" s="6">
        <v>3742.007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3.746</v>
      </c>
      <c r="K35" s="14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-2.065</v>
      </c>
      <c r="Q35" s="14">
        <v>0</v>
      </c>
      <c r="R35" s="14">
        <v>0</v>
      </c>
    </row>
    <row r="36" ht="20.25" spans="1:18">
      <c r="A36" s="6" t="s">
        <v>333</v>
      </c>
      <c r="B36" s="6" t="s">
        <v>334</v>
      </c>
      <c r="C36" s="6">
        <v>660.611</v>
      </c>
      <c r="D36" s="6">
        <v>807.366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16.034</v>
      </c>
      <c r="K36" s="14">
        <v>3</v>
      </c>
      <c r="L36" s="14">
        <v>2</v>
      </c>
      <c r="M36" s="14">
        <v>0</v>
      </c>
      <c r="N36" s="14">
        <v>0</v>
      </c>
      <c r="O36" s="14">
        <v>0</v>
      </c>
      <c r="P36" s="14">
        <v>1.332</v>
      </c>
      <c r="Q36" s="14">
        <v>0</v>
      </c>
      <c r="R36" s="14">
        <v>0</v>
      </c>
    </row>
    <row r="37" ht="20.25" spans="1:18">
      <c r="A37" s="6" t="s">
        <v>335</v>
      </c>
      <c r="B37" s="6" t="s">
        <v>336</v>
      </c>
      <c r="C37" s="6">
        <v>3163.469</v>
      </c>
      <c r="D37" s="6">
        <v>3739.82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10.103</v>
      </c>
      <c r="K37" s="14">
        <v>3</v>
      </c>
      <c r="L37" s="14">
        <v>2</v>
      </c>
      <c r="M37" s="14">
        <v>0</v>
      </c>
      <c r="N37" s="14">
        <v>0</v>
      </c>
      <c r="O37" s="14">
        <v>0</v>
      </c>
      <c r="P37" s="14">
        <v>5.825</v>
      </c>
      <c r="Q37" s="14">
        <v>0</v>
      </c>
      <c r="R37" s="14">
        <v>0</v>
      </c>
    </row>
    <row r="38" ht="20.25" spans="1:18">
      <c r="A38" s="6" t="s">
        <v>337</v>
      </c>
      <c r="B38" s="6" t="s">
        <v>338</v>
      </c>
      <c r="C38" s="6">
        <v>71392.125</v>
      </c>
      <c r="D38" s="6">
        <v>82833.844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9.205</v>
      </c>
      <c r="K38" s="14">
        <v>4</v>
      </c>
      <c r="L38" s="14">
        <v>2</v>
      </c>
      <c r="M38" s="14">
        <v>0</v>
      </c>
      <c r="N38" s="14">
        <v>0</v>
      </c>
      <c r="O38" s="14">
        <v>0</v>
      </c>
      <c r="P38" s="14">
        <v>17.618</v>
      </c>
      <c r="Q38" s="14">
        <v>0</v>
      </c>
      <c r="R38" s="14">
        <v>0</v>
      </c>
    </row>
    <row r="39" ht="20.25" spans="1:18">
      <c r="A39" s="6" t="s">
        <v>339</v>
      </c>
      <c r="B39" s="6" t="s">
        <v>340</v>
      </c>
      <c r="C39" s="6">
        <v>2716.485</v>
      </c>
      <c r="D39" s="6">
        <v>3354.245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10.05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11.791</v>
      </c>
      <c r="Q39" s="14">
        <v>0</v>
      </c>
      <c r="R39" s="14">
        <v>0</v>
      </c>
    </row>
    <row r="40" ht="20.25" spans="1:18">
      <c r="A40" s="6" t="s">
        <v>341</v>
      </c>
      <c r="B40" s="6" t="s">
        <v>342</v>
      </c>
      <c r="C40" s="6">
        <v>116521.578</v>
      </c>
      <c r="D40" s="6">
        <v>135879.672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2.785</v>
      </c>
      <c r="K40" s="14">
        <v>1</v>
      </c>
      <c r="L40" s="14">
        <v>2</v>
      </c>
      <c r="M40" s="14">
        <v>0</v>
      </c>
      <c r="N40" s="14">
        <v>0</v>
      </c>
      <c r="O40" s="14">
        <v>0</v>
      </c>
      <c r="P40" s="14">
        <v>-66.248</v>
      </c>
      <c r="Q40" s="14">
        <v>0</v>
      </c>
      <c r="R40" s="14">
        <v>-1</v>
      </c>
    </row>
    <row r="41" ht="20.25" spans="1:18">
      <c r="A41" s="6" t="s">
        <v>343</v>
      </c>
      <c r="B41" s="6" t="s">
        <v>344</v>
      </c>
      <c r="C41" s="6">
        <v>16169.405</v>
      </c>
      <c r="D41" s="6">
        <v>17762.846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4.549</v>
      </c>
      <c r="K41" s="14">
        <v>3</v>
      </c>
      <c r="L41" s="14">
        <v>1</v>
      </c>
      <c r="M41" s="14">
        <v>-1</v>
      </c>
      <c r="N41" s="14">
        <v>1</v>
      </c>
      <c r="O41" s="14">
        <v>0</v>
      </c>
      <c r="P41" s="14">
        <v>8.459</v>
      </c>
      <c r="Q41" s="14">
        <v>1</v>
      </c>
      <c r="R41" s="14">
        <v>0</v>
      </c>
    </row>
    <row r="42" ht="20.25" spans="1:18">
      <c r="A42" s="6" t="s">
        <v>345</v>
      </c>
      <c r="B42" s="6" t="s">
        <v>346</v>
      </c>
      <c r="C42" s="6">
        <v>237585.016</v>
      </c>
      <c r="D42" s="6">
        <v>299112.125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10.033</v>
      </c>
      <c r="K42" s="14">
        <v>4</v>
      </c>
      <c r="L42" s="14">
        <v>0</v>
      </c>
      <c r="M42" s="14">
        <v>-1</v>
      </c>
      <c r="N42" s="14">
        <v>1</v>
      </c>
      <c r="O42" s="14">
        <v>0</v>
      </c>
      <c r="P42" s="14">
        <v>148.698</v>
      </c>
      <c r="Q42" s="14">
        <v>0</v>
      </c>
      <c r="R42" s="14">
        <v>0</v>
      </c>
    </row>
    <row r="43" ht="20.25" spans="1:18">
      <c r="A43" s="6" t="s">
        <v>347</v>
      </c>
      <c r="B43" s="6" t="s">
        <v>348</v>
      </c>
      <c r="C43" s="6">
        <v>5165.412</v>
      </c>
      <c r="D43" s="6">
        <v>6128.233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1.423</v>
      </c>
      <c r="K43" s="14">
        <v>0</v>
      </c>
      <c r="L43" s="14">
        <v>1</v>
      </c>
      <c r="M43" s="14">
        <v>0</v>
      </c>
      <c r="N43" s="14">
        <v>-1</v>
      </c>
      <c r="O43" s="14">
        <v>0</v>
      </c>
      <c r="P43" s="14">
        <v>-6.816</v>
      </c>
      <c r="Q43" s="14">
        <v>-1</v>
      </c>
      <c r="R43" s="14">
        <v>0</v>
      </c>
    </row>
    <row r="44" ht="20.25" spans="1:18">
      <c r="A44" s="6" t="s">
        <v>349</v>
      </c>
      <c r="B44" s="6" t="s">
        <v>350</v>
      </c>
      <c r="C44" s="6">
        <v>3277.655</v>
      </c>
      <c r="D44" s="6">
        <v>3775.364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0.071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14">
        <v>-6.259</v>
      </c>
      <c r="Q44" s="14">
        <v>0</v>
      </c>
      <c r="R44" s="14">
        <v>0</v>
      </c>
    </row>
    <row r="45" ht="20.25" spans="1:18">
      <c r="A45" s="6" t="s">
        <v>351</v>
      </c>
      <c r="B45" s="6" t="s">
        <v>352</v>
      </c>
      <c r="C45" s="6">
        <v>21406.197</v>
      </c>
      <c r="D45" s="6">
        <v>23933.561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2.721</v>
      </c>
      <c r="K45" s="14">
        <v>2</v>
      </c>
      <c r="L45" s="14">
        <v>0</v>
      </c>
      <c r="M45" s="14">
        <v>0</v>
      </c>
      <c r="N45" s="14">
        <v>0</v>
      </c>
      <c r="O45" s="14">
        <v>0</v>
      </c>
      <c r="P45" s="14">
        <v>13.018</v>
      </c>
      <c r="Q45" s="14">
        <v>0</v>
      </c>
      <c r="R45" s="14">
        <v>0</v>
      </c>
    </row>
    <row r="46" ht="20.25" spans="1:18">
      <c r="A46" s="6" t="s">
        <v>353</v>
      </c>
      <c r="B46" s="6" t="s">
        <v>354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3.63</v>
      </c>
      <c r="Q46" s="14">
        <v>0</v>
      </c>
      <c r="R46" s="14">
        <v>0</v>
      </c>
    </row>
    <row r="47" ht="20.25" spans="1:18">
      <c r="A47" s="6" t="s">
        <v>355</v>
      </c>
      <c r="B47" s="6" t="s">
        <v>356</v>
      </c>
      <c r="C47" s="6">
        <v>3846.323</v>
      </c>
      <c r="D47" s="6">
        <v>4302.331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8.486</v>
      </c>
      <c r="K47" s="14">
        <v>4</v>
      </c>
      <c r="L47" s="14">
        <v>2</v>
      </c>
      <c r="M47" s="14">
        <v>0</v>
      </c>
      <c r="N47" s="14">
        <v>1</v>
      </c>
      <c r="O47" s="14">
        <v>0</v>
      </c>
      <c r="P47" s="14">
        <v>4.765</v>
      </c>
      <c r="Q47" s="14">
        <v>1</v>
      </c>
      <c r="R47" s="14">
        <v>0</v>
      </c>
    </row>
    <row r="48" ht="20.25" spans="1:18">
      <c r="A48" s="8" t="s">
        <v>357</v>
      </c>
      <c r="B48" s="8" t="s">
        <v>358</v>
      </c>
      <c r="C48" s="8">
        <v>3477.966</v>
      </c>
      <c r="D48" s="8">
        <v>3810.061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4.87</v>
      </c>
      <c r="K48" s="14">
        <v>2</v>
      </c>
      <c r="L48" s="14">
        <v>2</v>
      </c>
      <c r="M48" s="14">
        <v>-1</v>
      </c>
      <c r="N48" s="14">
        <v>1</v>
      </c>
      <c r="O48" s="14">
        <v>0</v>
      </c>
      <c r="P48" s="14">
        <v>-2.707</v>
      </c>
      <c r="Q48" s="14">
        <v>0</v>
      </c>
      <c r="R48" s="14">
        <v>0</v>
      </c>
    </row>
    <row r="49" ht="20.25" spans="1:18">
      <c r="A49" s="6" t="s">
        <v>359</v>
      </c>
      <c r="B49" s="6" t="s">
        <v>360</v>
      </c>
      <c r="C49" s="6">
        <v>2276.506</v>
      </c>
      <c r="D49" s="6">
        <v>2384.533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3.783</v>
      </c>
      <c r="K49" s="14">
        <v>3</v>
      </c>
      <c r="L49" s="14">
        <v>0</v>
      </c>
      <c r="M49" s="14">
        <v>0</v>
      </c>
      <c r="N49" s="14">
        <v>0</v>
      </c>
      <c r="O49" s="14">
        <v>0</v>
      </c>
      <c r="P49" s="14">
        <v>-1.872</v>
      </c>
      <c r="Q49" s="14">
        <v>0</v>
      </c>
      <c r="R49" s="14">
        <v>0</v>
      </c>
    </row>
    <row r="50" ht="20.25" spans="1:18">
      <c r="A50" s="6" t="s">
        <v>361</v>
      </c>
      <c r="B50" s="6" t="s">
        <v>362</v>
      </c>
      <c r="C50" s="6">
        <v>2600.553</v>
      </c>
      <c r="D50" s="6">
        <v>2756.682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3.612</v>
      </c>
      <c r="K50" s="14">
        <v>3</v>
      </c>
      <c r="L50" s="14">
        <v>1</v>
      </c>
      <c r="M50" s="14">
        <v>0</v>
      </c>
      <c r="N50" s="14">
        <v>0</v>
      </c>
      <c r="O50" s="14">
        <v>0</v>
      </c>
      <c r="P50" s="14">
        <v>-0.992</v>
      </c>
      <c r="Q50" s="14">
        <v>1</v>
      </c>
      <c r="R50" s="14">
        <v>0</v>
      </c>
    </row>
    <row r="51" ht="20.25" spans="1:18">
      <c r="A51" s="6" t="s">
        <v>363</v>
      </c>
      <c r="B51" s="6" t="s">
        <v>364</v>
      </c>
      <c r="C51" s="6">
        <v>6680.353</v>
      </c>
      <c r="D51" s="6">
        <v>8178.413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9.48</v>
      </c>
      <c r="K51" s="14">
        <v>2</v>
      </c>
      <c r="L51" s="14">
        <v>2</v>
      </c>
      <c r="M51" s="14">
        <v>0</v>
      </c>
      <c r="N51" s="14">
        <v>0</v>
      </c>
      <c r="O51" s="14">
        <v>0</v>
      </c>
      <c r="P51" s="14">
        <v>12.637</v>
      </c>
      <c r="Q51" s="14">
        <v>0</v>
      </c>
      <c r="R51" s="14">
        <v>0</v>
      </c>
    </row>
    <row r="52" ht="20.25" spans="1:18">
      <c r="A52" s="6" t="s">
        <v>365</v>
      </c>
      <c r="B52" s="6" t="s">
        <v>366</v>
      </c>
      <c r="C52" s="6">
        <v>4034.948</v>
      </c>
      <c r="D52" s="6">
        <v>4723.099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4.746</v>
      </c>
      <c r="K52" s="14">
        <v>0</v>
      </c>
      <c r="L52" s="14">
        <v>2</v>
      </c>
      <c r="M52" s="14">
        <v>1</v>
      </c>
      <c r="N52" s="14">
        <v>-1</v>
      </c>
      <c r="O52" s="14">
        <v>0</v>
      </c>
      <c r="P52" s="14">
        <v>1.184</v>
      </c>
      <c r="Q52" s="14">
        <v>0</v>
      </c>
      <c r="R52" s="14">
        <v>0</v>
      </c>
    </row>
    <row r="53" ht="20.25" spans="1:18">
      <c r="A53" s="6" t="s">
        <v>367</v>
      </c>
      <c r="B53" s="6" t="s">
        <v>368</v>
      </c>
      <c r="C53" s="6">
        <v>676.573</v>
      </c>
      <c r="D53" s="6">
        <v>782.296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3.416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-0.443</v>
      </c>
      <c r="Q53" s="14">
        <v>0</v>
      </c>
      <c r="R53" s="14">
        <v>0</v>
      </c>
    </row>
    <row r="54" ht="20.25" spans="1:18">
      <c r="A54" s="6" t="s">
        <v>369</v>
      </c>
      <c r="B54" s="6" t="s">
        <v>370</v>
      </c>
      <c r="C54" s="6">
        <v>7071.707</v>
      </c>
      <c r="D54" s="6">
        <v>7846.632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0.216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-0.896</v>
      </c>
      <c r="Q54" s="14">
        <v>0</v>
      </c>
      <c r="R54" s="14">
        <v>0</v>
      </c>
    </row>
    <row r="55" ht="20.25" spans="1:18">
      <c r="A55" s="6" t="s">
        <v>371</v>
      </c>
      <c r="B55" s="6" t="s">
        <v>372</v>
      </c>
      <c r="C55" s="6">
        <v>13489.778</v>
      </c>
      <c r="D55" s="6">
        <v>14634.884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1.893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26.422</v>
      </c>
      <c r="Q55" s="14">
        <v>0</v>
      </c>
      <c r="R55" s="14">
        <v>0</v>
      </c>
    </row>
    <row r="56" ht="20.25" spans="1:18">
      <c r="A56" s="6" t="s">
        <v>373</v>
      </c>
      <c r="B56" s="6" t="s">
        <v>374</v>
      </c>
      <c r="C56" s="6">
        <v>2869.225</v>
      </c>
      <c r="D56" s="6">
        <v>3198.353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5.989</v>
      </c>
      <c r="K56" s="14">
        <v>3</v>
      </c>
      <c r="L56" s="14">
        <v>2</v>
      </c>
      <c r="M56" s="14">
        <v>-1</v>
      </c>
      <c r="N56" s="14">
        <v>1</v>
      </c>
      <c r="O56" s="14">
        <v>0</v>
      </c>
      <c r="P56" s="14">
        <v>-3.08</v>
      </c>
      <c r="Q56" s="14">
        <v>0</v>
      </c>
      <c r="R56" s="14">
        <v>0</v>
      </c>
    </row>
    <row r="57" ht="20.25" spans="1:18">
      <c r="A57" s="6" t="s">
        <v>375</v>
      </c>
      <c r="B57" s="6" t="s">
        <v>376</v>
      </c>
      <c r="C57" s="6">
        <v>7776.213</v>
      </c>
      <c r="D57" s="6">
        <v>8777.393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3.377</v>
      </c>
      <c r="K57" s="14">
        <v>2</v>
      </c>
      <c r="L57" s="14">
        <v>1</v>
      </c>
      <c r="M57" s="14">
        <v>0</v>
      </c>
      <c r="N57" s="14">
        <v>-1</v>
      </c>
      <c r="O57" s="14">
        <v>0</v>
      </c>
      <c r="P57" s="14">
        <v>-1.183</v>
      </c>
      <c r="Q57" s="14">
        <v>0</v>
      </c>
      <c r="R57" s="14">
        <v>0</v>
      </c>
    </row>
    <row r="58" ht="20.25" spans="1:18">
      <c r="A58" s="6" t="s">
        <v>377</v>
      </c>
      <c r="B58" s="6" t="s">
        <v>378</v>
      </c>
      <c r="C58" s="6">
        <v>4071.6</v>
      </c>
      <c r="D58" s="6">
        <v>4546.281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1.509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1.9</v>
      </c>
      <c r="Q58" s="14">
        <v>0</v>
      </c>
      <c r="R58" s="14">
        <v>0</v>
      </c>
    </row>
    <row r="59" ht="20.25" spans="1:18">
      <c r="A59" s="6" t="s">
        <v>379</v>
      </c>
      <c r="B59" s="6" t="s">
        <v>380</v>
      </c>
      <c r="C59" s="6">
        <v>7496.811</v>
      </c>
      <c r="D59" s="6">
        <v>8134.773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3.142</v>
      </c>
      <c r="K59" s="14">
        <v>0</v>
      </c>
      <c r="L59" s="14">
        <v>1</v>
      </c>
      <c r="M59" s="14">
        <v>0</v>
      </c>
      <c r="N59" s="14">
        <v>0</v>
      </c>
      <c r="O59" s="14">
        <v>0</v>
      </c>
      <c r="P59" s="14">
        <v>-0.471</v>
      </c>
      <c r="Q59" s="14">
        <v>0</v>
      </c>
      <c r="R59" s="14">
        <v>-1</v>
      </c>
    </row>
    <row r="60" ht="20.25" spans="1:18">
      <c r="A60" s="6" t="s">
        <v>381</v>
      </c>
      <c r="B60" s="6" t="s">
        <v>382</v>
      </c>
      <c r="C60" s="6">
        <v>6761.069</v>
      </c>
      <c r="D60" s="6">
        <v>7982.177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10.757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14">
        <v>-4.481</v>
      </c>
      <c r="Q60" s="14">
        <v>0</v>
      </c>
      <c r="R60" s="14">
        <v>0</v>
      </c>
    </row>
    <row r="61" ht="20.25" spans="1:18">
      <c r="A61" s="6" t="s">
        <v>383</v>
      </c>
      <c r="B61" s="6" t="s">
        <v>384</v>
      </c>
      <c r="C61" s="6">
        <v>12659.074</v>
      </c>
      <c r="D61" s="6">
        <v>14033.943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5.74</v>
      </c>
      <c r="K61" s="14">
        <v>3</v>
      </c>
      <c r="L61" s="14">
        <v>0</v>
      </c>
      <c r="M61" s="14">
        <v>0</v>
      </c>
      <c r="N61" s="14">
        <v>1</v>
      </c>
      <c r="O61" s="14">
        <v>0</v>
      </c>
      <c r="P61" s="14">
        <v>-8.846</v>
      </c>
      <c r="Q61" s="14">
        <v>0</v>
      </c>
      <c r="R61" s="14">
        <v>0</v>
      </c>
    </row>
    <row r="62" ht="20.25" spans="1:18">
      <c r="A62" s="6" t="s">
        <v>385</v>
      </c>
      <c r="B62" s="6" t="s">
        <v>386</v>
      </c>
      <c r="C62" s="6">
        <v>18416.113</v>
      </c>
      <c r="D62" s="6">
        <v>19978.779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6.541</v>
      </c>
      <c r="K62" s="14">
        <v>4</v>
      </c>
      <c r="L62" s="14">
        <v>2</v>
      </c>
      <c r="M62" s="14">
        <v>0</v>
      </c>
      <c r="N62" s="14">
        <v>0</v>
      </c>
      <c r="O62" s="14">
        <v>-1</v>
      </c>
      <c r="P62" s="14">
        <v>-7.252</v>
      </c>
      <c r="Q62" s="14">
        <v>0</v>
      </c>
      <c r="R62" s="14">
        <v>0</v>
      </c>
    </row>
    <row r="63" ht="20.25" spans="1:18">
      <c r="A63" s="6" t="s">
        <v>387</v>
      </c>
      <c r="B63" s="6" t="s">
        <v>388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389</v>
      </c>
      <c r="B64" s="6" t="s">
        <v>390</v>
      </c>
      <c r="C64" s="6">
        <v>2189.953</v>
      </c>
      <c r="D64" s="6">
        <v>2517.131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4.118</v>
      </c>
      <c r="K64" s="14">
        <v>1</v>
      </c>
      <c r="L64" s="14">
        <v>1</v>
      </c>
      <c r="M64" s="14">
        <v>0</v>
      </c>
      <c r="N64" s="14">
        <v>1</v>
      </c>
      <c r="O64" s="14">
        <v>0</v>
      </c>
      <c r="P64" s="14">
        <v>-0.216</v>
      </c>
      <c r="Q64" s="14">
        <v>0</v>
      </c>
      <c r="R64" s="14">
        <v>0</v>
      </c>
    </row>
    <row r="65" ht="20.25" spans="1:18">
      <c r="A65" s="6" t="s">
        <v>391</v>
      </c>
      <c r="B65" s="6" t="s">
        <v>392</v>
      </c>
      <c r="C65" s="6">
        <v>8614.449</v>
      </c>
      <c r="D65" s="6">
        <v>9573.743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6.881</v>
      </c>
      <c r="K65" s="14">
        <v>2</v>
      </c>
      <c r="L65" s="14">
        <v>1</v>
      </c>
      <c r="M65" s="14">
        <v>0</v>
      </c>
      <c r="N65" s="14">
        <v>0</v>
      </c>
      <c r="O65" s="14">
        <v>0</v>
      </c>
      <c r="P65" s="14">
        <v>16.159</v>
      </c>
      <c r="Q65" s="14">
        <v>0</v>
      </c>
      <c r="R65" s="14">
        <v>0</v>
      </c>
    </row>
    <row r="66" ht="20.25" spans="1:18">
      <c r="A66" s="6" t="s">
        <v>393</v>
      </c>
      <c r="B66" s="6" t="s">
        <v>394</v>
      </c>
      <c r="C66" s="6">
        <v>5800.389</v>
      </c>
      <c r="D66" s="6">
        <v>7021.249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9.284</v>
      </c>
      <c r="K66" s="14">
        <v>1</v>
      </c>
      <c r="L66" s="14">
        <v>0</v>
      </c>
      <c r="M66" s="14">
        <v>1</v>
      </c>
      <c r="N66" s="14">
        <v>-1</v>
      </c>
      <c r="O66" s="14">
        <v>0</v>
      </c>
      <c r="P66" s="14">
        <v>5.202</v>
      </c>
      <c r="Q66" s="14">
        <v>0</v>
      </c>
      <c r="R66" s="14">
        <v>0</v>
      </c>
    </row>
    <row r="67" ht="20.25" spans="1:18">
      <c r="A67" s="6" t="s">
        <v>395</v>
      </c>
      <c r="B67" s="6" t="s">
        <v>396</v>
      </c>
      <c r="C67" s="6">
        <v>7910.884</v>
      </c>
      <c r="D67" s="6">
        <v>8367.144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3.62</v>
      </c>
      <c r="K67" s="14">
        <v>1</v>
      </c>
      <c r="L67" s="14">
        <v>2</v>
      </c>
      <c r="M67" s="14">
        <v>1</v>
      </c>
      <c r="N67" s="14">
        <v>-1</v>
      </c>
      <c r="O67" s="14">
        <v>0</v>
      </c>
      <c r="P67" s="14">
        <v>-8.831</v>
      </c>
      <c r="Q67" s="14">
        <v>0</v>
      </c>
      <c r="R67" s="14">
        <v>0</v>
      </c>
    </row>
    <row r="68" ht="20.25" spans="1:18">
      <c r="A68" s="6" t="s">
        <v>397</v>
      </c>
      <c r="B68" s="6" t="s">
        <v>398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6" t="s">
        <v>399</v>
      </c>
      <c r="B69" s="6" t="s">
        <v>400</v>
      </c>
      <c r="C69" s="6">
        <v>5308.807</v>
      </c>
      <c r="D69" s="6">
        <v>6341.599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8.783</v>
      </c>
      <c r="K69" s="14">
        <v>2</v>
      </c>
      <c r="L69" s="14">
        <v>2</v>
      </c>
      <c r="M69" s="14">
        <v>1</v>
      </c>
      <c r="N69" s="14">
        <v>-1</v>
      </c>
      <c r="O69" s="14">
        <v>0</v>
      </c>
      <c r="P69" s="14">
        <v>9.823</v>
      </c>
      <c r="Q69" s="14">
        <v>0</v>
      </c>
      <c r="R69" s="14">
        <v>0</v>
      </c>
    </row>
    <row r="70" ht="20.25" spans="1:18">
      <c r="A70" s="6" t="s">
        <v>401</v>
      </c>
      <c r="B70" s="6" t="s">
        <v>402</v>
      </c>
      <c r="C70" s="6">
        <v>5881.656</v>
      </c>
      <c r="D70" s="6">
        <v>7502.67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10.559</v>
      </c>
      <c r="K70" s="14">
        <v>1</v>
      </c>
      <c r="L70" s="14">
        <v>2</v>
      </c>
      <c r="M70" s="14">
        <v>1</v>
      </c>
      <c r="N70" s="14">
        <v>-1</v>
      </c>
      <c r="O70" s="14">
        <v>0</v>
      </c>
      <c r="P70" s="14">
        <v>12.453</v>
      </c>
      <c r="Q70" s="14">
        <v>0</v>
      </c>
      <c r="R70" s="14">
        <v>0</v>
      </c>
    </row>
    <row r="71" ht="20.25" spans="1:18">
      <c r="A71" s="6" t="s">
        <v>403</v>
      </c>
      <c r="B71" s="6" t="s">
        <v>404</v>
      </c>
      <c r="C71" s="6">
        <v>2455.008</v>
      </c>
      <c r="D71" s="6">
        <v>2842.544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7.845</v>
      </c>
      <c r="K71" s="14">
        <v>3</v>
      </c>
      <c r="L71" s="14">
        <v>2</v>
      </c>
      <c r="M71" s="14">
        <v>-1</v>
      </c>
      <c r="N71" s="14">
        <v>1</v>
      </c>
      <c r="O71" s="14">
        <v>0</v>
      </c>
      <c r="P71" s="14">
        <v>-0.943</v>
      </c>
      <c r="Q71" s="14">
        <v>0</v>
      </c>
      <c r="R71" s="14">
        <v>0</v>
      </c>
    </row>
    <row r="72" ht="20.25" spans="1:18">
      <c r="A72" s="6" t="s">
        <v>405</v>
      </c>
      <c r="B72" s="6" t="s">
        <v>406</v>
      </c>
      <c r="C72" s="6">
        <v>4184.538</v>
      </c>
      <c r="D72" s="6">
        <v>5202.295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9.971</v>
      </c>
      <c r="K72" s="14">
        <v>0</v>
      </c>
      <c r="L72" s="14">
        <v>2</v>
      </c>
      <c r="M72" s="14">
        <v>1</v>
      </c>
      <c r="N72" s="14">
        <v>-1</v>
      </c>
      <c r="O72" s="14">
        <v>0</v>
      </c>
      <c r="P72" s="14">
        <v>6.453</v>
      </c>
      <c r="Q72" s="14">
        <v>0</v>
      </c>
      <c r="R72" s="14">
        <v>0</v>
      </c>
    </row>
    <row r="73" ht="20.25" spans="1:18">
      <c r="A73" s="6" t="s">
        <v>407</v>
      </c>
      <c r="B73" s="6" t="s">
        <v>408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409</v>
      </c>
      <c r="B74" s="6" t="s">
        <v>410</v>
      </c>
      <c r="C74" s="6">
        <v>5000.272</v>
      </c>
      <c r="D74" s="6">
        <v>6004.503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13.49</v>
      </c>
      <c r="K74" s="14">
        <v>4</v>
      </c>
      <c r="L74" s="14">
        <v>2</v>
      </c>
      <c r="M74" s="14">
        <v>-1</v>
      </c>
      <c r="N74" s="14">
        <v>0</v>
      </c>
      <c r="O74" s="14">
        <v>0</v>
      </c>
      <c r="P74" s="14">
        <v>1.164</v>
      </c>
      <c r="Q74" s="14">
        <v>0</v>
      </c>
      <c r="R74" s="14">
        <v>0</v>
      </c>
    </row>
    <row r="75" ht="20.25" spans="1:18">
      <c r="A75" s="6" t="s">
        <v>411</v>
      </c>
      <c r="B75" s="6" t="s">
        <v>412</v>
      </c>
      <c r="C75" s="6">
        <v>3493.884</v>
      </c>
      <c r="D75" s="6">
        <v>4002.583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10.035</v>
      </c>
      <c r="K75" s="14">
        <v>3</v>
      </c>
      <c r="L75" s="14">
        <v>2</v>
      </c>
      <c r="M75" s="14">
        <v>0</v>
      </c>
      <c r="N75" s="14">
        <v>0</v>
      </c>
      <c r="O75" s="14">
        <v>0</v>
      </c>
      <c r="P75" s="14">
        <v>2.976</v>
      </c>
      <c r="Q75" s="14">
        <v>0</v>
      </c>
      <c r="R75" s="14">
        <v>1</v>
      </c>
    </row>
    <row r="76" ht="20.25" spans="1:18">
      <c r="A76" s="6" t="s">
        <v>413</v>
      </c>
      <c r="B76" s="6" t="s">
        <v>414</v>
      </c>
      <c r="C76" s="6">
        <v>2421.391</v>
      </c>
      <c r="D76" s="6">
        <v>2758.209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9.724</v>
      </c>
      <c r="K76" s="14">
        <v>1</v>
      </c>
      <c r="L76" s="14">
        <v>2</v>
      </c>
      <c r="M76" s="14">
        <v>0</v>
      </c>
      <c r="N76" s="14">
        <v>0</v>
      </c>
      <c r="O76" s="14">
        <v>0</v>
      </c>
      <c r="P76" s="14">
        <v>3.162</v>
      </c>
      <c r="Q76" s="14">
        <v>0</v>
      </c>
      <c r="R76" s="14">
        <v>1</v>
      </c>
    </row>
    <row r="77" ht="20.25" spans="1:18">
      <c r="A77" s="6" t="s">
        <v>415</v>
      </c>
      <c r="B77" s="6" t="s">
        <v>416</v>
      </c>
      <c r="C77" s="6">
        <v>5083.934</v>
      </c>
      <c r="D77" s="6">
        <v>6400.338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17.426</v>
      </c>
      <c r="K77" s="14">
        <v>4</v>
      </c>
      <c r="L77" s="14">
        <v>1</v>
      </c>
      <c r="M77" s="14">
        <v>-1</v>
      </c>
      <c r="N77" s="14">
        <v>1</v>
      </c>
      <c r="O77" s="14">
        <v>0</v>
      </c>
      <c r="P77" s="14">
        <v>0.129</v>
      </c>
      <c r="Q77" s="14">
        <v>0</v>
      </c>
      <c r="R77" s="14">
        <v>0</v>
      </c>
    </row>
    <row r="78" ht="20.25" spans="1:18">
      <c r="A78" s="6" t="s">
        <v>417</v>
      </c>
      <c r="B78" s="6" t="s">
        <v>418</v>
      </c>
      <c r="C78" s="6">
        <v>107.278</v>
      </c>
      <c r="D78" s="6">
        <v>109.699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1.575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-0.004</v>
      </c>
      <c r="Q78" s="14">
        <v>0</v>
      </c>
      <c r="R78" s="14">
        <v>0</v>
      </c>
    </row>
    <row r="79" ht="20.25" spans="1:18">
      <c r="A79" s="6" t="s">
        <v>419</v>
      </c>
      <c r="B79" s="6" t="s">
        <v>420</v>
      </c>
      <c r="C79" s="6">
        <v>105.396</v>
      </c>
      <c r="D79" s="6">
        <v>107.081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0.687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-0.003</v>
      </c>
      <c r="Q79" s="14">
        <v>0</v>
      </c>
      <c r="R79" s="14">
        <v>0</v>
      </c>
    </row>
    <row r="80" ht="20.25" spans="1:18">
      <c r="A80" s="6" t="s">
        <v>421</v>
      </c>
      <c r="B80" s="6" t="s">
        <v>422</v>
      </c>
      <c r="C80" s="6">
        <v>114.028</v>
      </c>
      <c r="D80" s="6">
        <v>121.963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5.363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0.012</v>
      </c>
      <c r="Q80" s="14">
        <v>0</v>
      </c>
      <c r="R80" s="14">
        <v>0</v>
      </c>
    </row>
    <row r="81" ht="20.25" spans="1:18">
      <c r="A81" s="8" t="s">
        <v>423</v>
      </c>
      <c r="B81" s="8" t="s">
        <v>424</v>
      </c>
      <c r="C81" s="8">
        <v>102.329</v>
      </c>
      <c r="D81" s="8">
        <v>103.165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0.112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-0.001</v>
      </c>
      <c r="Q81" s="14">
        <v>0</v>
      </c>
      <c r="R81" s="14">
        <v>0</v>
      </c>
    </row>
    <row r="82" ht="20.25" spans="1:18">
      <c r="A82" s="8" t="s">
        <v>425</v>
      </c>
      <c r="B82" s="8" t="s">
        <v>426</v>
      </c>
      <c r="C82" s="8">
        <v>62862.168</v>
      </c>
      <c r="D82" s="8">
        <v>73417.594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9.991</v>
      </c>
      <c r="K82" s="14">
        <v>4</v>
      </c>
      <c r="L82" s="14">
        <v>2</v>
      </c>
      <c r="M82" s="14">
        <v>0</v>
      </c>
      <c r="N82" s="14">
        <v>0</v>
      </c>
      <c r="O82" s="14">
        <v>0</v>
      </c>
      <c r="P82" s="14">
        <v>-15.574</v>
      </c>
      <c r="Q82" s="14">
        <v>0</v>
      </c>
      <c r="R82" s="14">
        <v>0</v>
      </c>
    </row>
    <row r="83" ht="20.25" spans="1:18">
      <c r="A83" s="8" t="s">
        <v>427</v>
      </c>
      <c r="B83" s="8" t="s">
        <v>428</v>
      </c>
      <c r="C83" s="8">
        <v>1835.656</v>
      </c>
      <c r="D83" s="8">
        <v>3705.269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7.51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-0.146</v>
      </c>
      <c r="Q83" s="14">
        <v>0</v>
      </c>
      <c r="R83" s="14">
        <v>0</v>
      </c>
    </row>
    <row r="84" ht="20.25" spans="1:18">
      <c r="A84" s="8" t="s">
        <v>429</v>
      </c>
      <c r="B84" s="8" t="s">
        <v>430</v>
      </c>
      <c r="C84" s="8">
        <v>3153.909</v>
      </c>
      <c r="D84" s="8">
        <v>3921.962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13.592</v>
      </c>
      <c r="K84" s="14">
        <v>2</v>
      </c>
      <c r="L84" s="14">
        <v>2</v>
      </c>
      <c r="M84" s="14">
        <v>0</v>
      </c>
      <c r="N84" s="14">
        <v>0</v>
      </c>
      <c r="O84" s="14">
        <v>0</v>
      </c>
      <c r="P84" s="14">
        <v>6.715</v>
      </c>
      <c r="Q84" s="14">
        <v>0</v>
      </c>
      <c r="R84" s="14">
        <v>0</v>
      </c>
    </row>
    <row r="85" ht="20.25" spans="1:18">
      <c r="A85" s="16" t="s">
        <v>431</v>
      </c>
      <c r="B85" s="16" t="s">
        <v>432</v>
      </c>
      <c r="C85" s="16">
        <v>452.231</v>
      </c>
      <c r="D85" s="16">
        <v>570.814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8.437</v>
      </c>
      <c r="K85" s="14">
        <v>3</v>
      </c>
      <c r="L85" s="14">
        <v>2</v>
      </c>
      <c r="M85" s="14">
        <v>0</v>
      </c>
      <c r="N85" s="14">
        <v>0</v>
      </c>
      <c r="O85" s="14">
        <v>0</v>
      </c>
      <c r="P85" s="14">
        <v>1.091</v>
      </c>
      <c r="Q85" s="14">
        <v>0</v>
      </c>
      <c r="R85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2025-06-12T15:23:00Z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E95DF583C43344B1883780265EAB301C_13</vt:lpwstr>
  </property>
  <property fmtid="{D5CDD505-2E9C-101B-9397-08002B2CF9AE}" pid="3" name="KSOProductBuildVer">
    <vt:lpwstr>2052-12.1.0.15712</vt:lpwstr>
  </property>
</Properties>
</file>