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<sst xmlns="http://schemas.openxmlformats.org/spreadsheetml/2006/main" count="472" uniqueCount="419">
  <si>
    <t>京沪深强转弱</t>
  </si>
  <si>
    <t>京沪深弱转强</t>
  </si>
  <si>
    <t>代码</t>
  </si>
  <si>
    <t>简称</t>
  </si>
  <si>
    <t>总市值</t>
  </si>
  <si>
    <t>酿酒</t>
  </si>
  <si>
    <t>34027.99亿</t>
  </si>
  <si>
    <t>中证800</t>
  </si>
  <si>
    <t>582048.88亿</t>
  </si>
  <si>
    <t>石油</t>
  </si>
  <si>
    <t>24451.44亿</t>
  </si>
  <si>
    <t>沪深300</t>
  </si>
  <si>
    <t>451105.50亿</t>
  </si>
  <si>
    <t>新进指标股</t>
  </si>
  <si>
    <t>9366.99亿</t>
  </si>
  <si>
    <t>山西板块</t>
  </si>
  <si>
    <t>7922.72亿</t>
  </si>
  <si>
    <t>MSCI成份</t>
  </si>
  <si>
    <t>424654.94亿</t>
  </si>
  <si>
    <t>发可转债</t>
  </si>
  <si>
    <t>7518.59亿</t>
  </si>
  <si>
    <t>基金重仓</t>
  </si>
  <si>
    <t>349194.13亿</t>
  </si>
  <si>
    <t>BC电池</t>
  </si>
  <si>
    <t>6264.42亿</t>
  </si>
  <si>
    <t>深证成指</t>
  </si>
  <si>
    <t>341654.25亿</t>
  </si>
  <si>
    <t>船舶</t>
  </si>
  <si>
    <t>3905.22亿</t>
  </si>
  <si>
    <t>上证180</t>
  </si>
  <si>
    <t>323179.69亿</t>
  </si>
  <si>
    <t>国开持股</t>
  </si>
  <si>
    <t>2502.51亿</t>
  </si>
  <si>
    <t>非周期股</t>
  </si>
  <si>
    <t>308389.63亿</t>
  </si>
  <si>
    <t>深证治理</t>
  </si>
  <si>
    <t>--</t>
  </si>
  <si>
    <t>周期股</t>
  </si>
  <si>
    <t>236582.58亿</t>
  </si>
  <si>
    <t>配股预案</t>
  </si>
  <si>
    <t>中证A100</t>
  </si>
  <si>
    <t>234402.25亿</t>
  </si>
  <si>
    <t>活跃可转债</t>
  </si>
  <si>
    <t>深成指R</t>
  </si>
  <si>
    <t>207793.08亿</t>
  </si>
  <si>
    <t>行业龙头</t>
  </si>
  <si>
    <t>196483.02亿</t>
  </si>
  <si>
    <t>中特估</t>
  </si>
  <si>
    <t>189975.41亿</t>
  </si>
  <si>
    <t>通达信88</t>
  </si>
  <si>
    <t>161466.30亿</t>
  </si>
  <si>
    <t>证金汇金持股</t>
  </si>
  <si>
    <t>133314.72亿</t>
  </si>
  <si>
    <t>创业板指</t>
  </si>
  <si>
    <t>131253.70亿</t>
  </si>
  <si>
    <t>一带一路</t>
  </si>
  <si>
    <t>128144.70亿</t>
  </si>
  <si>
    <t>绩优股</t>
  </si>
  <si>
    <t>121537.44亿</t>
  </si>
  <si>
    <t>深证100</t>
  </si>
  <si>
    <t>120633.23亿</t>
  </si>
  <si>
    <t>消费100</t>
  </si>
  <si>
    <t>117492.51亿</t>
  </si>
  <si>
    <t>陆股通重仓</t>
  </si>
  <si>
    <t>98510.33亿</t>
  </si>
  <si>
    <t>红利指数</t>
  </si>
  <si>
    <t>97051.98亿</t>
  </si>
  <si>
    <t>上证380</t>
  </si>
  <si>
    <t>75484.44亿</t>
  </si>
  <si>
    <t>全指材料</t>
  </si>
  <si>
    <t>52176.83亿</t>
  </si>
  <si>
    <t>MSCI中盘</t>
  </si>
  <si>
    <t>47506.10亿</t>
  </si>
  <si>
    <t>电气设备</t>
  </si>
  <si>
    <t>47306.71亿</t>
  </si>
  <si>
    <t>QFII重仓</t>
  </si>
  <si>
    <t>45847.32亿</t>
  </si>
  <si>
    <t>商誉减值</t>
  </si>
  <si>
    <t>45172.77亿</t>
  </si>
  <si>
    <t>海外业务</t>
  </si>
  <si>
    <t>44821.40亿</t>
  </si>
  <si>
    <t>整体上市</t>
  </si>
  <si>
    <t>43011.73亿</t>
  </si>
  <si>
    <t>券商重仓</t>
  </si>
  <si>
    <t>39793.50亿</t>
  </si>
  <si>
    <t>参股金融</t>
  </si>
  <si>
    <t>38998.09亿</t>
  </si>
  <si>
    <t>高市净率</t>
  </si>
  <si>
    <t>36985.88亿</t>
  </si>
  <si>
    <t>证券</t>
  </si>
  <si>
    <t>31801.30亿</t>
  </si>
  <si>
    <t>社保新进</t>
  </si>
  <si>
    <t>28765.54亿</t>
  </si>
  <si>
    <t>雄安新区</t>
  </si>
  <si>
    <t>27837.28亿</t>
  </si>
  <si>
    <t>贵州板块</t>
  </si>
  <si>
    <t>22020.73亿</t>
  </si>
  <si>
    <t>定增股</t>
  </si>
  <si>
    <t>20887.38亿</t>
  </si>
  <si>
    <t>铁路基建</t>
  </si>
  <si>
    <t>20270.95亿</t>
  </si>
  <si>
    <t>定增预案</t>
  </si>
  <si>
    <t>19908.79亿</t>
  </si>
  <si>
    <t>安徽板块</t>
  </si>
  <si>
    <t>19305.40亿</t>
  </si>
  <si>
    <t>医疗保健</t>
  </si>
  <si>
    <t>19221.40亿</t>
  </si>
  <si>
    <t>建筑</t>
  </si>
  <si>
    <t>16427.44亿</t>
  </si>
  <si>
    <t>运输服务</t>
  </si>
  <si>
    <t>13631.56亿</t>
  </si>
  <si>
    <t>户数减少</t>
  </si>
  <si>
    <t>13464.85亿</t>
  </si>
  <si>
    <t>户数增加</t>
  </si>
  <si>
    <t>12370.57亿</t>
  </si>
  <si>
    <t>交通设施</t>
  </si>
  <si>
    <t>10281.25亿</t>
  </si>
  <si>
    <t>钢铁</t>
  </si>
  <si>
    <t>8410.80亿</t>
  </si>
  <si>
    <t>辽宁板块</t>
  </si>
  <si>
    <t>8269.70亿</t>
  </si>
  <si>
    <t>江西板块</t>
  </si>
  <si>
    <t>8107.67亿</t>
  </si>
  <si>
    <t>基金增仓</t>
  </si>
  <si>
    <t>7801.31亿</t>
  </si>
  <si>
    <t>云南板块</t>
  </si>
  <si>
    <t>7778.97亿</t>
  </si>
  <si>
    <t>新疆板块</t>
  </si>
  <si>
    <t>7358.66亿</t>
  </si>
  <si>
    <t>建材</t>
  </si>
  <si>
    <t>7058.76亿</t>
  </si>
  <si>
    <t>密集调研</t>
  </si>
  <si>
    <t>6684.51亿</t>
  </si>
  <si>
    <t>运输设备</t>
  </si>
  <si>
    <t>4853.10亿</t>
  </si>
  <si>
    <t>化纤</t>
  </si>
  <si>
    <t>4348.15亿</t>
  </si>
  <si>
    <t>黑龙江</t>
  </si>
  <si>
    <t>3383.55亿</t>
  </si>
  <si>
    <t>供气供热</t>
  </si>
  <si>
    <t>3181.91亿</t>
  </si>
  <si>
    <t>海南板块</t>
  </si>
  <si>
    <t>3087.21亿</t>
  </si>
  <si>
    <t>风险提示</t>
  </si>
  <si>
    <t>3072.00亿</t>
  </si>
  <si>
    <t>机构吸筹</t>
  </si>
  <si>
    <t>1440.26亿</t>
  </si>
  <si>
    <t>水务</t>
  </si>
  <si>
    <t>1424.98亿</t>
  </si>
  <si>
    <t>深证Ｂ指</t>
  </si>
  <si>
    <t>556.50亿</t>
  </si>
  <si>
    <t>成份Ｂ指</t>
  </si>
  <si>
    <t>423.68亿</t>
  </si>
  <si>
    <t>近期弱势</t>
  </si>
  <si>
    <t>73.13亿</t>
  </si>
  <si>
    <t>业绩预升</t>
  </si>
  <si>
    <t>20.06亿</t>
  </si>
  <si>
    <t>国证粮食</t>
  </si>
  <si>
    <t>民企100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</si>
  <si>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</si>
  <si>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</si>
  <si>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</si>
  <si>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</si>
  <si>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</si>
  <si>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</si>
  <si>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</si>
  <si>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创价值</t>
  </si>
  <si>
    <t>创业大盘</t>
  </si>
  <si>
    <t>创科技</t>
  </si>
  <si>
    <t>创医药</t>
  </si>
  <si>
    <t>创质量</t>
  </si>
  <si>
    <t>治理指数</t>
  </si>
  <si>
    <t>国企改革</t>
  </si>
  <si>
    <t>中证100</t>
  </si>
  <si>
    <t>深证50</t>
  </si>
  <si>
    <t>深主板50</t>
  </si>
  <si>
    <t>创业板50</t>
  </si>
  <si>
    <t>中创100</t>
  </si>
  <si>
    <t>科技100</t>
  </si>
  <si>
    <t>投资时钟</t>
  </si>
  <si>
    <t>小盘价值</t>
  </si>
  <si>
    <t>小盘成长</t>
  </si>
  <si>
    <t>大盘成长</t>
  </si>
  <si>
    <t>国证成长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</si>
  <si>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</si>
  <si>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</si>
  <si>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</si>
  <si>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</si>
  <si>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</si>
  <si>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</si>
  <si>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</si>
  <si>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</si>
  <si>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</si>
  <si>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</si>
  <si>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</si>
  <si>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</si>
  <si>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</si>
  <si>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</si>
  <si>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</si>
  <si>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</si>
  <si>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</si>
  <si>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</si>
  <si>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</si>
  <si>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</si>
  <si>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</si>
  <si>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商业指数</t>
  </si>
  <si>
    <t>综合指数</t>
  </si>
  <si>
    <t>企债指数</t>
  </si>
  <si>
    <t>180金融</t>
  </si>
  <si>
    <t>沪公司债</t>
  </si>
  <si>
    <t>180价值</t>
  </si>
  <si>
    <t>上证医药</t>
  </si>
  <si>
    <t>上证金融</t>
  </si>
  <si>
    <t>全指价值</t>
  </si>
  <si>
    <t>沪企债30</t>
  </si>
  <si>
    <t>上证周期</t>
  </si>
  <si>
    <t>医药等权</t>
  </si>
  <si>
    <t>金融等权</t>
  </si>
  <si>
    <t>5年信用</t>
  </si>
  <si>
    <t>380金融</t>
  </si>
  <si>
    <t>信用100</t>
  </si>
  <si>
    <t>180波动</t>
  </si>
  <si>
    <t>上证银行</t>
  </si>
  <si>
    <t>180低贝</t>
  </si>
  <si>
    <t>优势消费</t>
  </si>
  <si>
    <t>180红利</t>
  </si>
  <si>
    <t>科创生物</t>
  </si>
  <si>
    <t>医药生物</t>
  </si>
  <si>
    <t>300红利</t>
  </si>
  <si>
    <t>800医药</t>
  </si>
  <si>
    <t>港中小企</t>
  </si>
  <si>
    <t>HK银行</t>
  </si>
  <si>
    <t>公司债指</t>
  </si>
  <si>
    <t>内地运输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</si>
  <si>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</si>
  <si>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</si>
  <si>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</si>
  <si>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</si>
  <si>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</si>
  <si>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</si>
  <si>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</si>
  <si>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</si>
  <si>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大盘低波</t>
  </si>
  <si>
    <t>专利领先</t>
  </si>
  <si>
    <t>国证银行</t>
  </si>
  <si>
    <t>深A医药</t>
  </si>
  <si>
    <t>深医药EW</t>
  </si>
  <si>
    <t>保险主题</t>
  </si>
  <si>
    <t>养老产业</t>
  </si>
  <si>
    <t>大农业</t>
  </si>
  <si>
    <t>中证银行</t>
  </si>
  <si>
    <t>中证白酒</t>
  </si>
  <si>
    <t>【数据引擎：奇衡DK阿赖耶识系统】情绪值</t>
  </si>
  <si>
    <t>AG00</t>
  </si>
  <si>
    <t>白银连续</t>
  </si>
  <si>
    <t>FB00</t>
  </si>
  <si>
    <t>纤维板连续</t>
  </si>
  <si>
    <t>RR00</t>
  </si>
  <si>
    <t>粳米连续</t>
  </si>
  <si>
    <t>PK00</t>
  </si>
  <si>
    <t>花生连续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</si>
  <si>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</si>
  <si>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</si>
  <si>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</si>
  <si>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</si>
  <si>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</si>
  <si>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</si>
  <si>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</si>
  <si>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</si>
  <si>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BB00</t>
  </si>
  <si>
    <t>胶合板连续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</si>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</sst>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3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"880380"</f>
        <v>880380</v>
      </c>
      <c r="B3" s="33" t="s">
        <v>5</v>
      </c>
      <c r="C3" s="33" t="s">
        <v>6</v>
      </c>
      <c r="D3" s="33" t="str">
        <f>"000906"</f>
        <v>000906</v>
      </c>
      <c r="E3" s="33" t="s">
        <v>7</v>
      </c>
      <c r="F3" s="33" t="s">
        <v>8</v>
      </c>
    </row>
    <row r="4" ht="13.5" spans="1:6">
      <c r="A4" s="33" t="str">
        <f>"880310"</f>
        <v>880310</v>
      </c>
      <c r="B4" s="33" t="s">
        <v>9</v>
      </c>
      <c r="C4" s="33" t="s">
        <v>10</v>
      </c>
      <c r="D4" s="33" t="str">
        <f>"000300"</f>
        <v>000300</v>
      </c>
      <c r="E4" s="33" t="s">
        <v>11</v>
      </c>
      <c r="F4" s="33" t="s">
        <v>12</v>
      </c>
    </row>
    <row r="5" ht="13.5" spans="1:6">
      <c r="A5" s="33" t="str">
        <f>"880603"</f>
        <v>880603</v>
      </c>
      <c r="B5" s="33" t="s">
        <v>13</v>
      </c>
      <c r="C5" s="33" t="s">
        <v>14</v>
      </c>
      <c r="D5" s="33" t="str">
        <f>"399300"</f>
        <v>399300</v>
      </c>
      <c r="E5" s="33" t="s">
        <v>11</v>
      </c>
      <c r="F5" s="33" t="s">
        <v>12</v>
      </c>
    </row>
    <row r="6" ht="13.5" spans="1:6">
      <c r="A6" s="33" t="str">
        <f>"880217"</f>
        <v>880217</v>
      </c>
      <c r="B6" s="33" t="s">
        <v>15</v>
      </c>
      <c r="C6" s="33" t="s">
        <v>16</v>
      </c>
      <c r="D6" s="33" t="str">
        <f>"880883"</f>
        <v>880883</v>
      </c>
      <c r="E6" s="33" t="s">
        <v>17</v>
      </c>
      <c r="F6" s="33" t="s">
        <v>18</v>
      </c>
    </row>
    <row r="7" ht="13.5" spans="1:6">
      <c r="A7" s="33" t="str">
        <f>"880723"</f>
        <v>880723</v>
      </c>
      <c r="B7" s="33" t="s">
        <v>19</v>
      </c>
      <c r="C7" s="33" t="s">
        <v>20</v>
      </c>
      <c r="D7" s="33" t="str">
        <f>"880801"</f>
        <v>880801</v>
      </c>
      <c r="E7" s="33" t="s">
        <v>21</v>
      </c>
      <c r="F7" s="33" t="s">
        <v>22</v>
      </c>
    </row>
    <row r="8" ht="13.5" spans="1:6">
      <c r="A8" s="33" t="str">
        <f>"880684"</f>
        <v>880684</v>
      </c>
      <c r="B8" s="33" t="s">
        <v>23</v>
      </c>
      <c r="C8" s="33" t="s">
        <v>24</v>
      </c>
      <c r="D8" s="33" t="str">
        <f>"399001"</f>
        <v>399001</v>
      </c>
      <c r="E8" s="33" t="s">
        <v>25</v>
      </c>
      <c r="F8" s="33" t="s">
        <v>26</v>
      </c>
    </row>
    <row r="9" ht="13.5" spans="1:6">
      <c r="A9" s="33" t="str">
        <f>"880431"</f>
        <v>880431</v>
      </c>
      <c r="B9" s="33" t="s">
        <v>27</v>
      </c>
      <c r="C9" s="33" t="s">
        <v>28</v>
      </c>
      <c r="D9" s="33" t="str">
        <f>"000010"</f>
        <v>000010</v>
      </c>
      <c r="E9" s="33" t="s">
        <v>29</v>
      </c>
      <c r="F9" s="33" t="s">
        <v>30</v>
      </c>
    </row>
    <row r="10" ht="13.5" spans="1:6">
      <c r="A10" s="33" t="str">
        <f>"880858"</f>
        <v>880858</v>
      </c>
      <c r="B10" s="33" t="s">
        <v>31</v>
      </c>
      <c r="C10" s="33" t="s">
        <v>32</v>
      </c>
      <c r="D10" s="33" t="str">
        <f>"880680"</f>
        <v>880680</v>
      </c>
      <c r="E10" s="33" t="s">
        <v>33</v>
      </c>
      <c r="F10" s="33" t="s">
        <v>34</v>
      </c>
    </row>
    <row r="11" ht="13.5" spans="1:6">
      <c r="A11" s="33" t="str">
        <f>"399328"</f>
        <v>399328</v>
      </c>
      <c r="B11" s="33" t="s">
        <v>35</v>
      </c>
      <c r="C11" s="33" t="s">
        <v>36</v>
      </c>
      <c r="D11" s="33" t="str">
        <f>"880679"</f>
        <v>880679</v>
      </c>
      <c r="E11" s="33" t="s">
        <v>37</v>
      </c>
      <c r="F11" s="33" t="s">
        <v>38</v>
      </c>
    </row>
    <row r="12" ht="13.5" spans="1:6">
      <c r="A12" s="33" t="str">
        <f>"880890"</f>
        <v>880890</v>
      </c>
      <c r="B12" s="33" t="s">
        <v>39</v>
      </c>
      <c r="C12" s="33" t="s">
        <v>36</v>
      </c>
      <c r="D12" s="33" t="str">
        <f>"000903"</f>
        <v>000903</v>
      </c>
      <c r="E12" s="33" t="s">
        <v>40</v>
      </c>
      <c r="F12" s="33" t="s">
        <v>41</v>
      </c>
    </row>
    <row r="13" ht="13.5" spans="1:6">
      <c r="A13" s="33" t="str">
        <f>"880677"</f>
        <v>880677</v>
      </c>
      <c r="B13" s="33" t="s">
        <v>42</v>
      </c>
      <c r="C13" s="33" t="s">
        <v>36</v>
      </c>
      <c r="D13" s="33" t="str">
        <f>"399002"</f>
        <v>399002</v>
      </c>
      <c r="E13" s="33" t="s">
        <v>43</v>
      </c>
      <c r="F13" s="33" t="s">
        <v>44</v>
      </c>
    </row>
    <row r="14" ht="13.5" spans="1:6">
      <c r="A14" s="34"/>
      <c r="B14" s="34"/>
      <c r="C14" s="34"/>
      <c r="D14" s="33" t="str">
        <f>"880847"</f>
        <v>880847</v>
      </c>
      <c r="E14" s="33" t="s">
        <v>45</v>
      </c>
      <c r="F14" s="33" t="s">
        <v>46</v>
      </c>
    </row>
    <row r="15" ht="13.5" spans="1:6">
      <c r="A15" s="34"/>
      <c r="B15" s="34"/>
      <c r="C15" s="34"/>
      <c r="D15" s="33" t="str">
        <f>"880671"</f>
        <v>880671</v>
      </c>
      <c r="E15" s="33" t="s">
        <v>47</v>
      </c>
      <c r="F15" s="33" t="s">
        <v>48</v>
      </c>
    </row>
    <row r="16" ht="13.5" spans="1:6">
      <c r="A16" s="34"/>
      <c r="B16" s="34"/>
      <c r="C16" s="34"/>
      <c r="D16" s="33" t="str">
        <f>"880515"</f>
        <v>880515</v>
      </c>
      <c r="E16" s="33" t="s">
        <v>49</v>
      </c>
      <c r="F16" s="33" t="s">
        <v>50</v>
      </c>
    </row>
    <row r="17" ht="13.5" spans="1:6">
      <c r="A17" s="34"/>
      <c r="B17" s="34"/>
      <c r="C17" s="34"/>
      <c r="D17" s="33" t="str">
        <f>"880857"</f>
        <v>880857</v>
      </c>
      <c r="E17" s="33" t="s">
        <v>51</v>
      </c>
      <c r="F17" s="33" t="s">
        <v>52</v>
      </c>
    </row>
    <row r="18" ht="13.5" spans="1:6">
      <c r="A18" s="34"/>
      <c r="B18" s="34"/>
      <c r="C18" s="34"/>
      <c r="D18" s="33" t="str">
        <f>"399006"</f>
        <v>399006</v>
      </c>
      <c r="E18" s="33" t="s">
        <v>53</v>
      </c>
      <c r="F18" s="33" t="s">
        <v>54</v>
      </c>
    </row>
    <row r="19" ht="13.5" spans="1:6">
      <c r="A19" s="34"/>
      <c r="B19" s="34"/>
      <c r="C19" s="34"/>
      <c r="D19" s="33" t="str">
        <f>"880594"</f>
        <v>880594</v>
      </c>
      <c r="E19" s="33" t="s">
        <v>55</v>
      </c>
      <c r="F19" s="33" t="s">
        <v>56</v>
      </c>
    </row>
    <row r="20" ht="13.5" spans="1:6">
      <c r="A20" s="34"/>
      <c r="B20" s="34"/>
      <c r="C20" s="34"/>
      <c r="D20" s="33" t="str">
        <f>"880835"</f>
        <v>880835</v>
      </c>
      <c r="E20" s="33" t="s">
        <v>57</v>
      </c>
      <c r="F20" s="33" t="s">
        <v>58</v>
      </c>
    </row>
    <row r="21" ht="13.5" spans="1:6">
      <c r="A21" s="34"/>
      <c r="B21" s="34"/>
      <c r="C21" s="34"/>
      <c r="D21" s="33" t="str">
        <f>"399330"</f>
        <v>399330</v>
      </c>
      <c r="E21" s="33" t="s">
        <v>59</v>
      </c>
      <c r="F21" s="33" t="s">
        <v>60</v>
      </c>
    </row>
    <row r="22" ht="13.5" spans="1:6">
      <c r="A22" s="34"/>
      <c r="B22" s="34"/>
      <c r="C22" s="34"/>
      <c r="D22" s="33" t="str">
        <f>"399364"</f>
        <v>399364</v>
      </c>
      <c r="E22" s="33" t="s">
        <v>61</v>
      </c>
      <c r="F22" s="33" t="s">
        <v>62</v>
      </c>
    </row>
    <row r="23" ht="16.5" spans="1:6">
      <c r="A23" s="22"/>
      <c r="B23" s="22"/>
      <c r="C23" s="22"/>
      <c r="D23" s="33" t="str">
        <f>"880678"</f>
        <v>880678</v>
      </c>
      <c r="E23" s="33" t="s">
        <v>63</v>
      </c>
      <c r="F23" s="33" t="s">
        <v>64</v>
      </c>
    </row>
    <row r="24" ht="16.5" spans="1:6">
      <c r="A24" s="22"/>
      <c r="B24" s="22"/>
      <c r="C24" s="22"/>
      <c r="D24" s="33" t="str">
        <f>"000015"</f>
        <v>000015</v>
      </c>
      <c r="E24" s="33" t="s">
        <v>65</v>
      </c>
      <c r="F24" s="33" t="s">
        <v>66</v>
      </c>
    </row>
    <row r="25" ht="16.5" spans="1:6">
      <c r="A25" s="22"/>
      <c r="B25" s="22"/>
      <c r="C25" s="22"/>
      <c r="D25" s="33" t="str">
        <f>"000009"</f>
        <v>000009</v>
      </c>
      <c r="E25" s="33" t="s">
        <v>67</v>
      </c>
      <c r="F25" s="33" t="s">
        <v>68</v>
      </c>
    </row>
    <row r="26" ht="16.5" spans="1:6">
      <c r="A26" s="22"/>
      <c r="B26" s="22"/>
      <c r="C26" s="22"/>
      <c r="D26" s="33" t="str">
        <f>"000987"</f>
        <v>000987</v>
      </c>
      <c r="E26" s="33" t="s">
        <v>69</v>
      </c>
      <c r="F26" s="33" t="s">
        <v>70</v>
      </c>
    </row>
    <row r="27" ht="16.5" spans="1:6">
      <c r="A27" s="22"/>
      <c r="B27" s="22"/>
      <c r="C27" s="22"/>
      <c r="D27" s="33" t="str">
        <f>"880771"</f>
        <v>880771</v>
      </c>
      <c r="E27" s="33" t="s">
        <v>71</v>
      </c>
      <c r="F27" s="33" t="s">
        <v>72</v>
      </c>
    </row>
    <row r="28" ht="16.5" spans="1:6">
      <c r="A28" s="22"/>
      <c r="B28" s="22"/>
      <c r="C28" s="22"/>
      <c r="D28" s="33" t="str">
        <f>"880446"</f>
        <v>880446</v>
      </c>
      <c r="E28" s="33" t="s">
        <v>73</v>
      </c>
      <c r="F28" s="33" t="s">
        <v>74</v>
      </c>
    </row>
    <row r="29" ht="16.5" spans="1:6">
      <c r="A29" s="22"/>
      <c r="B29" s="22"/>
      <c r="C29" s="22"/>
      <c r="D29" s="33" t="str">
        <f>"880802"</f>
        <v>880802</v>
      </c>
      <c r="E29" s="33" t="s">
        <v>75</v>
      </c>
      <c r="F29" s="33" t="s">
        <v>76</v>
      </c>
    </row>
    <row r="30" ht="16.5" spans="1:6">
      <c r="A30" s="22"/>
      <c r="B30" s="22"/>
      <c r="C30" s="22"/>
      <c r="D30" s="33" t="str">
        <f>"880817"</f>
        <v>880817</v>
      </c>
      <c r="E30" s="33" t="s">
        <v>77</v>
      </c>
      <c r="F30" s="33" t="s">
        <v>78</v>
      </c>
    </row>
    <row r="31" ht="16.5" spans="1:6">
      <c r="A31" s="22"/>
      <c r="B31" s="22"/>
      <c r="C31" s="22"/>
      <c r="D31" s="33" t="str">
        <f>"880786"</f>
        <v>880786</v>
      </c>
      <c r="E31" s="33" t="s">
        <v>79</v>
      </c>
      <c r="F31" s="33" t="s">
        <v>80</v>
      </c>
    </row>
    <row r="32" ht="16.5" spans="1:6">
      <c r="A32" s="22"/>
      <c r="B32" s="22"/>
      <c r="C32" s="22"/>
      <c r="D32" s="33" t="str">
        <f>"880532"</f>
        <v>880532</v>
      </c>
      <c r="E32" s="33" t="s">
        <v>81</v>
      </c>
      <c r="F32" s="33" t="s">
        <v>82</v>
      </c>
    </row>
    <row r="33" ht="16.5" spans="1:6">
      <c r="A33" s="22"/>
      <c r="B33" s="22"/>
      <c r="C33" s="22"/>
      <c r="D33" s="33" t="str">
        <f>"880803"</f>
        <v>880803</v>
      </c>
      <c r="E33" s="33" t="s">
        <v>83</v>
      </c>
      <c r="F33" s="33" t="s">
        <v>84</v>
      </c>
    </row>
    <row r="34" ht="16.5" spans="1:6">
      <c r="A34" s="22"/>
      <c r="B34" s="22"/>
      <c r="C34" s="22"/>
      <c r="D34" s="33" t="str">
        <f>"880538"</f>
        <v>880538</v>
      </c>
      <c r="E34" s="33" t="s">
        <v>85</v>
      </c>
      <c r="F34" s="33" t="s">
        <v>86</v>
      </c>
    </row>
    <row r="35" ht="16.5" spans="1:6">
      <c r="A35" s="22"/>
      <c r="B35" s="22"/>
      <c r="C35" s="22"/>
      <c r="D35" s="33" t="str">
        <f>"880827"</f>
        <v>880827</v>
      </c>
      <c r="E35" s="33" t="s">
        <v>87</v>
      </c>
      <c r="F35" s="33" t="s">
        <v>88</v>
      </c>
    </row>
    <row r="36" ht="16.5" spans="1:6">
      <c r="A36" s="22"/>
      <c r="B36" s="22"/>
      <c r="C36" s="22"/>
      <c r="D36" s="33" t="str">
        <f>"880472"</f>
        <v>880472</v>
      </c>
      <c r="E36" s="33" t="s">
        <v>89</v>
      </c>
      <c r="F36" s="33" t="s">
        <v>90</v>
      </c>
    </row>
    <row r="37" ht="16.5" spans="1:6">
      <c r="A37" s="22"/>
      <c r="B37" s="22"/>
      <c r="C37" s="22"/>
      <c r="D37" s="33" t="str">
        <f>"880783"</f>
        <v>880783</v>
      </c>
      <c r="E37" s="33" t="s">
        <v>91</v>
      </c>
      <c r="F37" s="33" t="s">
        <v>92</v>
      </c>
    </row>
    <row r="38" ht="16.5" spans="1:6">
      <c r="A38" s="22"/>
      <c r="B38" s="22"/>
      <c r="C38" s="22"/>
      <c r="D38" s="33" t="str">
        <f>"880911"</f>
        <v>880911</v>
      </c>
      <c r="E38" s="33" t="s">
        <v>93</v>
      </c>
      <c r="F38" s="33" t="s">
        <v>94</v>
      </c>
    </row>
    <row r="39" ht="16.5" spans="1:6">
      <c r="A39" s="22"/>
      <c r="B39" s="22"/>
      <c r="C39" s="22"/>
      <c r="D39" s="33" t="str">
        <f>"880229"</f>
        <v>880229</v>
      </c>
      <c r="E39" s="33" t="s">
        <v>95</v>
      </c>
      <c r="F39" s="33" t="s">
        <v>96</v>
      </c>
    </row>
    <row r="40" ht="16.5" spans="1:6">
      <c r="A40" s="22"/>
      <c r="B40" s="22"/>
      <c r="C40" s="22"/>
      <c r="D40" s="33" t="str">
        <f>"880856"</f>
        <v>880856</v>
      </c>
      <c r="E40" s="33" t="s">
        <v>97</v>
      </c>
      <c r="F40" s="33" t="s">
        <v>98</v>
      </c>
    </row>
    <row r="41" ht="16.5" spans="1:6">
      <c r="A41" s="22"/>
      <c r="B41" s="22"/>
      <c r="C41" s="22"/>
      <c r="D41" s="33" t="str">
        <f>"880525"</f>
        <v>880525</v>
      </c>
      <c r="E41" s="33" t="s">
        <v>99</v>
      </c>
      <c r="F41" s="33" t="s">
        <v>100</v>
      </c>
    </row>
    <row r="42" ht="16.5" spans="1:6">
      <c r="A42" s="22"/>
      <c r="B42" s="22"/>
      <c r="C42" s="22"/>
      <c r="D42" s="33" t="str">
        <f>"880850"</f>
        <v>880850</v>
      </c>
      <c r="E42" s="33" t="s">
        <v>101</v>
      </c>
      <c r="F42" s="33" t="s">
        <v>102</v>
      </c>
    </row>
    <row r="43" ht="16.5" spans="1:6">
      <c r="A43" s="22"/>
      <c r="B43" s="22"/>
      <c r="C43" s="22"/>
      <c r="D43" s="33" t="str">
        <f>"880224"</f>
        <v>880224</v>
      </c>
      <c r="E43" s="33" t="s">
        <v>103</v>
      </c>
      <c r="F43" s="33" t="s">
        <v>104</v>
      </c>
    </row>
    <row r="44" ht="16.5" spans="1:6">
      <c r="A44" s="22"/>
      <c r="B44" s="22"/>
      <c r="C44" s="22"/>
      <c r="D44" s="33" t="str">
        <f>"880398"</f>
        <v>880398</v>
      </c>
      <c r="E44" s="33" t="s">
        <v>105</v>
      </c>
      <c r="F44" s="33" t="s">
        <v>106</v>
      </c>
    </row>
    <row r="45" ht="16.5" spans="1:6">
      <c r="A45" s="22"/>
      <c r="B45" s="22"/>
      <c r="C45" s="22"/>
      <c r="D45" s="33" t="str">
        <f>"880476"</f>
        <v>880476</v>
      </c>
      <c r="E45" s="33" t="s">
        <v>107</v>
      </c>
      <c r="F45" s="33" t="s">
        <v>108</v>
      </c>
    </row>
    <row r="46" ht="16.5" spans="1:6">
      <c r="A46" s="22"/>
      <c r="B46" s="22"/>
      <c r="C46" s="22"/>
      <c r="D46" s="33" t="str">
        <f>"880459"</f>
        <v>880459</v>
      </c>
      <c r="E46" s="33" t="s">
        <v>109</v>
      </c>
      <c r="F46" s="33" t="s">
        <v>110</v>
      </c>
    </row>
    <row r="47" ht="16.5" spans="1:6">
      <c r="A47" s="22"/>
      <c r="B47" s="22"/>
      <c r="C47" s="22"/>
      <c r="D47" s="33" t="str">
        <f>"880877"</f>
        <v>880877</v>
      </c>
      <c r="E47" s="33" t="s">
        <v>111</v>
      </c>
      <c r="F47" s="33" t="s">
        <v>112</v>
      </c>
    </row>
    <row r="48" ht="16.5" spans="1:6">
      <c r="A48" s="22"/>
      <c r="B48" s="22"/>
      <c r="C48" s="22"/>
      <c r="D48" s="33" t="str">
        <f>"880876"</f>
        <v>880876</v>
      </c>
      <c r="E48" s="33" t="s">
        <v>113</v>
      </c>
      <c r="F48" s="33" t="s">
        <v>114</v>
      </c>
    </row>
    <row r="49" ht="16.5" spans="1:6">
      <c r="A49" s="22"/>
      <c r="B49" s="22"/>
      <c r="C49" s="22"/>
      <c r="D49" s="33" t="str">
        <f>"880465"</f>
        <v>880465</v>
      </c>
      <c r="E49" s="33" t="s">
        <v>115</v>
      </c>
      <c r="F49" s="33" t="s">
        <v>116</v>
      </c>
    </row>
    <row r="50" ht="16.5" spans="1:6">
      <c r="A50" s="22"/>
      <c r="B50" s="22"/>
      <c r="C50" s="22"/>
      <c r="D50" s="33" t="str">
        <f>"880318"</f>
        <v>880318</v>
      </c>
      <c r="E50" s="33" t="s">
        <v>117</v>
      </c>
      <c r="F50" s="33" t="s">
        <v>118</v>
      </c>
    </row>
    <row r="51" ht="16.5" spans="1:6">
      <c r="A51" s="22"/>
      <c r="B51" s="22"/>
      <c r="C51" s="22"/>
      <c r="D51" s="33" t="str">
        <f>"880205"</f>
        <v>880205</v>
      </c>
      <c r="E51" s="33" t="s">
        <v>119</v>
      </c>
      <c r="F51" s="33" t="s">
        <v>120</v>
      </c>
    </row>
    <row r="52" ht="16.5" spans="1:6">
      <c r="A52" s="22"/>
      <c r="B52" s="22"/>
      <c r="C52" s="22"/>
      <c r="D52" s="33" t="str">
        <f>"880222"</f>
        <v>880222</v>
      </c>
      <c r="E52" s="33" t="s">
        <v>121</v>
      </c>
      <c r="F52" s="33" t="s">
        <v>122</v>
      </c>
    </row>
    <row r="53" ht="16.5" spans="1:6">
      <c r="A53" s="22"/>
      <c r="B53" s="22"/>
      <c r="C53" s="22"/>
      <c r="D53" s="33" t="str">
        <f>"880792"</f>
        <v>880792</v>
      </c>
      <c r="E53" s="33" t="s">
        <v>123</v>
      </c>
      <c r="F53" s="33" t="s">
        <v>124</v>
      </c>
    </row>
    <row r="54" ht="16.5" spans="1:6">
      <c r="A54" s="22"/>
      <c r="B54" s="22"/>
      <c r="C54" s="22"/>
      <c r="D54" s="33" t="str">
        <f>"880227"</f>
        <v>880227</v>
      </c>
      <c r="E54" s="33" t="s">
        <v>125</v>
      </c>
      <c r="F54" s="33" t="s">
        <v>126</v>
      </c>
    </row>
    <row r="55" ht="16.5" spans="1:6">
      <c r="A55" s="22"/>
      <c r="B55" s="22"/>
      <c r="C55" s="22"/>
      <c r="D55" s="33" t="str">
        <f>"880202"</f>
        <v>880202</v>
      </c>
      <c r="E55" s="33" t="s">
        <v>127</v>
      </c>
      <c r="F55" s="33" t="s">
        <v>128</v>
      </c>
    </row>
    <row r="56" ht="16.5" spans="1:6">
      <c r="A56" s="22"/>
      <c r="B56" s="22"/>
      <c r="C56" s="22"/>
      <c r="D56" s="33" t="str">
        <f>"880344"</f>
        <v>880344</v>
      </c>
      <c r="E56" s="33" t="s">
        <v>129</v>
      </c>
      <c r="F56" s="33" t="s">
        <v>130</v>
      </c>
    </row>
    <row r="57" ht="16.5" spans="1:6">
      <c r="A57" s="22"/>
      <c r="B57" s="22"/>
      <c r="C57" s="22"/>
      <c r="D57" s="33" t="str">
        <f>"880816"</f>
        <v>880816</v>
      </c>
      <c r="E57" s="33" t="s">
        <v>131</v>
      </c>
      <c r="F57" s="33" t="s">
        <v>132</v>
      </c>
    </row>
    <row r="58" ht="16.5" spans="1:6">
      <c r="A58" s="22"/>
      <c r="B58" s="22"/>
      <c r="C58" s="22"/>
      <c r="D58" s="33" t="str">
        <f>"880432"</f>
        <v>880432</v>
      </c>
      <c r="E58" s="33" t="s">
        <v>133</v>
      </c>
      <c r="F58" s="33" t="s">
        <v>134</v>
      </c>
    </row>
    <row r="59" ht="16.5" spans="1:6">
      <c r="A59" s="22"/>
      <c r="B59" s="22"/>
      <c r="C59" s="22"/>
      <c r="D59" s="33" t="str">
        <f>"880330"</f>
        <v>880330</v>
      </c>
      <c r="E59" s="33" t="s">
        <v>135</v>
      </c>
      <c r="F59" s="33" t="s">
        <v>136</v>
      </c>
    </row>
    <row r="60" ht="16.5" spans="1:6">
      <c r="A60" s="22"/>
      <c r="B60" s="22"/>
      <c r="C60" s="22"/>
      <c r="D60" s="33" t="str">
        <f>"880201"</f>
        <v>880201</v>
      </c>
      <c r="E60" s="33" t="s">
        <v>137</v>
      </c>
      <c r="F60" s="33" t="s">
        <v>138</v>
      </c>
    </row>
    <row r="61" ht="16.5" spans="1:6">
      <c r="A61" s="22"/>
      <c r="B61" s="22"/>
      <c r="C61" s="22"/>
      <c r="D61" s="33" t="str">
        <f>"880455"</f>
        <v>880455</v>
      </c>
      <c r="E61" s="33" t="s">
        <v>139</v>
      </c>
      <c r="F61" s="33" t="s">
        <v>140</v>
      </c>
    </row>
    <row r="62" ht="16.5" spans="1:6">
      <c r="A62" s="22"/>
      <c r="B62" s="22"/>
      <c r="C62" s="22"/>
      <c r="D62" s="33" t="str">
        <f>"880230"</f>
        <v>880230</v>
      </c>
      <c r="E62" s="33" t="s">
        <v>141</v>
      </c>
      <c r="F62" s="33" t="s">
        <v>142</v>
      </c>
    </row>
    <row r="63" ht="16.5" spans="1:6">
      <c r="A63" s="22"/>
      <c r="B63" s="22"/>
      <c r="C63" s="22"/>
      <c r="D63" s="33" t="str">
        <f>"880896"</f>
        <v>880896</v>
      </c>
      <c r="E63" s="33" t="s">
        <v>143</v>
      </c>
      <c r="F63" s="33" t="s">
        <v>144</v>
      </c>
    </row>
    <row r="64" ht="16.5" spans="1:6">
      <c r="A64" s="22"/>
      <c r="B64" s="22"/>
      <c r="C64" s="22"/>
      <c r="D64" s="33" t="str">
        <f>"880756"</f>
        <v>880756</v>
      </c>
      <c r="E64" s="33" t="s">
        <v>145</v>
      </c>
      <c r="F64" s="33" t="s">
        <v>146</v>
      </c>
    </row>
    <row r="65" ht="16.5" spans="1:6">
      <c r="A65" s="22"/>
      <c r="B65" s="22"/>
      <c r="C65" s="22"/>
      <c r="D65" s="33" t="str">
        <f>"880454"</f>
        <v>880454</v>
      </c>
      <c r="E65" s="33" t="s">
        <v>147</v>
      </c>
      <c r="F65" s="33" t="s">
        <v>148</v>
      </c>
    </row>
    <row r="66" ht="16.5" spans="1:6">
      <c r="A66" s="22"/>
      <c r="B66" s="22"/>
      <c r="C66" s="22"/>
      <c r="D66" s="33" t="str">
        <f>"399108"</f>
        <v>399108</v>
      </c>
      <c r="E66" s="33" t="s">
        <v>149</v>
      </c>
      <c r="F66" s="33" t="s">
        <v>150</v>
      </c>
    </row>
    <row r="67" ht="16.5" spans="1:6">
      <c r="A67" s="22"/>
      <c r="B67" s="22"/>
      <c r="C67" s="22"/>
      <c r="D67" s="33" t="str">
        <f>"399003"</f>
        <v>399003</v>
      </c>
      <c r="E67" s="33" t="s">
        <v>151</v>
      </c>
      <c r="F67" s="33" t="s">
        <v>152</v>
      </c>
    </row>
    <row r="68" ht="16.5" spans="1:6">
      <c r="A68" s="22"/>
      <c r="B68" s="22"/>
      <c r="C68" s="22"/>
      <c r="D68" s="33" t="str">
        <f>"880881"</f>
        <v>880881</v>
      </c>
      <c r="E68" s="33" t="s">
        <v>153</v>
      </c>
      <c r="F68" s="33" t="s">
        <v>154</v>
      </c>
    </row>
    <row r="69" ht="16.5" spans="1:6">
      <c r="A69" s="22"/>
      <c r="B69" s="22"/>
      <c r="C69" s="22"/>
      <c r="D69" s="33" t="str">
        <f>"880842"</f>
        <v>880842</v>
      </c>
      <c r="E69" s="33" t="s">
        <v>155</v>
      </c>
      <c r="F69" s="33" t="s">
        <v>156</v>
      </c>
    </row>
    <row r="70" ht="16.5" spans="1:6">
      <c r="A70" s="22"/>
      <c r="B70" s="22"/>
      <c r="C70" s="22"/>
      <c r="D70" s="33" t="str">
        <f>"399365"</f>
        <v>399365</v>
      </c>
      <c r="E70" s="33" t="s">
        <v>157</v>
      </c>
      <c r="F70" s="33" t="s">
        <v>36</v>
      </c>
    </row>
    <row r="71" ht="16.5" spans="1:6">
      <c r="A71" s="22"/>
      <c r="B71" s="22"/>
      <c r="C71" s="22"/>
      <c r="D71" s="33" t="str">
        <f>"399362"</f>
        <v>399362</v>
      </c>
      <c r="E71" s="33" t="s">
        <v>158</v>
      </c>
      <c r="F71" s="33" t="s">
        <v>36</v>
      </c>
    </row>
    <row r="72" ht="16.5" spans="1:6">
      <c r="A72" s="22"/>
      <c r="B72" s="22"/>
      <c r="C72" s="22"/>
      <c r="D72" s="33" t="str">
        <f>"399359"</f>
        <v>399359</v>
      </c>
      <c r="E72" s="33" t="s">
        <v>159</v>
      </c>
      <c r="F72" s="33" t="s">
        <v>36</v>
      </c>
    </row>
    <row r="73" ht="16.5" spans="1:6">
      <c r="A73" s="22"/>
      <c r="B73" s="22"/>
      <c r="C73" s="22"/>
      <c r="D73" s="33" t="str">
        <f>"399357"</f>
        <v>399357</v>
      </c>
      <c r="E73" s="33" t="s">
        <v>160</v>
      </c>
      <c r="F73" s="33" t="s">
        <v>36</v>
      </c>
    </row>
    <row r="74" ht="16.5" spans="1:6">
      <c r="A74" s="22"/>
      <c r="B74" s="22"/>
      <c r="C74" s="22"/>
      <c r="D74" s="33" t="str">
        <f>"399348"</f>
        <v>399348</v>
      </c>
      <c r="E74" s="33" t="s">
        <v>161</v>
      </c>
      <c r="F74" s="33" t="s">
        <v>36</v>
      </c>
    </row>
    <row r="75" ht="16.5" spans="1:6">
      <c r="A75" s="22"/>
      <c r="B75" s="22"/>
      <c r="C75" s="22"/>
      <c r="D75" s="33" t="str">
        <f>"399346"</f>
        <v>399346</v>
      </c>
      <c r="E75" s="33" t="s">
        <v>162</v>
      </c>
      <c r="F75" s="33" t="s">
        <v>36</v>
      </c>
    </row>
    <row r="76" ht="16.5" spans="1:6">
      <c r="A76" s="22"/>
      <c r="B76" s="22"/>
      <c r="C76" s="22"/>
      <c r="D76" s="33" t="str">
        <f>"399324"</f>
        <v>399324</v>
      </c>
      <c r="E76" s="33" t="s">
        <v>163</v>
      </c>
      <c r="F76" s="33" t="s">
        <v>36</v>
      </c>
    </row>
    <row r="77" ht="16.5" spans="1:6">
      <c r="A77" s="22"/>
      <c r="B77" s="22"/>
      <c r="C77" s="22"/>
      <c r="D77" s="33" t="str">
        <f>"399322"</f>
        <v>399322</v>
      </c>
      <c r="E77" s="33" t="s">
        <v>164</v>
      </c>
      <c r="F77" s="33" t="s">
        <v>36</v>
      </c>
    </row>
    <row r="78" ht="16.5" spans="1:6">
      <c r="A78" s="22"/>
      <c r="B78" s="22"/>
      <c r="C78" s="22"/>
      <c r="D78" s="33" t="str">
        <f>"399320"</f>
        <v>399320</v>
      </c>
      <c r="E78" s="33" t="s">
        <v>165</v>
      </c>
      <c r="F78" s="33" t="s">
        <v>36</v>
      </c>
    </row>
    <row r="79" ht="16.5" spans="1:6">
      <c r="A79" s="22"/>
      <c r="B79" s="22"/>
      <c r="C79" s="22"/>
      <c r="D79" s="33" t="str">
        <f>"399295"</f>
        <v>399295</v>
      </c>
      <c r="E79" s="33" t="s">
        <v>166</v>
      </c>
      <c r="F79" s="33" t="s">
        <v>36</v>
      </c>
    </row>
    <row r="80" ht="16.5" spans="1:6">
      <c r="A80" s="22"/>
      <c r="B80" s="22"/>
      <c r="C80" s="22"/>
      <c r="D80" s="33" t="str">
        <f>"399293"</f>
        <v>399293</v>
      </c>
      <c r="E80" s="33" t="s">
        <v>167</v>
      </c>
      <c r="F80" s="33" t="s">
        <v>36</v>
      </c>
    </row>
    <row r="81" ht="16.5" spans="1:6">
      <c r="A81" s="22"/>
      <c r="B81" s="22"/>
      <c r="C81" s="22"/>
      <c r="D81" s="33" t="str">
        <f>"399276"</f>
        <v>399276</v>
      </c>
      <c r="E81" s="33" t="s">
        <v>168</v>
      </c>
      <c r="F81" s="33" t="s">
        <v>36</v>
      </c>
    </row>
    <row r="82" ht="16.5" spans="1:6">
      <c r="A82" s="22"/>
      <c r="B82" s="22"/>
      <c r="C82" s="22"/>
      <c r="D82" s="33" t="str">
        <f>"399275"</f>
        <v>399275</v>
      </c>
      <c r="E82" s="33" t="s">
        <v>169</v>
      </c>
      <c r="F82" s="33" t="s">
        <v>36</v>
      </c>
    </row>
    <row r="83" ht="16.5" spans="1:6">
      <c r="A83" s="22"/>
      <c r="B83" s="22"/>
      <c r="C83" s="22"/>
      <c r="D83" s="33" t="str">
        <f>"399269"</f>
        <v>399269</v>
      </c>
      <c r="E83" s="33" t="s">
        <v>170</v>
      </c>
      <c r="F83" s="33" t="s">
        <v>36</v>
      </c>
    </row>
    <row r="84" ht="16.5" spans="1:6">
      <c r="A84" s="22"/>
      <c r="B84" s="22"/>
      <c r="C84" s="22"/>
      <c r="D84" s="33" t="str">
        <f>"000019"</f>
        <v>000019</v>
      </c>
      <c r="E84" s="33" t="s">
        <v>171</v>
      </c>
      <c r="F84" s="33" t="s">
        <v>36</v>
      </c>
    </row>
    <row r="85" ht="16.5" spans="1:6">
      <c r="A85" s="22"/>
      <c r="B85" s="22"/>
      <c r="C85" s="22"/>
      <c r="D85" s="33" t="str">
        <f>"399974"</f>
        <v>399974</v>
      </c>
      <c r="E85" s="33" t="s">
        <v>172</v>
      </c>
      <c r="F85" s="33" t="s">
        <v>36</v>
      </c>
    </row>
    <row r="86" ht="16.5" spans="1:6">
      <c r="A86" s="22"/>
      <c r="B86" s="22"/>
      <c r="C86" s="22"/>
      <c r="D86" s="33" t="str">
        <f>"399903"</f>
        <v>399903</v>
      </c>
      <c r="E86" s="33" t="s">
        <v>173</v>
      </c>
      <c r="F86" s="33" t="s">
        <v>36</v>
      </c>
    </row>
    <row r="87" ht="16.5" spans="1:6">
      <c r="A87" s="22"/>
      <c r="B87" s="22"/>
      <c r="C87" s="22"/>
      <c r="D87" s="33" t="str">
        <f>"399850"</f>
        <v>399850</v>
      </c>
      <c r="E87" s="33" t="s">
        <v>174</v>
      </c>
      <c r="F87" s="33" t="s">
        <v>36</v>
      </c>
    </row>
    <row r="88" ht="16.5" spans="1:6">
      <c r="A88" s="22"/>
      <c r="B88" s="22"/>
      <c r="C88" s="22"/>
      <c r="D88" s="33" t="str">
        <f>"399750"</f>
        <v>399750</v>
      </c>
      <c r="E88" s="33" t="s">
        <v>175</v>
      </c>
      <c r="F88" s="33" t="s">
        <v>36</v>
      </c>
    </row>
    <row r="89" ht="16.5" spans="1:6">
      <c r="A89" s="22"/>
      <c r="B89" s="22"/>
      <c r="C89" s="22"/>
      <c r="D89" s="33" t="str">
        <f>"399673"</f>
        <v>399673</v>
      </c>
      <c r="E89" s="33" t="s">
        <v>176</v>
      </c>
      <c r="F89" s="33" t="s">
        <v>36</v>
      </c>
    </row>
    <row r="90" ht="16.5" spans="1:6">
      <c r="A90" s="22"/>
      <c r="B90" s="22"/>
      <c r="C90" s="22"/>
      <c r="D90" s="33" t="str">
        <f>"399612"</f>
        <v>399612</v>
      </c>
      <c r="E90" s="33" t="s">
        <v>177</v>
      </c>
      <c r="F90" s="33" t="s">
        <v>36</v>
      </c>
    </row>
    <row r="91" ht="16.5" spans="1:6">
      <c r="A91" s="22"/>
      <c r="B91" s="22"/>
      <c r="C91" s="22"/>
      <c r="D91" s="33" t="str">
        <f>"399608"</f>
        <v>399608</v>
      </c>
      <c r="E91" s="33" t="s">
        <v>178</v>
      </c>
      <c r="F91" s="33" t="s">
        <v>36</v>
      </c>
    </row>
    <row r="92" ht="16.5" spans="1:6">
      <c r="A92" s="22"/>
      <c r="B92" s="22"/>
      <c r="C92" s="22"/>
      <c r="D92" s="33" t="str">
        <f>"399391"</f>
        <v>399391</v>
      </c>
      <c r="E92" s="33" t="s">
        <v>179</v>
      </c>
      <c r="F92" s="33" t="s">
        <v>36</v>
      </c>
    </row>
    <row r="93" ht="16.5" spans="1:6">
      <c r="A93" s="22"/>
      <c r="B93" s="22"/>
      <c r="C93" s="22"/>
      <c r="D93" s="33" t="str">
        <f>"399377"</f>
        <v>399377</v>
      </c>
      <c r="E93" s="33" t="s">
        <v>180</v>
      </c>
      <c r="F93" s="33" t="s">
        <v>36</v>
      </c>
    </row>
    <row r="94" ht="16.5" spans="1:6">
      <c r="A94" s="22"/>
      <c r="B94" s="22"/>
      <c r="C94" s="22"/>
      <c r="D94" s="33" t="str">
        <f>"399376"</f>
        <v>399376</v>
      </c>
      <c r="E94" s="33" t="s">
        <v>181</v>
      </c>
      <c r="F94" s="33" t="s">
        <v>36</v>
      </c>
    </row>
    <row r="95" ht="16.5" spans="1:6">
      <c r="A95" s="22"/>
      <c r="B95" s="22"/>
      <c r="C95" s="22"/>
      <c r="D95" s="33" t="str">
        <f>"399372"</f>
        <v>399372</v>
      </c>
      <c r="E95" s="33" t="s">
        <v>182</v>
      </c>
      <c r="F95" s="33" t="s">
        <v>36</v>
      </c>
    </row>
    <row r="96" ht="16.5" spans="1:6">
      <c r="A96" s="22"/>
      <c r="B96" s="22"/>
      <c r="C96" s="22"/>
      <c r="D96" s="33" t="str">
        <f>"399370"</f>
        <v>399370</v>
      </c>
      <c r="E96" s="33" t="s">
        <v>183</v>
      </c>
      <c r="F96" s="33" t="s">
        <v>36</v>
      </c>
    </row>
    <row r="97" ht="16.5" spans="1:6">
      <c r="A97" s="22"/>
      <c r="B97" s="22"/>
      <c r="C97" s="22"/>
      <c r="D97" s="34"/>
      <c r="E97" s="34"/>
      <c r="F97" s="34"/>
    </row>
    <row r="98" ht="16.5" spans="1:6">
      <c r="A98" s="22"/>
      <c r="B98" s="22"/>
      <c r="C98" s="22"/>
      <c r="D98" s="34"/>
      <c r="E98" s="34"/>
      <c r="F98" s="34"/>
    </row>
    <row r="99" ht="16.5" spans="1:6">
      <c r="A99" s="22"/>
      <c r="B99" s="22"/>
      <c r="C99" s="22"/>
      <c r="D99" s="34"/>
      <c r="E99" s="34"/>
      <c r="F99" s="34"/>
    </row>
    <row r="100" ht="16.5" spans="1:6">
      <c r="A100" s="22"/>
      <c r="B100" s="22"/>
      <c r="C100" s="22"/>
      <c r="D100" s="34"/>
      <c r="E100" s="34"/>
      <c r="F100" s="34"/>
    </row>
    <row r="101" ht="16.5" spans="1:6">
      <c r="A101" s="22"/>
      <c r="B101" s="22"/>
      <c r="C101" s="22"/>
      <c r="D101" s="34"/>
      <c r="E101" s="34"/>
      <c r="F101" s="34"/>
    </row>
    <row r="102" ht="16.5" spans="1:6">
      <c r="A102" s="22"/>
      <c r="B102" s="22"/>
      <c r="C102" s="22"/>
      <c r="D102" s="34"/>
      <c r="E102" s="34"/>
      <c r="F102" s="34"/>
    </row>
    <row r="103" ht="16.5" spans="1:6">
      <c r="A103" s="22"/>
      <c r="B103" s="22"/>
      <c r="C103" s="22"/>
      <c r="D103" s="34"/>
      <c r="E103" s="34"/>
      <c r="F103" s="34"/>
    </row>
    <row r="104" ht="16.5" spans="1:6">
      <c r="A104" s="22"/>
      <c r="B104" s="22"/>
      <c r="C104" s="22"/>
      <c r="D104" s="34"/>
      <c r="E104" s="34"/>
      <c r="F104" s="34"/>
    </row>
    <row r="105" ht="16.5" spans="1:6">
      <c r="A105" s="22"/>
      <c r="B105" s="22"/>
      <c r="C105" s="22"/>
      <c r="D105" s="34"/>
      <c r="E105" s="34"/>
      <c r="F105" s="34"/>
    </row>
    <row r="106" ht="16.5" spans="1:6">
      <c r="A106" s="22"/>
      <c r="B106" s="22"/>
      <c r="C106" s="22"/>
      <c r="D106" s="34"/>
      <c r="E106" s="34"/>
      <c r="F106" s="34"/>
    </row>
    <row r="107" ht="16.5" spans="1:6">
      <c r="A107" s="22"/>
      <c r="B107" s="22"/>
      <c r="C107" s="22"/>
      <c r="D107" s="34"/>
      <c r="E107" s="34"/>
      <c r="F107" s="34"/>
    </row>
    <row r="108" ht="16.5" spans="1:6">
      <c r="A108" s="22"/>
      <c r="B108" s="22"/>
      <c r="C108" s="22"/>
      <c r="D108" s="34"/>
      <c r="E108" s="34"/>
      <c r="F108" s="34"/>
    </row>
    <row r="109" ht="16.5" spans="1:6">
      <c r="A109" s="22"/>
      <c r="B109" s="22"/>
      <c r="C109" s="22"/>
      <c r="D109" s="34"/>
      <c r="E109" s="34"/>
      <c r="F109" s="34"/>
    </row>
    <row r="110" ht="16.5" spans="1:6">
      <c r="A110" s="22"/>
      <c r="B110" s="22"/>
      <c r="C110" s="22"/>
      <c r="D110" s="34"/>
      <c r="E110" s="34"/>
      <c r="F110" s="34"/>
    </row>
    <row r="111" ht="16.5" spans="1:6">
      <c r="A111" s="22"/>
      <c r="B111" s="22"/>
      <c r="C111" s="22"/>
      <c r="D111" s="34"/>
      <c r="E111" s="34"/>
      <c r="F111" s="34"/>
    </row>
    <row r="112" ht="16.5" spans="1:6">
      <c r="A112" s="22"/>
      <c r="B112" s="22"/>
      <c r="C112" s="22"/>
      <c r="D112" s="34"/>
      <c r="E112" s="34"/>
      <c r="F112" s="34"/>
    </row>
    <row r="113" ht="16.5" spans="1:6">
      <c r="A113" s="22"/>
      <c r="B113" s="22"/>
      <c r="C113" s="22"/>
      <c r="D113" s="34"/>
      <c r="E113" s="34"/>
      <c r="F113" s="34"/>
    </row>
    <row r="114" ht="16.5" spans="1:6">
      <c r="A114" s="22"/>
      <c r="B114" s="22"/>
      <c r="C114" s="22"/>
      <c r="D114" s="34"/>
      <c r="E114" s="34"/>
      <c r="F114" s="34"/>
    </row>
    <row r="115" ht="16.5" spans="1:6">
      <c r="A115" s="22"/>
      <c r="B115" s="22"/>
      <c r="C115" s="22"/>
      <c r="D115" s="34"/>
      <c r="E115" s="34"/>
      <c r="F115" s="34"/>
    </row>
    <row r="116" ht="16.5" spans="1:6">
      <c r="A116" s="22"/>
      <c r="B116" s="22"/>
      <c r="C116" s="22"/>
      <c r="D116" s="34"/>
      <c r="E116" s="34"/>
      <c r="F116" s="34"/>
    </row>
    <row r="117" ht="16.5" spans="1:6">
      <c r="A117" s="22"/>
      <c r="B117" s="22"/>
      <c r="C117" s="22"/>
      <c r="D117" s="34"/>
      <c r="E117" s="34"/>
      <c r="F117" s="34"/>
    </row>
    <row r="118" ht="16.5" spans="1:6">
      <c r="A118" s="22"/>
      <c r="B118" s="22"/>
      <c r="C118" s="22"/>
      <c r="D118" s="34"/>
      <c r="E118" s="34"/>
      <c r="F118" s="34"/>
    </row>
    <row r="119" ht="16.5" spans="1:6">
      <c r="A119" s="22"/>
      <c r="B119" s="22"/>
      <c r="C119" s="22"/>
      <c r="D119" s="34"/>
      <c r="E119" s="34"/>
      <c r="F119" s="34"/>
    </row>
    <row r="120" ht="16.5" spans="1:6">
      <c r="A120" s="22"/>
      <c r="B120" s="22"/>
      <c r="C120" s="22"/>
      <c r="D120" s="34"/>
      <c r="E120" s="34"/>
      <c r="F120" s="34"/>
    </row>
    <row r="121" ht="16.5" spans="1:6">
      <c r="A121" s="22"/>
      <c r="B121" s="22"/>
      <c r="C121" s="22"/>
      <c r="D121" s="34"/>
      <c r="E121" s="34"/>
      <c r="F121" s="34"/>
    </row>
    <row r="122" ht="16.5" spans="1:6">
      <c r="A122" s="22"/>
      <c r="B122" s="22"/>
      <c r="C122" s="22"/>
      <c r="D122" s="34"/>
      <c r="E122" s="34"/>
      <c r="F122" s="34"/>
    </row>
    <row r="123" ht="16.5" spans="1:6">
      <c r="A123" s="22"/>
      <c r="B123" s="22"/>
      <c r="C123" s="22"/>
      <c r="D123" s="34"/>
      <c r="E123" s="34"/>
      <c r="F123" s="34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6">
      <c r="A127" s="22"/>
      <c r="B127" s="22"/>
      <c r="C127" s="22"/>
      <c r="D127" s="22"/>
      <c r="E127" s="22"/>
      <c r="F127" s="22"/>
    </row>
    <row r="128" ht="16.5" spans="1:6">
      <c r="A128" s="22"/>
      <c r="B128" s="22"/>
      <c r="C128" s="22"/>
      <c r="D128" s="22"/>
      <c r="E128" s="22"/>
      <c r="F128" s="22"/>
    </row>
    <row r="129" ht="16.5" spans="1:6">
      <c r="A129" s="22"/>
      <c r="B129" s="22"/>
      <c r="C129" s="22"/>
      <c r="D129" s="22"/>
      <c r="E129" s="22"/>
      <c r="F129" s="22"/>
    </row>
    <row r="130" ht="16.5" spans="1:6">
      <c r="A130" s="22"/>
      <c r="B130" s="22"/>
      <c r="C130" s="22"/>
      <c r="D130" s="22"/>
      <c r="E130" s="22"/>
      <c r="F130" s="22"/>
    </row>
    <row r="131" ht="16.5" spans="1:6">
      <c r="A131" s="22"/>
      <c r="B131" s="22"/>
      <c r="C131" s="22"/>
      <c r="D131" s="22"/>
      <c r="E131" s="22"/>
      <c r="F131" s="22"/>
    </row>
    <row r="132" ht="16.5" spans="1:6">
      <c r="A132" s="22"/>
      <c r="B132" s="22"/>
      <c r="C132" s="22"/>
      <c r="D132" s="22"/>
      <c r="E132" s="22"/>
      <c r="F132" s="22"/>
    </row>
    <row r="133" ht="16.5" spans="1:6">
      <c r="A133" s="22"/>
      <c r="B133" s="22"/>
      <c r="C133" s="22"/>
      <c r="D133" s="22"/>
      <c r="E133" s="22"/>
      <c r="F133" s="22"/>
    </row>
    <row r="134" ht="16.5" spans="1:6">
      <c r="A134" s="22"/>
      <c r="B134" s="22"/>
      <c r="C134" s="22"/>
      <c r="D134" s="22"/>
      <c r="E134" s="22"/>
      <c r="F134" s="22"/>
    </row>
    <row r="135" ht="16.5" spans="1:6">
      <c r="A135" s="22"/>
      <c r="B135" s="22"/>
      <c r="C135" s="22"/>
      <c r="D135" s="22"/>
      <c r="E135" s="22"/>
      <c r="F135" s="22"/>
    </row>
    <row r="136" ht="16.5" spans="1:6">
      <c r="A136" s="22"/>
      <c r="B136" s="22"/>
      <c r="C136" s="22"/>
      <c r="D136" s="22"/>
      <c r="E136" s="22"/>
      <c r="F136" s="22"/>
    </row>
    <row r="137" ht="16.5" spans="1:6">
      <c r="A137" s="22"/>
      <c r="B137" s="22"/>
      <c r="C137" s="22"/>
      <c r="D137" s="22"/>
      <c r="E137" s="22"/>
      <c r="F137" s="22"/>
    </row>
    <row r="138" ht="16.5" spans="1:6">
      <c r="A138" s="22"/>
      <c r="B138" s="22"/>
      <c r="C138" s="22"/>
      <c r="D138" s="22"/>
      <c r="E138" s="22"/>
      <c r="F138" s="22"/>
    </row>
    <row r="139" ht="16.5" spans="1:6">
      <c r="A139" s="22"/>
      <c r="B139" s="22"/>
      <c r="C139" s="22"/>
      <c r="D139" s="22"/>
      <c r="E139" s="22"/>
      <c r="F139" s="22"/>
    </row>
    <row r="140" ht="16.5" spans="1:6">
      <c r="A140" s="22"/>
      <c r="B140" s="22"/>
      <c r="C140" s="22"/>
      <c r="D140" s="22"/>
      <c r="E140" s="22"/>
      <c r="F140" s="22"/>
    </row>
    <row r="141" ht="16.5" spans="1:6">
      <c r="A141" s="22"/>
      <c r="B141" s="22"/>
      <c r="C141" s="22"/>
      <c r="D141" s="22"/>
      <c r="E141" s="22"/>
      <c r="F141" s="22"/>
    </row>
    <row r="142" ht="16.5" spans="1:6">
      <c r="A142" s="22"/>
      <c r="B142" s="22"/>
      <c r="C142" s="22"/>
      <c r="D142" s="22"/>
      <c r="E142" s="22"/>
      <c r="F142" s="22"/>
    </row>
    <row r="143" ht="16.5" spans="1:6">
      <c r="A143" s="22"/>
      <c r="B143" s="22"/>
      <c r="C143" s="22"/>
      <c r="D143" s="22"/>
      <c r="E143" s="22"/>
      <c r="F143" s="22"/>
    </row>
    <row r="144" ht="16.5" spans="1:6">
      <c r="A144" s="22"/>
      <c r="B144" s="22"/>
      <c r="C144" s="22"/>
      <c r="D144" s="22"/>
      <c r="E144" s="22"/>
      <c r="F144" s="22"/>
    </row>
    <row r="145" ht="16.5" spans="1:6">
      <c r="A145" s="22"/>
      <c r="B145" s="22"/>
      <c r="C145" s="22"/>
      <c r="D145" s="22"/>
      <c r="E145" s="22"/>
      <c r="F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50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184</v>
      </c>
      <c r="B1" s="2"/>
      <c r="C1" s="2"/>
      <c r="D1" s="2"/>
      <c r="E1" s="2"/>
      <c r="F1" s="2"/>
      <c r="G1" s="2"/>
      <c r="H1" s="2"/>
      <c r="I1" s="2"/>
      <c r="J1" s="2"/>
      <c r="K1" s="1" t="s">
        <v>185</v>
      </c>
      <c r="L1" s="1"/>
      <c r="M1" s="1"/>
      <c r="N1" s="1"/>
      <c r="O1" s="1"/>
      <c r="P1" s="1"/>
      <c r="Q1" s="1"/>
      <c r="R1" s="1"/>
    </row>
    <row r="2" ht="22.5" spans="1:18">
      <c r="A2" s="3" t="s">
        <v>186</v>
      </c>
      <c r="B2" s="4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4" t="s">
        <v>192</v>
      </c>
      <c r="H2" s="4" t="s">
        <v>193</v>
      </c>
      <c r="I2" s="4" t="s">
        <v>194</v>
      </c>
      <c r="J2" s="4" t="s">
        <v>195</v>
      </c>
      <c r="K2" s="11" t="s">
        <v>196</v>
      </c>
      <c r="L2" s="11" t="s">
        <v>197</v>
      </c>
      <c r="M2" s="11" t="s">
        <v>198</v>
      </c>
      <c r="N2" s="11" t="s">
        <v>199</v>
      </c>
      <c r="O2" s="11" t="s">
        <v>200</v>
      </c>
      <c r="P2" s="11" t="s">
        <v>201</v>
      </c>
      <c r="Q2" s="11" t="s">
        <v>202</v>
      </c>
      <c r="R2" s="11" t="s">
        <v>203</v>
      </c>
    </row>
    <row r="3" ht="16.5" spans="1:18">
      <c r="A3" s="16">
        <v>12</v>
      </c>
      <c r="B3" s="16" t="s">
        <v>204</v>
      </c>
      <c r="C3" s="16">
        <v>222.019</v>
      </c>
      <c r="D3" s="16">
        <v>224.653</v>
      </c>
      <c r="E3" s="16">
        <v>1</v>
      </c>
      <c r="F3" s="17">
        <v>0</v>
      </c>
      <c r="G3" s="17">
        <v>0</v>
      </c>
      <c r="H3" s="17">
        <v>1</v>
      </c>
      <c r="I3" s="17">
        <v>0.005</v>
      </c>
      <c r="J3" s="17">
        <v>1.178</v>
      </c>
      <c r="K3" s="23">
        <v>4</v>
      </c>
      <c r="L3" s="23">
        <v>2</v>
      </c>
      <c r="M3" s="23">
        <v>0</v>
      </c>
      <c r="N3" s="23">
        <v>1</v>
      </c>
      <c r="O3" s="23">
        <v>0</v>
      </c>
      <c r="P3" s="23">
        <v>1.888</v>
      </c>
      <c r="Q3" s="23">
        <v>0</v>
      </c>
      <c r="R3" s="23">
        <v>0</v>
      </c>
    </row>
    <row r="4" ht="16.5" spans="1:18">
      <c r="A4" s="18">
        <v>5</v>
      </c>
      <c r="B4" s="18" t="s">
        <v>205</v>
      </c>
      <c r="C4" s="18">
        <v>2407.471</v>
      </c>
      <c r="D4" s="18">
        <v>2696.87</v>
      </c>
      <c r="E4" s="18">
        <v>0</v>
      </c>
      <c r="F4" s="18">
        <v>0</v>
      </c>
      <c r="G4" s="18">
        <v>0</v>
      </c>
      <c r="H4" s="18">
        <v>1</v>
      </c>
      <c r="I4" s="17">
        <v>0.881</v>
      </c>
      <c r="J4" s="17">
        <v>11.517</v>
      </c>
      <c r="K4" s="23">
        <v>4</v>
      </c>
      <c r="L4" s="23">
        <v>2</v>
      </c>
      <c r="M4" s="23">
        <v>0</v>
      </c>
      <c r="N4" s="23">
        <v>1</v>
      </c>
      <c r="O4" s="23">
        <v>0</v>
      </c>
      <c r="P4" s="23">
        <v>1.999</v>
      </c>
      <c r="Q4" s="23">
        <v>0</v>
      </c>
      <c r="R4" s="23">
        <v>0</v>
      </c>
    </row>
    <row r="5" ht="16.5" spans="1:18">
      <c r="A5" s="18">
        <v>8</v>
      </c>
      <c r="B5" s="18" t="s">
        <v>206</v>
      </c>
      <c r="C5" s="18">
        <v>2968.396</v>
      </c>
      <c r="D5" s="18">
        <v>3283.14</v>
      </c>
      <c r="E5" s="18">
        <v>0</v>
      </c>
      <c r="F5" s="18">
        <v>0</v>
      </c>
      <c r="G5" s="18">
        <v>0</v>
      </c>
      <c r="H5" s="18">
        <v>1</v>
      </c>
      <c r="I5" s="17">
        <v>0.525</v>
      </c>
      <c r="J5" s="17">
        <v>10.061</v>
      </c>
      <c r="K5" s="23">
        <v>4</v>
      </c>
      <c r="L5" s="23">
        <v>0</v>
      </c>
      <c r="M5" s="23">
        <v>0</v>
      </c>
      <c r="N5" s="23">
        <v>0</v>
      </c>
      <c r="O5" s="23">
        <v>0</v>
      </c>
      <c r="P5" s="23">
        <v>0.448</v>
      </c>
      <c r="Q5" s="23">
        <v>0</v>
      </c>
      <c r="R5" s="23">
        <v>1</v>
      </c>
    </row>
    <row r="6" ht="16.5" spans="1:18">
      <c r="A6" s="18">
        <v>13</v>
      </c>
      <c r="B6" s="18" t="s">
        <v>207</v>
      </c>
      <c r="C6" s="18">
        <v>294.847</v>
      </c>
      <c r="D6" s="18">
        <v>297.027</v>
      </c>
      <c r="E6" s="18">
        <v>0</v>
      </c>
      <c r="F6" s="18">
        <v>0</v>
      </c>
      <c r="G6" s="18">
        <v>0</v>
      </c>
      <c r="H6" s="18">
        <v>1</v>
      </c>
      <c r="I6" s="17">
        <v>0.4</v>
      </c>
      <c r="J6" s="17">
        <v>1.131</v>
      </c>
      <c r="K6" s="23">
        <v>4</v>
      </c>
      <c r="L6" s="23">
        <v>2</v>
      </c>
      <c r="M6" s="23">
        <v>0</v>
      </c>
      <c r="N6" s="23">
        <v>1</v>
      </c>
      <c r="O6" s="23">
        <v>0</v>
      </c>
      <c r="P6" s="23">
        <v>2.28</v>
      </c>
      <c r="Q6" s="23">
        <v>0</v>
      </c>
      <c r="R6" s="23">
        <v>0</v>
      </c>
    </row>
    <row r="7" ht="16.5" spans="1:18">
      <c r="A7" s="18">
        <v>18</v>
      </c>
      <c r="B7" s="18" t="s">
        <v>208</v>
      </c>
      <c r="C7" s="18">
        <v>4991.042</v>
      </c>
      <c r="D7" s="18">
        <v>5586.186</v>
      </c>
      <c r="E7" s="18">
        <v>0</v>
      </c>
      <c r="F7" s="18">
        <v>0</v>
      </c>
      <c r="G7" s="18">
        <v>0</v>
      </c>
      <c r="H7" s="18">
        <v>1</v>
      </c>
      <c r="I7" s="17">
        <v>0.896</v>
      </c>
      <c r="J7" s="17">
        <v>11.454</v>
      </c>
      <c r="K7" s="23">
        <v>4</v>
      </c>
      <c r="L7" s="23">
        <v>2</v>
      </c>
      <c r="M7" s="23">
        <v>0</v>
      </c>
      <c r="N7" s="23">
        <v>1</v>
      </c>
      <c r="O7" s="23">
        <v>0</v>
      </c>
      <c r="P7" s="23">
        <v>-1.309</v>
      </c>
      <c r="Q7" s="23">
        <v>0</v>
      </c>
      <c r="R7" s="23">
        <v>0</v>
      </c>
    </row>
    <row r="8" ht="16.5" spans="1:18">
      <c r="A8" s="18">
        <v>22</v>
      </c>
      <c r="B8" s="18" t="s">
        <v>209</v>
      </c>
      <c r="C8" s="18">
        <v>247.391</v>
      </c>
      <c r="D8" s="18">
        <v>249.08</v>
      </c>
      <c r="E8" s="18">
        <v>0</v>
      </c>
      <c r="F8" s="18">
        <v>0</v>
      </c>
      <c r="G8" s="18">
        <v>0</v>
      </c>
      <c r="H8" s="18">
        <v>1</v>
      </c>
      <c r="I8" s="17">
        <v>0.357</v>
      </c>
      <c r="J8" s="17">
        <v>1.033</v>
      </c>
      <c r="K8" s="23">
        <v>4</v>
      </c>
      <c r="L8" s="23">
        <v>2</v>
      </c>
      <c r="M8" s="23">
        <v>0</v>
      </c>
      <c r="N8" s="23">
        <v>0</v>
      </c>
      <c r="O8" s="23">
        <v>0</v>
      </c>
      <c r="P8" s="23">
        <v>2.955</v>
      </c>
      <c r="Q8" s="23">
        <v>0</v>
      </c>
      <c r="R8" s="23">
        <v>0</v>
      </c>
    </row>
    <row r="9" ht="16.5" spans="1:18">
      <c r="A9" s="18">
        <v>29</v>
      </c>
      <c r="B9" s="18" t="s">
        <v>210</v>
      </c>
      <c r="C9" s="18">
        <v>3834.74</v>
      </c>
      <c r="D9" s="18">
        <v>4235.749</v>
      </c>
      <c r="E9" s="18">
        <v>0</v>
      </c>
      <c r="F9" s="18">
        <v>0</v>
      </c>
      <c r="G9" s="18">
        <v>0</v>
      </c>
      <c r="H9" s="18">
        <v>1</v>
      </c>
      <c r="I9" s="17">
        <v>1.083</v>
      </c>
      <c r="J9" s="17">
        <v>10.448</v>
      </c>
      <c r="K9" s="23">
        <v>3</v>
      </c>
      <c r="L9" s="23">
        <v>0</v>
      </c>
      <c r="M9" s="23">
        <v>0</v>
      </c>
      <c r="N9" s="23">
        <v>0</v>
      </c>
      <c r="O9" s="23">
        <v>0</v>
      </c>
      <c r="P9" s="23">
        <v>0.753</v>
      </c>
      <c r="Q9" s="23">
        <v>0</v>
      </c>
      <c r="R9" s="23">
        <v>0</v>
      </c>
    </row>
    <row r="10" ht="16.5" spans="1:18">
      <c r="A10" s="18">
        <v>37</v>
      </c>
      <c r="B10" s="18" t="s">
        <v>211</v>
      </c>
      <c r="C10" s="18">
        <v>5362.036</v>
      </c>
      <c r="D10" s="18">
        <v>6118.732</v>
      </c>
      <c r="E10" s="18">
        <v>0</v>
      </c>
      <c r="F10" s="18">
        <v>0</v>
      </c>
      <c r="G10" s="18">
        <v>0</v>
      </c>
      <c r="H10" s="18">
        <v>1</v>
      </c>
      <c r="I10" s="17">
        <v>0.021</v>
      </c>
      <c r="J10" s="17">
        <v>12.385</v>
      </c>
      <c r="K10" s="23">
        <v>4</v>
      </c>
      <c r="L10" s="23">
        <v>2</v>
      </c>
      <c r="M10" s="23">
        <v>0</v>
      </c>
      <c r="N10" s="23">
        <v>1</v>
      </c>
      <c r="O10" s="23">
        <v>0</v>
      </c>
      <c r="P10" s="23">
        <v>1.419</v>
      </c>
      <c r="Q10" s="23">
        <v>0</v>
      </c>
      <c r="R10" s="23">
        <v>0</v>
      </c>
    </row>
    <row r="11" ht="16.5" spans="1:18">
      <c r="A11" s="18">
        <v>38</v>
      </c>
      <c r="B11" s="18" t="s">
        <v>212</v>
      </c>
      <c r="C11" s="18">
        <v>4968.605</v>
      </c>
      <c r="D11" s="18">
        <v>5556.511</v>
      </c>
      <c r="E11" s="18">
        <v>0</v>
      </c>
      <c r="F11" s="18">
        <v>0</v>
      </c>
      <c r="G11" s="18">
        <v>0</v>
      </c>
      <c r="H11" s="18">
        <v>1</v>
      </c>
      <c r="I11" s="17">
        <v>1.146</v>
      </c>
      <c r="J11" s="17">
        <v>11.605</v>
      </c>
      <c r="K11" s="23">
        <v>4</v>
      </c>
      <c r="L11" s="23">
        <v>2</v>
      </c>
      <c r="M11" s="23">
        <v>-1</v>
      </c>
      <c r="N11" s="23">
        <v>1</v>
      </c>
      <c r="O11" s="23">
        <v>0</v>
      </c>
      <c r="P11" s="23">
        <v>3.962</v>
      </c>
      <c r="Q11" s="23">
        <v>0</v>
      </c>
      <c r="R11" s="23">
        <v>0</v>
      </c>
    </row>
    <row r="12" ht="16.5" spans="1:18">
      <c r="A12" s="18">
        <v>58</v>
      </c>
      <c r="B12" s="18" t="s">
        <v>213</v>
      </c>
      <c r="C12" s="18">
        <v>3988.035</v>
      </c>
      <c r="D12" s="18">
        <v>4398.878</v>
      </c>
      <c r="E12" s="18">
        <v>0</v>
      </c>
      <c r="F12" s="18">
        <v>0</v>
      </c>
      <c r="G12" s="18">
        <v>0</v>
      </c>
      <c r="H12" s="18">
        <v>1</v>
      </c>
      <c r="I12" s="17">
        <v>0.505</v>
      </c>
      <c r="J12" s="17">
        <v>9.797</v>
      </c>
      <c r="K12" s="23">
        <v>4</v>
      </c>
      <c r="L12" s="23">
        <v>1</v>
      </c>
      <c r="M12" s="23">
        <v>0</v>
      </c>
      <c r="N12" s="23">
        <v>0</v>
      </c>
      <c r="O12" s="23">
        <v>0</v>
      </c>
      <c r="P12" s="23">
        <v>3.512</v>
      </c>
      <c r="Q12" s="23">
        <v>0</v>
      </c>
      <c r="R12" s="23">
        <v>0</v>
      </c>
    </row>
    <row r="13" ht="16.5" spans="1:18">
      <c r="A13" s="18">
        <v>61</v>
      </c>
      <c r="B13" s="18" t="s">
        <v>214</v>
      </c>
      <c r="C13" s="18">
        <v>175.289</v>
      </c>
      <c r="D13" s="18">
        <v>177.604</v>
      </c>
      <c r="E13" s="18">
        <v>0</v>
      </c>
      <c r="F13" s="18">
        <v>0</v>
      </c>
      <c r="G13" s="18">
        <v>0</v>
      </c>
      <c r="H13" s="18">
        <v>1</v>
      </c>
      <c r="I13" s="17">
        <v>0.257</v>
      </c>
      <c r="J13" s="17">
        <v>1.557</v>
      </c>
      <c r="K13" s="23">
        <v>4</v>
      </c>
      <c r="L13" s="23">
        <v>2</v>
      </c>
      <c r="M13" s="23">
        <v>0</v>
      </c>
      <c r="N13" s="23">
        <v>1</v>
      </c>
      <c r="O13" s="23">
        <v>0</v>
      </c>
      <c r="P13" s="23">
        <v>0.99</v>
      </c>
      <c r="Q13" s="23">
        <v>0</v>
      </c>
      <c r="R13" s="23">
        <v>0</v>
      </c>
    </row>
    <row r="14" ht="16.5" spans="1:18">
      <c r="A14" s="18">
        <v>63</v>
      </c>
      <c r="B14" s="18" t="s">
        <v>215</v>
      </c>
      <c r="C14" s="18">
        <v>3168.88</v>
      </c>
      <c r="D14" s="18">
        <v>3526.864</v>
      </c>
      <c r="E14" s="18">
        <v>0</v>
      </c>
      <c r="F14" s="18">
        <v>0</v>
      </c>
      <c r="G14" s="18">
        <v>0</v>
      </c>
      <c r="H14" s="18">
        <v>1</v>
      </c>
      <c r="I14" s="17">
        <v>0.698</v>
      </c>
      <c r="J14" s="17">
        <v>10.777</v>
      </c>
      <c r="K14" s="23">
        <v>1</v>
      </c>
      <c r="L14" s="23">
        <v>2</v>
      </c>
      <c r="M14" s="23">
        <v>0</v>
      </c>
      <c r="N14" s="23">
        <v>0</v>
      </c>
      <c r="O14" s="23">
        <v>0</v>
      </c>
      <c r="P14" s="23">
        <v>0.018</v>
      </c>
      <c r="Q14" s="23">
        <v>0</v>
      </c>
      <c r="R14" s="23">
        <v>0</v>
      </c>
    </row>
    <row r="15" ht="16.5" spans="1:18">
      <c r="A15" s="18">
        <v>75</v>
      </c>
      <c r="B15" s="18" t="s">
        <v>216</v>
      </c>
      <c r="C15" s="18">
        <v>6196.515</v>
      </c>
      <c r="D15" s="18">
        <v>7036.001</v>
      </c>
      <c r="E15" s="18">
        <v>0</v>
      </c>
      <c r="F15" s="18">
        <v>0</v>
      </c>
      <c r="G15" s="18">
        <v>0</v>
      </c>
      <c r="H15" s="18">
        <v>1</v>
      </c>
      <c r="I15" s="17">
        <v>0.904</v>
      </c>
      <c r="J15" s="17">
        <v>12.728</v>
      </c>
      <c r="K15" s="23">
        <v>4</v>
      </c>
      <c r="L15" s="23">
        <v>2</v>
      </c>
      <c r="M15" s="23">
        <v>-1</v>
      </c>
      <c r="N15" s="23">
        <v>1</v>
      </c>
      <c r="O15" s="23">
        <v>0</v>
      </c>
      <c r="P15" s="23">
        <v>-0.001</v>
      </c>
      <c r="Q15" s="23">
        <v>0</v>
      </c>
      <c r="R15" s="23">
        <v>0</v>
      </c>
    </row>
    <row r="16" ht="16.5" spans="1:18">
      <c r="A16" s="18">
        <v>76</v>
      </c>
      <c r="B16" s="18" t="s">
        <v>217</v>
      </c>
      <c r="C16" s="18">
        <v>4824.602</v>
      </c>
      <c r="D16" s="18">
        <v>5372.694</v>
      </c>
      <c r="E16" s="18">
        <v>0</v>
      </c>
      <c r="F16" s="18">
        <v>0</v>
      </c>
      <c r="G16" s="18">
        <v>0</v>
      </c>
      <c r="H16" s="18">
        <v>1</v>
      </c>
      <c r="I16" s="17">
        <v>2.397</v>
      </c>
      <c r="J16" s="17">
        <v>12.354</v>
      </c>
      <c r="K16" s="23">
        <v>3</v>
      </c>
      <c r="L16" s="23">
        <v>1</v>
      </c>
      <c r="M16" s="23">
        <v>0</v>
      </c>
      <c r="N16" s="23">
        <v>0</v>
      </c>
      <c r="O16" s="23">
        <v>0</v>
      </c>
      <c r="P16" s="23">
        <v>-0.996</v>
      </c>
      <c r="Q16" s="23">
        <v>0</v>
      </c>
      <c r="R16" s="23">
        <v>-1</v>
      </c>
    </row>
    <row r="17" ht="16.5" spans="1:18">
      <c r="A17" s="18">
        <v>101</v>
      </c>
      <c r="B17" s="18" t="s">
        <v>218</v>
      </c>
      <c r="C17" s="18">
        <v>245.406</v>
      </c>
      <c r="D17" s="18">
        <v>247.064</v>
      </c>
      <c r="E17" s="18">
        <v>0</v>
      </c>
      <c r="F17" s="18">
        <v>0</v>
      </c>
      <c r="G17" s="18">
        <v>0</v>
      </c>
      <c r="H17" s="18">
        <v>1</v>
      </c>
      <c r="I17" s="17">
        <v>0.347</v>
      </c>
      <c r="J17" s="17">
        <v>1.016</v>
      </c>
      <c r="K17" s="23">
        <v>3</v>
      </c>
      <c r="L17" s="23">
        <v>1</v>
      </c>
      <c r="M17" s="23">
        <v>0</v>
      </c>
      <c r="N17" s="23">
        <v>0</v>
      </c>
      <c r="O17" s="23">
        <v>0</v>
      </c>
      <c r="P17" s="23">
        <v>0.609</v>
      </c>
      <c r="Q17" s="23">
        <v>0</v>
      </c>
      <c r="R17" s="23">
        <v>0</v>
      </c>
    </row>
    <row r="18" ht="16.5" spans="1:18">
      <c r="A18" s="18">
        <v>110</v>
      </c>
      <c r="B18" s="18" t="s">
        <v>219</v>
      </c>
      <c r="C18" s="18">
        <v>3417.882</v>
      </c>
      <c r="D18" s="18">
        <v>3808.329</v>
      </c>
      <c r="E18" s="18">
        <v>0</v>
      </c>
      <c r="F18" s="18">
        <v>0</v>
      </c>
      <c r="G18" s="18">
        <v>0</v>
      </c>
      <c r="H18" s="18">
        <v>1</v>
      </c>
      <c r="I18" s="17">
        <v>3.045</v>
      </c>
      <c r="J18" s="17">
        <v>12.985</v>
      </c>
      <c r="K18" s="23">
        <v>4</v>
      </c>
      <c r="L18" s="23">
        <v>2</v>
      </c>
      <c r="M18" s="23">
        <v>0</v>
      </c>
      <c r="N18" s="23">
        <v>1</v>
      </c>
      <c r="O18" s="23">
        <v>0</v>
      </c>
      <c r="P18" s="23">
        <v>1.59</v>
      </c>
      <c r="Q18" s="23">
        <v>0</v>
      </c>
      <c r="R18" s="23">
        <v>0</v>
      </c>
    </row>
    <row r="19" ht="16.5" spans="1:18">
      <c r="A19" s="18">
        <v>116</v>
      </c>
      <c r="B19" s="18" t="s">
        <v>220</v>
      </c>
      <c r="C19" s="18">
        <v>195.318</v>
      </c>
      <c r="D19" s="18">
        <v>196.747</v>
      </c>
      <c r="E19" s="18">
        <v>0</v>
      </c>
      <c r="F19" s="18">
        <v>0</v>
      </c>
      <c r="G19" s="18">
        <v>0</v>
      </c>
      <c r="H19" s="18">
        <v>1</v>
      </c>
      <c r="I19" s="17">
        <v>0.253</v>
      </c>
      <c r="J19" s="17">
        <v>0.978</v>
      </c>
      <c r="K19" s="23">
        <v>4</v>
      </c>
      <c r="L19" s="23">
        <v>2</v>
      </c>
      <c r="M19" s="23">
        <v>0</v>
      </c>
      <c r="N19" s="23">
        <v>1</v>
      </c>
      <c r="O19" s="23">
        <v>0</v>
      </c>
      <c r="P19" s="23">
        <v>0.625</v>
      </c>
      <c r="Q19" s="23">
        <v>0</v>
      </c>
      <c r="R19" s="23">
        <v>0</v>
      </c>
    </row>
    <row r="20" ht="16.5" spans="1:18">
      <c r="A20" s="18">
        <v>129</v>
      </c>
      <c r="B20" s="18" t="s">
        <v>221</v>
      </c>
      <c r="C20" s="18">
        <v>13430.9</v>
      </c>
      <c r="D20" s="18">
        <v>14691.741</v>
      </c>
      <c r="E20" s="18">
        <v>0</v>
      </c>
      <c r="F20" s="18">
        <v>0</v>
      </c>
      <c r="G20" s="18">
        <v>0</v>
      </c>
      <c r="H20" s="18">
        <v>1</v>
      </c>
      <c r="I20" s="17">
        <v>0.381</v>
      </c>
      <c r="J20" s="17">
        <v>8.93</v>
      </c>
      <c r="K20" s="23">
        <v>4</v>
      </c>
      <c r="L20" s="23">
        <v>2</v>
      </c>
      <c r="M20" s="23">
        <v>0</v>
      </c>
      <c r="N20" s="23">
        <v>0</v>
      </c>
      <c r="O20" s="23">
        <v>0</v>
      </c>
      <c r="P20" s="23">
        <v>0.241</v>
      </c>
      <c r="Q20" s="23">
        <v>0</v>
      </c>
      <c r="R20" s="23">
        <v>0</v>
      </c>
    </row>
    <row r="21" ht="16.5" spans="1:18">
      <c r="A21" s="18">
        <v>134</v>
      </c>
      <c r="B21" s="18" t="s">
        <v>222</v>
      </c>
      <c r="C21" s="18">
        <v>929.874</v>
      </c>
      <c r="D21" s="18">
        <v>1029.082</v>
      </c>
      <c r="E21" s="18">
        <v>0</v>
      </c>
      <c r="F21" s="18">
        <v>0</v>
      </c>
      <c r="G21" s="18">
        <v>0</v>
      </c>
      <c r="H21" s="18">
        <v>1</v>
      </c>
      <c r="I21" s="17">
        <v>3.398</v>
      </c>
      <c r="J21" s="17">
        <v>12.711</v>
      </c>
      <c r="K21" s="23">
        <v>4</v>
      </c>
      <c r="L21" s="23">
        <v>2</v>
      </c>
      <c r="M21" s="23">
        <v>-1</v>
      </c>
      <c r="N21" s="23">
        <v>1</v>
      </c>
      <c r="O21" s="23">
        <v>0</v>
      </c>
      <c r="P21" s="23">
        <v>1.684</v>
      </c>
      <c r="Q21" s="23">
        <v>0</v>
      </c>
      <c r="R21" s="23">
        <v>0</v>
      </c>
    </row>
    <row r="22" ht="16.5" spans="1:18">
      <c r="A22" s="18">
        <v>136</v>
      </c>
      <c r="B22" s="18" t="s">
        <v>223</v>
      </c>
      <c r="C22" s="18">
        <v>10758.199</v>
      </c>
      <c r="D22" s="18">
        <v>11711.845</v>
      </c>
      <c r="E22" s="18">
        <v>0</v>
      </c>
      <c r="F22" s="18">
        <v>0</v>
      </c>
      <c r="G22" s="18">
        <v>0</v>
      </c>
      <c r="H22" s="18">
        <v>1</v>
      </c>
      <c r="I22" s="17">
        <v>0.496</v>
      </c>
      <c r="J22" s="17">
        <v>8.598</v>
      </c>
      <c r="K22" s="23">
        <v>3</v>
      </c>
      <c r="L22" s="23">
        <v>1</v>
      </c>
      <c r="M22" s="23">
        <v>0</v>
      </c>
      <c r="N22" s="23">
        <v>0</v>
      </c>
      <c r="O22" s="23">
        <v>0</v>
      </c>
      <c r="P22" s="23">
        <v>0.183</v>
      </c>
      <c r="Q22" s="23">
        <v>0</v>
      </c>
      <c r="R22" s="23">
        <v>0</v>
      </c>
    </row>
    <row r="23" ht="16.5" spans="1:18">
      <c r="A23" s="18">
        <v>147</v>
      </c>
      <c r="B23" s="18" t="s">
        <v>224</v>
      </c>
      <c r="C23" s="18">
        <v>6445.402</v>
      </c>
      <c r="D23" s="18">
        <v>6996.245</v>
      </c>
      <c r="E23" s="18">
        <v>0</v>
      </c>
      <c r="F23" s="18">
        <v>0</v>
      </c>
      <c r="G23" s="18">
        <v>0</v>
      </c>
      <c r="H23" s="18">
        <v>1</v>
      </c>
      <c r="I23" s="17">
        <v>0.208</v>
      </c>
      <c r="J23" s="17">
        <v>8.065</v>
      </c>
      <c r="K23" s="23">
        <v>4</v>
      </c>
      <c r="L23" s="23">
        <v>2</v>
      </c>
      <c r="M23" s="23">
        <v>-1</v>
      </c>
      <c r="N23" s="23">
        <v>1</v>
      </c>
      <c r="O23" s="23">
        <v>0</v>
      </c>
      <c r="P23" s="23">
        <v>0</v>
      </c>
      <c r="Q23" s="23">
        <v>0</v>
      </c>
      <c r="R23" s="23">
        <v>0</v>
      </c>
    </row>
    <row r="24" ht="16.5" spans="1:18">
      <c r="A24" s="18">
        <v>149</v>
      </c>
      <c r="B24" s="18" t="s">
        <v>225</v>
      </c>
      <c r="C24" s="18">
        <v>3612.361</v>
      </c>
      <c r="D24" s="18">
        <v>3964.592</v>
      </c>
      <c r="E24" s="18">
        <v>0</v>
      </c>
      <c r="F24" s="18">
        <v>0</v>
      </c>
      <c r="G24" s="18">
        <v>0</v>
      </c>
      <c r="H24" s="18">
        <v>1</v>
      </c>
      <c r="I24" s="17">
        <v>0.936</v>
      </c>
      <c r="J24" s="17">
        <v>9.737</v>
      </c>
      <c r="K24" s="23">
        <v>3</v>
      </c>
      <c r="L24" s="23">
        <v>0</v>
      </c>
      <c r="M24" s="23">
        <v>0</v>
      </c>
      <c r="N24" s="23">
        <v>-1</v>
      </c>
      <c r="O24" s="23">
        <v>0</v>
      </c>
      <c r="P24" s="23">
        <v>1.179</v>
      </c>
      <c r="Q24" s="23">
        <v>0</v>
      </c>
      <c r="R24" s="23">
        <v>0</v>
      </c>
    </row>
    <row r="25" ht="16.5" spans="1:18">
      <c r="A25" s="18">
        <v>683</v>
      </c>
      <c r="B25" s="18" t="s">
        <v>226</v>
      </c>
      <c r="C25" s="18">
        <v>846.198</v>
      </c>
      <c r="D25" s="18">
        <v>1022.018</v>
      </c>
      <c r="E25" s="18">
        <v>0</v>
      </c>
      <c r="F25" s="18">
        <v>0</v>
      </c>
      <c r="G25" s="18">
        <v>0</v>
      </c>
      <c r="H25" s="18">
        <v>1</v>
      </c>
      <c r="I25" s="17">
        <v>2.995</v>
      </c>
      <c r="J25" s="17">
        <v>19.683</v>
      </c>
      <c r="K25" s="23">
        <v>2</v>
      </c>
      <c r="L25" s="23">
        <v>0</v>
      </c>
      <c r="M25" s="23">
        <v>0</v>
      </c>
      <c r="N25" s="23">
        <v>-1</v>
      </c>
      <c r="O25" s="23">
        <v>0</v>
      </c>
      <c r="P25" s="23">
        <v>1.279</v>
      </c>
      <c r="Q25" s="23">
        <v>0</v>
      </c>
      <c r="R25" s="23">
        <v>0</v>
      </c>
    </row>
    <row r="26" ht="16.5" spans="1:18">
      <c r="A26" s="18">
        <v>808</v>
      </c>
      <c r="B26" s="18" t="s">
        <v>227</v>
      </c>
      <c r="C26" s="18">
        <v>7345.714</v>
      </c>
      <c r="D26" s="18">
        <v>8315.826</v>
      </c>
      <c r="E26" s="18">
        <v>0</v>
      </c>
      <c r="F26" s="18">
        <v>0</v>
      </c>
      <c r="G26" s="18">
        <v>0</v>
      </c>
      <c r="H26" s="18">
        <v>1</v>
      </c>
      <c r="I26" s="17">
        <v>0.004</v>
      </c>
      <c r="J26" s="17">
        <v>11.669</v>
      </c>
      <c r="K26" s="23">
        <v>2</v>
      </c>
      <c r="L26" s="23">
        <v>0</v>
      </c>
      <c r="M26" s="23">
        <v>0</v>
      </c>
      <c r="N26" s="23">
        <v>-1</v>
      </c>
      <c r="O26" s="23">
        <v>0</v>
      </c>
      <c r="P26" s="23">
        <v>-0.076</v>
      </c>
      <c r="Q26" s="23">
        <v>0</v>
      </c>
      <c r="R26" s="23">
        <v>0</v>
      </c>
    </row>
    <row r="27" ht="16.5" spans="1:18">
      <c r="A27" s="18">
        <v>821</v>
      </c>
      <c r="B27" s="18" t="s">
        <v>228</v>
      </c>
      <c r="C27" s="18">
        <v>5982.63</v>
      </c>
      <c r="D27" s="18">
        <v>6520.153</v>
      </c>
      <c r="E27" s="18">
        <v>0</v>
      </c>
      <c r="F27" s="18">
        <v>0</v>
      </c>
      <c r="G27" s="18">
        <v>0</v>
      </c>
      <c r="H27" s="18">
        <v>1</v>
      </c>
      <c r="I27" s="17">
        <v>0.52</v>
      </c>
      <c r="J27" s="17">
        <v>8.721</v>
      </c>
      <c r="K27" s="23">
        <v>3</v>
      </c>
      <c r="L27" s="23">
        <v>0</v>
      </c>
      <c r="M27" s="23">
        <v>0</v>
      </c>
      <c r="N27" s="23">
        <v>0</v>
      </c>
      <c r="O27" s="23">
        <v>0</v>
      </c>
      <c r="P27" s="23">
        <v>0.751</v>
      </c>
      <c r="Q27" s="23">
        <v>0</v>
      </c>
      <c r="R27" s="23">
        <v>0</v>
      </c>
    </row>
    <row r="28" ht="16.5" spans="1:18">
      <c r="A28" s="18">
        <v>841</v>
      </c>
      <c r="B28" s="18" t="s">
        <v>229</v>
      </c>
      <c r="C28" s="18">
        <v>7019.317</v>
      </c>
      <c r="D28" s="18">
        <v>8011.135</v>
      </c>
      <c r="E28" s="18">
        <v>0</v>
      </c>
      <c r="F28" s="18">
        <v>0</v>
      </c>
      <c r="G28" s="18">
        <v>0</v>
      </c>
      <c r="H28" s="18">
        <v>1</v>
      </c>
      <c r="I28" s="17">
        <v>0.225</v>
      </c>
      <c r="J28" s="17">
        <v>12.578</v>
      </c>
      <c r="K28" s="23">
        <v>4</v>
      </c>
      <c r="L28" s="23">
        <v>1</v>
      </c>
      <c r="M28" s="23">
        <v>0</v>
      </c>
      <c r="N28" s="23">
        <v>0</v>
      </c>
      <c r="O28" s="23">
        <v>0</v>
      </c>
      <c r="P28" s="23">
        <v>0.776</v>
      </c>
      <c r="Q28" s="23">
        <v>0</v>
      </c>
      <c r="R28" s="23">
        <v>0</v>
      </c>
    </row>
    <row r="29" ht="16.5" spans="1:18">
      <c r="A29" s="18">
        <v>867</v>
      </c>
      <c r="B29" s="18" t="s">
        <v>230</v>
      </c>
      <c r="C29" s="18">
        <v>1865.358</v>
      </c>
      <c r="D29" s="18">
        <v>2321.367</v>
      </c>
      <c r="E29" s="18">
        <v>0</v>
      </c>
      <c r="F29" s="18">
        <v>0</v>
      </c>
      <c r="G29" s="18">
        <v>0</v>
      </c>
      <c r="H29" s="18">
        <v>1</v>
      </c>
      <c r="I29" s="17">
        <v>0.768</v>
      </c>
      <c r="J29" s="17">
        <v>20.261</v>
      </c>
      <c r="K29" s="23">
        <v>3</v>
      </c>
      <c r="L29" s="23">
        <v>2</v>
      </c>
      <c r="M29" s="23">
        <v>0</v>
      </c>
      <c r="N29" s="23">
        <v>0</v>
      </c>
      <c r="O29" s="23">
        <v>0</v>
      </c>
      <c r="P29" s="23">
        <v>0.814</v>
      </c>
      <c r="Q29" s="23">
        <v>0</v>
      </c>
      <c r="R29" s="23">
        <v>0</v>
      </c>
    </row>
    <row r="30" ht="16.5" spans="1:18">
      <c r="A30" s="18">
        <v>869</v>
      </c>
      <c r="B30" s="18" t="s">
        <v>231</v>
      </c>
      <c r="C30" s="18">
        <v>3127.771</v>
      </c>
      <c r="D30" s="18">
        <v>3777.402</v>
      </c>
      <c r="E30" s="18">
        <v>0</v>
      </c>
      <c r="F30" s="18">
        <v>0</v>
      </c>
      <c r="G30" s="18">
        <v>0</v>
      </c>
      <c r="H30" s="18">
        <v>1</v>
      </c>
      <c r="I30" s="17">
        <v>2.875</v>
      </c>
      <c r="J30" s="17">
        <v>19.578</v>
      </c>
      <c r="K30" s="23">
        <v>4</v>
      </c>
      <c r="L30" s="23">
        <v>2</v>
      </c>
      <c r="M30" s="23">
        <v>0</v>
      </c>
      <c r="N30" s="23">
        <v>0</v>
      </c>
      <c r="O30" s="23">
        <v>0</v>
      </c>
      <c r="P30" s="23">
        <v>0.986</v>
      </c>
      <c r="Q30" s="23">
        <v>0</v>
      </c>
      <c r="R30" s="23">
        <v>0</v>
      </c>
    </row>
    <row r="31" ht="16.5" spans="1:18">
      <c r="A31" s="18">
        <v>923</v>
      </c>
      <c r="B31" s="18" t="s">
        <v>232</v>
      </c>
      <c r="C31" s="18">
        <v>248.017</v>
      </c>
      <c r="D31" s="18">
        <v>249.673</v>
      </c>
      <c r="E31" s="18">
        <v>0</v>
      </c>
      <c r="F31" s="18">
        <v>0</v>
      </c>
      <c r="G31" s="18">
        <v>0</v>
      </c>
      <c r="H31" s="18">
        <v>1</v>
      </c>
      <c r="I31" s="17">
        <v>0.378</v>
      </c>
      <c r="J31" s="17">
        <v>1.039</v>
      </c>
      <c r="K31" s="23">
        <v>2</v>
      </c>
      <c r="L31" s="23">
        <v>0</v>
      </c>
      <c r="M31" s="23">
        <v>0</v>
      </c>
      <c r="N31" s="23">
        <v>0</v>
      </c>
      <c r="O31" s="23">
        <v>0</v>
      </c>
      <c r="P31" s="23">
        <v>0.306</v>
      </c>
      <c r="Q31" s="23">
        <v>0</v>
      </c>
      <c r="R31" s="23">
        <v>0</v>
      </c>
    </row>
    <row r="32" ht="16.5" spans="1:18">
      <c r="A32" s="18">
        <v>945</v>
      </c>
      <c r="B32" s="18" t="s">
        <v>233</v>
      </c>
      <c r="C32" s="18">
        <v>1354.974</v>
      </c>
      <c r="D32" s="18">
        <v>1491.198</v>
      </c>
      <c r="E32" s="18">
        <v>0</v>
      </c>
      <c r="F32" s="18">
        <v>0</v>
      </c>
      <c r="G32" s="18">
        <v>0</v>
      </c>
      <c r="H32" s="18">
        <v>1</v>
      </c>
      <c r="I32" s="17">
        <v>0.372</v>
      </c>
      <c r="J32" s="17">
        <v>9.473</v>
      </c>
      <c r="K32" s="23">
        <v>2</v>
      </c>
      <c r="L32" s="23">
        <v>1</v>
      </c>
      <c r="M32" s="23">
        <v>0</v>
      </c>
      <c r="N32" s="23">
        <v>0</v>
      </c>
      <c r="O32" s="23">
        <v>0</v>
      </c>
      <c r="P32" s="23">
        <v>2.443</v>
      </c>
      <c r="Q32" s="23">
        <v>0</v>
      </c>
      <c r="R32" s="23">
        <v>-1</v>
      </c>
    </row>
    <row r="33" ht="16.5" spans="1:18">
      <c r="A33" s="18">
        <v>399237</v>
      </c>
      <c r="B33" s="18" t="s">
        <v>234</v>
      </c>
      <c r="C33" s="18">
        <v>1024.972</v>
      </c>
      <c r="D33" s="18">
        <v>1146.196</v>
      </c>
      <c r="E33" s="18">
        <v>0</v>
      </c>
      <c r="F33" s="18">
        <v>0</v>
      </c>
      <c r="G33" s="18">
        <v>0</v>
      </c>
      <c r="H33" s="18">
        <v>1</v>
      </c>
      <c r="I33" s="17">
        <v>1.248</v>
      </c>
      <c r="J33" s="17">
        <v>11.692</v>
      </c>
      <c r="K33" s="23">
        <v>2</v>
      </c>
      <c r="L33" s="23">
        <v>0</v>
      </c>
      <c r="M33" s="23">
        <v>0</v>
      </c>
      <c r="N33" s="23">
        <v>-1</v>
      </c>
      <c r="O33" s="23">
        <v>0</v>
      </c>
      <c r="P33" s="23">
        <v>1.04</v>
      </c>
      <c r="Q33" s="23">
        <v>0</v>
      </c>
      <c r="R33" s="23">
        <v>0</v>
      </c>
    </row>
    <row r="34" ht="16.5" spans="1:18">
      <c r="A34" s="18">
        <v>399289</v>
      </c>
      <c r="B34" s="18" t="s">
        <v>235</v>
      </c>
      <c r="C34" s="18">
        <v>117.589</v>
      </c>
      <c r="D34" s="18">
        <v>118.724</v>
      </c>
      <c r="E34" s="18">
        <v>0</v>
      </c>
      <c r="F34" s="18">
        <v>0</v>
      </c>
      <c r="G34" s="18">
        <v>0</v>
      </c>
      <c r="H34" s="18">
        <v>1</v>
      </c>
      <c r="I34" s="17">
        <v>0.502</v>
      </c>
      <c r="J34" s="17">
        <v>1.453</v>
      </c>
      <c r="K34" s="23">
        <v>3</v>
      </c>
      <c r="L34" s="23">
        <v>2</v>
      </c>
      <c r="M34" s="23">
        <v>1</v>
      </c>
      <c r="N34" s="23">
        <v>-1</v>
      </c>
      <c r="O34" s="23">
        <v>0</v>
      </c>
      <c r="P34" s="23">
        <v>-1.249</v>
      </c>
      <c r="Q34" s="23">
        <v>0</v>
      </c>
      <c r="R34" s="23">
        <v>0</v>
      </c>
    </row>
    <row r="35" ht="16.5" spans="1:18">
      <c r="A35" s="18">
        <v>399298</v>
      </c>
      <c r="B35" s="18" t="s">
        <v>236</v>
      </c>
      <c r="C35" s="18">
        <v>208.582</v>
      </c>
      <c r="D35" s="18">
        <v>210.258</v>
      </c>
      <c r="E35" s="18">
        <v>0</v>
      </c>
      <c r="F35" s="18">
        <v>0</v>
      </c>
      <c r="G35" s="18">
        <v>0</v>
      </c>
      <c r="H35" s="18">
        <v>1</v>
      </c>
      <c r="I35" s="17">
        <v>0.424</v>
      </c>
      <c r="J35" s="17">
        <v>1.218</v>
      </c>
      <c r="K35" s="23">
        <v>4</v>
      </c>
      <c r="L35" s="23">
        <v>1</v>
      </c>
      <c r="M35" s="23">
        <v>0</v>
      </c>
      <c r="N35" s="23">
        <v>0</v>
      </c>
      <c r="O35" s="23">
        <v>0</v>
      </c>
      <c r="P35" s="23">
        <v>-9.135</v>
      </c>
      <c r="Q35" s="23">
        <v>0</v>
      </c>
      <c r="R35" s="23">
        <v>-1</v>
      </c>
    </row>
    <row r="36" ht="16.5" spans="1:18">
      <c r="A36" s="18">
        <v>399299</v>
      </c>
      <c r="B36" s="18" t="s">
        <v>237</v>
      </c>
      <c r="C36" s="18">
        <v>240.087</v>
      </c>
      <c r="D36" s="18">
        <v>241.756</v>
      </c>
      <c r="E36" s="18">
        <v>0</v>
      </c>
      <c r="F36" s="18">
        <v>0</v>
      </c>
      <c r="G36" s="18">
        <v>0</v>
      </c>
      <c r="H36" s="18">
        <v>1</v>
      </c>
      <c r="I36" s="17">
        <v>0.455</v>
      </c>
      <c r="J36" s="17">
        <v>1.142</v>
      </c>
      <c r="K36" s="23">
        <v>4</v>
      </c>
      <c r="L36" s="23">
        <v>1</v>
      </c>
      <c r="M36" s="23">
        <v>0</v>
      </c>
      <c r="N36" s="23">
        <v>0</v>
      </c>
      <c r="O36" s="23">
        <v>0</v>
      </c>
      <c r="P36" s="23">
        <v>-9.889</v>
      </c>
      <c r="Q36" s="23">
        <v>0</v>
      </c>
      <c r="R36" s="23">
        <v>0</v>
      </c>
    </row>
    <row r="37" ht="16.5" spans="1:18">
      <c r="A37" s="18">
        <v>399301</v>
      </c>
      <c r="B37" s="18" t="s">
        <v>238</v>
      </c>
      <c r="C37" s="18">
        <v>212.346</v>
      </c>
      <c r="D37" s="18">
        <v>214.051</v>
      </c>
      <c r="E37" s="18">
        <v>0</v>
      </c>
      <c r="F37" s="18">
        <v>0</v>
      </c>
      <c r="G37" s="18">
        <v>0</v>
      </c>
      <c r="H37" s="18">
        <v>1</v>
      </c>
      <c r="I37" s="17">
        <v>0.424</v>
      </c>
      <c r="J37" s="17">
        <v>1.217</v>
      </c>
      <c r="K37" s="23">
        <v>4</v>
      </c>
      <c r="L37" s="23">
        <v>1</v>
      </c>
      <c r="M37" s="23">
        <v>0</v>
      </c>
      <c r="N37" s="23">
        <v>1</v>
      </c>
      <c r="O37" s="23">
        <v>0</v>
      </c>
      <c r="P37" s="23">
        <v>0.49</v>
      </c>
      <c r="Q37" s="23">
        <v>0</v>
      </c>
      <c r="R37" s="23">
        <v>0</v>
      </c>
    </row>
    <row r="38" ht="16.5" spans="1:18">
      <c r="A38" s="18">
        <v>399302</v>
      </c>
      <c r="B38" s="18" t="s">
        <v>239</v>
      </c>
      <c r="C38" s="18">
        <v>216.232</v>
      </c>
      <c r="D38" s="18">
        <v>218.049</v>
      </c>
      <c r="E38" s="18">
        <v>0</v>
      </c>
      <c r="F38" s="18">
        <v>0</v>
      </c>
      <c r="G38" s="18">
        <v>0</v>
      </c>
      <c r="H38" s="18">
        <v>1</v>
      </c>
      <c r="I38" s="17">
        <v>0.405</v>
      </c>
      <c r="J38" s="17">
        <v>1.235</v>
      </c>
      <c r="K38" s="23">
        <v>2</v>
      </c>
      <c r="L38" s="23">
        <v>2</v>
      </c>
      <c r="M38" s="23">
        <v>0</v>
      </c>
      <c r="N38" s="23">
        <v>1</v>
      </c>
      <c r="O38" s="23">
        <v>0</v>
      </c>
      <c r="P38" s="23">
        <v>9.783</v>
      </c>
      <c r="Q38" s="23">
        <v>0</v>
      </c>
      <c r="R38" s="23">
        <v>0</v>
      </c>
    </row>
    <row r="39" ht="16.5" spans="1:18">
      <c r="A39" s="18">
        <v>399353</v>
      </c>
      <c r="B39" s="18" t="s">
        <v>240</v>
      </c>
      <c r="C39" s="18">
        <v>1981.681</v>
      </c>
      <c r="D39" s="18">
        <v>2180.974</v>
      </c>
      <c r="E39" s="18">
        <v>0</v>
      </c>
      <c r="F39" s="18">
        <v>0</v>
      </c>
      <c r="G39" s="18">
        <v>0</v>
      </c>
      <c r="H39" s="18">
        <v>1</v>
      </c>
      <c r="I39" s="17">
        <v>0.42</v>
      </c>
      <c r="J39" s="17">
        <v>9.519</v>
      </c>
      <c r="K39" s="23">
        <v>4</v>
      </c>
      <c r="L39" s="23">
        <v>2</v>
      </c>
      <c r="M39" s="23">
        <v>-1</v>
      </c>
      <c r="N39" s="23">
        <v>1</v>
      </c>
      <c r="O39" s="23">
        <v>0</v>
      </c>
      <c r="P39" s="23">
        <v>5.623</v>
      </c>
      <c r="Q39" s="23">
        <v>0</v>
      </c>
      <c r="R39" s="23">
        <v>0</v>
      </c>
    </row>
    <row r="40" ht="16.5" spans="1:18">
      <c r="A40" s="18">
        <v>399373</v>
      </c>
      <c r="B40" s="18" t="s">
        <v>241</v>
      </c>
      <c r="C40" s="18">
        <v>7398.509</v>
      </c>
      <c r="D40" s="18">
        <v>8163.532</v>
      </c>
      <c r="E40" s="18">
        <v>0</v>
      </c>
      <c r="F40" s="18">
        <v>0</v>
      </c>
      <c r="G40" s="18">
        <v>0</v>
      </c>
      <c r="H40" s="18">
        <v>1</v>
      </c>
      <c r="I40" s="17">
        <v>0.602</v>
      </c>
      <c r="J40" s="17">
        <v>9.917</v>
      </c>
      <c r="K40" s="23">
        <v>2</v>
      </c>
      <c r="L40" s="23">
        <v>0</v>
      </c>
      <c r="M40" s="23">
        <v>0</v>
      </c>
      <c r="N40" s="23">
        <v>-1</v>
      </c>
      <c r="O40" s="23">
        <v>0</v>
      </c>
      <c r="P40" s="23">
        <v>0.315</v>
      </c>
      <c r="Q40" s="23">
        <v>0</v>
      </c>
      <c r="R40" s="23">
        <v>0</v>
      </c>
    </row>
    <row r="41" ht="16.5" spans="1:18">
      <c r="A41" s="18">
        <v>399404</v>
      </c>
      <c r="B41" s="18" t="s">
        <v>242</v>
      </c>
      <c r="C41" s="18">
        <v>6087.827</v>
      </c>
      <c r="D41" s="18">
        <v>6605.413</v>
      </c>
      <c r="E41" s="18">
        <v>0</v>
      </c>
      <c r="F41" s="18">
        <v>0</v>
      </c>
      <c r="G41" s="18">
        <v>0</v>
      </c>
      <c r="H41" s="18">
        <v>1</v>
      </c>
      <c r="I41" s="17">
        <v>1.088</v>
      </c>
      <c r="J41" s="17">
        <v>8.838</v>
      </c>
      <c r="K41" s="23">
        <v>4</v>
      </c>
      <c r="L41" s="23">
        <v>1</v>
      </c>
      <c r="M41" s="23">
        <v>0</v>
      </c>
      <c r="N41" s="23">
        <v>0</v>
      </c>
      <c r="O41" s="23">
        <v>0</v>
      </c>
      <c r="P41" s="23">
        <v>1.124</v>
      </c>
      <c r="Q41" s="23">
        <v>0</v>
      </c>
      <c r="R41" s="23">
        <v>1</v>
      </c>
    </row>
    <row r="42" ht="16.5" spans="1:18">
      <c r="A42" s="18">
        <v>399427</v>
      </c>
      <c r="B42" s="18" t="s">
        <v>243</v>
      </c>
      <c r="C42" s="18">
        <v>2139.628</v>
      </c>
      <c r="D42" s="18">
        <v>2475.492</v>
      </c>
      <c r="E42" s="18">
        <v>0</v>
      </c>
      <c r="F42" s="18">
        <v>0</v>
      </c>
      <c r="G42" s="18">
        <v>0</v>
      </c>
      <c r="H42" s="18">
        <v>1</v>
      </c>
      <c r="I42" s="17">
        <v>1.685</v>
      </c>
      <c r="J42" s="17">
        <v>15.024</v>
      </c>
      <c r="K42" s="23">
        <v>3</v>
      </c>
      <c r="L42" s="23">
        <v>0</v>
      </c>
      <c r="M42" s="23">
        <v>0</v>
      </c>
      <c r="N42" s="23">
        <v>0</v>
      </c>
      <c r="O42" s="23">
        <v>0</v>
      </c>
      <c r="P42" s="23">
        <v>-0.071</v>
      </c>
      <c r="Q42" s="23">
        <v>0</v>
      </c>
      <c r="R42" s="23">
        <v>0</v>
      </c>
    </row>
    <row r="43" ht="16.5" spans="1:18">
      <c r="A43" s="18">
        <v>399431</v>
      </c>
      <c r="B43" s="18" t="s">
        <v>244</v>
      </c>
      <c r="C43" s="18">
        <v>7146.401</v>
      </c>
      <c r="D43" s="18">
        <v>7909.161</v>
      </c>
      <c r="E43" s="18">
        <v>0</v>
      </c>
      <c r="F43" s="18">
        <v>0</v>
      </c>
      <c r="G43" s="18">
        <v>0</v>
      </c>
      <c r="H43" s="18">
        <v>1</v>
      </c>
      <c r="I43" s="17">
        <v>3.279</v>
      </c>
      <c r="J43" s="17">
        <v>12.607</v>
      </c>
      <c r="K43" s="23">
        <v>4</v>
      </c>
      <c r="L43" s="23">
        <v>1</v>
      </c>
      <c r="M43" s="23">
        <v>0</v>
      </c>
      <c r="N43" s="23">
        <v>1</v>
      </c>
      <c r="O43" s="23">
        <v>0</v>
      </c>
      <c r="P43" s="23">
        <v>1.992</v>
      </c>
      <c r="Q43" s="23">
        <v>0</v>
      </c>
      <c r="R43" s="23">
        <v>0</v>
      </c>
    </row>
    <row r="44" ht="16.5" spans="1:18">
      <c r="A44" s="18">
        <v>399674</v>
      </c>
      <c r="B44" s="18" t="s">
        <v>245</v>
      </c>
      <c r="C44" s="18">
        <v>1615.034</v>
      </c>
      <c r="D44" s="18">
        <v>1868.218</v>
      </c>
      <c r="E44" s="18">
        <v>0</v>
      </c>
      <c r="F44" s="18">
        <v>0</v>
      </c>
      <c r="G44" s="18">
        <v>0</v>
      </c>
      <c r="H44" s="18">
        <v>1</v>
      </c>
      <c r="I44" s="17">
        <v>0.134</v>
      </c>
      <c r="J44" s="17">
        <v>13.668</v>
      </c>
      <c r="K44" s="23">
        <v>4</v>
      </c>
      <c r="L44" s="23">
        <v>2</v>
      </c>
      <c r="M44" s="23">
        <v>-1</v>
      </c>
      <c r="N44" s="23">
        <v>1</v>
      </c>
      <c r="O44" s="23">
        <v>0</v>
      </c>
      <c r="P44" s="23">
        <v>3.194</v>
      </c>
      <c r="Q44" s="23">
        <v>0</v>
      </c>
      <c r="R44" s="23">
        <v>0</v>
      </c>
    </row>
    <row r="45" ht="16.5" spans="1:18">
      <c r="A45" s="18">
        <v>399676</v>
      </c>
      <c r="B45" s="18" t="s">
        <v>246</v>
      </c>
      <c r="C45" s="18">
        <v>2670.685</v>
      </c>
      <c r="D45" s="18">
        <v>3232.11</v>
      </c>
      <c r="E45" s="18">
        <v>0</v>
      </c>
      <c r="F45" s="18">
        <v>0</v>
      </c>
      <c r="G45" s="18">
        <v>0</v>
      </c>
      <c r="H45" s="18">
        <v>1</v>
      </c>
      <c r="I45" s="17">
        <v>3.252</v>
      </c>
      <c r="J45" s="17">
        <v>20.057</v>
      </c>
      <c r="K45" s="23">
        <v>4</v>
      </c>
      <c r="L45" s="23">
        <v>2</v>
      </c>
      <c r="M45" s="23">
        <v>-1</v>
      </c>
      <c r="N45" s="23">
        <v>1</v>
      </c>
      <c r="O45" s="23">
        <v>0</v>
      </c>
      <c r="P45" s="23">
        <v>2.516</v>
      </c>
      <c r="Q45" s="23">
        <v>0</v>
      </c>
      <c r="R45" s="23">
        <v>0</v>
      </c>
    </row>
    <row r="46" ht="16.5" spans="1:18">
      <c r="A46" s="18">
        <v>399809</v>
      </c>
      <c r="B46" s="18" t="s">
        <v>247</v>
      </c>
      <c r="C46" s="18">
        <v>1959.128</v>
      </c>
      <c r="D46" s="18">
        <v>2240.611</v>
      </c>
      <c r="E46" s="18">
        <v>0</v>
      </c>
      <c r="F46" s="18">
        <v>0</v>
      </c>
      <c r="G46" s="18">
        <v>0</v>
      </c>
      <c r="H46" s="18">
        <v>1</v>
      </c>
      <c r="I46" s="17">
        <v>0.114</v>
      </c>
      <c r="J46" s="17">
        <v>12.663</v>
      </c>
      <c r="K46" s="23">
        <v>4</v>
      </c>
      <c r="L46" s="23">
        <v>2</v>
      </c>
      <c r="M46" s="23">
        <v>0</v>
      </c>
      <c r="N46" s="23">
        <v>0</v>
      </c>
      <c r="O46" s="23">
        <v>0</v>
      </c>
      <c r="P46" s="23">
        <v>1.43</v>
      </c>
      <c r="Q46" s="23">
        <v>0</v>
      </c>
      <c r="R46" s="23">
        <v>0</v>
      </c>
    </row>
    <row r="47" ht="16.5" spans="1:18">
      <c r="A47" s="18">
        <v>399812</v>
      </c>
      <c r="B47" s="18" t="s">
        <v>248</v>
      </c>
      <c r="C47" s="18">
        <v>5525.991</v>
      </c>
      <c r="D47" s="18">
        <v>6252.369</v>
      </c>
      <c r="E47" s="18">
        <v>0</v>
      </c>
      <c r="F47" s="18">
        <v>0</v>
      </c>
      <c r="G47" s="18">
        <v>0</v>
      </c>
      <c r="H47" s="18">
        <v>1</v>
      </c>
      <c r="I47" s="17">
        <v>1.445</v>
      </c>
      <c r="J47" s="17">
        <v>12.895</v>
      </c>
      <c r="K47" s="23">
        <v>4</v>
      </c>
      <c r="L47" s="23">
        <v>1</v>
      </c>
      <c r="M47" s="23">
        <v>0</v>
      </c>
      <c r="N47" s="23">
        <v>0</v>
      </c>
      <c r="O47" s="23">
        <v>0</v>
      </c>
      <c r="P47" s="23">
        <v>0.473</v>
      </c>
      <c r="Q47" s="23">
        <v>0</v>
      </c>
      <c r="R47" s="23">
        <v>0</v>
      </c>
    </row>
    <row r="48" ht="16.5" spans="1:18">
      <c r="A48" s="18">
        <v>399814</v>
      </c>
      <c r="B48" s="18" t="s">
        <v>249</v>
      </c>
      <c r="C48" s="18">
        <v>959.958</v>
      </c>
      <c r="D48" s="18">
        <v>1049.622</v>
      </c>
      <c r="E48" s="18">
        <v>0</v>
      </c>
      <c r="F48" s="18">
        <v>0</v>
      </c>
      <c r="G48" s="18">
        <v>0</v>
      </c>
      <c r="H48" s="18">
        <v>1</v>
      </c>
      <c r="I48" s="17">
        <v>1.946</v>
      </c>
      <c r="J48" s="17">
        <v>10.322</v>
      </c>
      <c r="K48" s="23">
        <v>3</v>
      </c>
      <c r="L48" s="23">
        <v>2</v>
      </c>
      <c r="M48" s="23">
        <v>0</v>
      </c>
      <c r="N48" s="23">
        <v>0</v>
      </c>
      <c r="O48" s="23">
        <v>0</v>
      </c>
      <c r="P48" s="23">
        <v>1.381</v>
      </c>
      <c r="Q48" s="23">
        <v>0</v>
      </c>
      <c r="R48" s="23">
        <v>0</v>
      </c>
    </row>
    <row r="49" ht="16.5" spans="1:18">
      <c r="A49" s="18">
        <v>399986</v>
      </c>
      <c r="B49" s="18" t="s">
        <v>250</v>
      </c>
      <c r="C49" s="18">
        <v>6795.848</v>
      </c>
      <c r="D49" s="18">
        <v>7520.35</v>
      </c>
      <c r="E49" s="18">
        <v>0</v>
      </c>
      <c r="F49" s="18">
        <v>0</v>
      </c>
      <c r="G49" s="18">
        <v>0</v>
      </c>
      <c r="H49" s="18">
        <v>1</v>
      </c>
      <c r="I49" s="17">
        <v>3.354</v>
      </c>
      <c r="J49" s="17">
        <v>12.664</v>
      </c>
      <c r="K49" s="23">
        <v>3</v>
      </c>
      <c r="L49" s="23">
        <v>1</v>
      </c>
      <c r="M49" s="23">
        <v>0</v>
      </c>
      <c r="N49" s="23">
        <v>0</v>
      </c>
      <c r="O49" s="23">
        <v>0</v>
      </c>
      <c r="P49" s="23">
        <v>0.84</v>
      </c>
      <c r="Q49" s="23">
        <v>0</v>
      </c>
      <c r="R49" s="23">
        <v>0</v>
      </c>
    </row>
    <row r="50" ht="16.5" spans="1:18">
      <c r="A50" s="19">
        <v>399997</v>
      </c>
      <c r="B50" s="19" t="s">
        <v>251</v>
      </c>
      <c r="C50" s="19">
        <v>9562.759</v>
      </c>
      <c r="D50" s="19">
        <v>11381.613</v>
      </c>
      <c r="E50" s="19">
        <v>0</v>
      </c>
      <c r="F50" s="19">
        <v>0</v>
      </c>
      <c r="G50" s="19">
        <v>1</v>
      </c>
      <c r="H50" s="17">
        <v>0</v>
      </c>
      <c r="I50" s="17">
        <v>0</v>
      </c>
      <c r="J50" s="17">
        <v>0</v>
      </c>
      <c r="K50" s="23">
        <v>4</v>
      </c>
      <c r="L50" s="23">
        <v>1</v>
      </c>
      <c r="M50" s="23">
        <v>0</v>
      </c>
      <c r="N50" s="23">
        <v>0</v>
      </c>
      <c r="O50" s="23">
        <v>0</v>
      </c>
      <c r="P50" s="23">
        <v>4.095</v>
      </c>
      <c r="Q50" s="23">
        <v>0</v>
      </c>
      <c r="R50" s="23">
        <v>0</v>
      </c>
    </row>
    <row r="51" ht="16.5" spans="1:18">
      <c r="A51" s="20"/>
      <c r="B51" s="20"/>
      <c r="C51" s="20"/>
      <c r="D51" s="20"/>
      <c r="E51" s="20"/>
      <c r="F51" s="20"/>
      <c r="G51" s="20"/>
      <c r="H51" s="20"/>
      <c r="I51" s="21"/>
      <c r="J51" s="21"/>
      <c r="K51" s="24"/>
      <c r="L51" s="24"/>
      <c r="M51" s="24"/>
      <c r="N51" s="24"/>
      <c r="O51" s="24"/>
      <c r="P51" s="24"/>
      <c r="Q51" s="24"/>
      <c r="R51" s="24"/>
    </row>
    <row r="52" ht="16.5" spans="1:18">
      <c r="A52" s="20"/>
      <c r="B52" s="20"/>
      <c r="C52" s="20"/>
      <c r="D52" s="20"/>
      <c r="E52" s="20"/>
      <c r="F52" s="20"/>
      <c r="G52" s="20"/>
      <c r="H52" s="20"/>
      <c r="I52" s="21"/>
      <c r="J52" s="21"/>
      <c r="K52" s="24"/>
      <c r="L52" s="24"/>
      <c r="M52" s="24"/>
      <c r="N52" s="24"/>
      <c r="O52" s="24"/>
      <c r="P52" s="24"/>
      <c r="Q52" s="24"/>
      <c r="R52" s="24"/>
    </row>
    <row r="53" ht="16.5" spans="1:18">
      <c r="A53" s="20"/>
      <c r="B53" s="20"/>
      <c r="C53" s="20"/>
      <c r="D53" s="20"/>
      <c r="E53" s="20"/>
      <c r="F53" s="20"/>
      <c r="G53" s="20"/>
      <c r="H53" s="20"/>
      <c r="I53" s="21"/>
      <c r="J53" s="21"/>
      <c r="K53" s="24"/>
      <c r="L53" s="24"/>
      <c r="M53" s="24"/>
      <c r="N53" s="24"/>
      <c r="O53" s="24"/>
      <c r="P53" s="24"/>
      <c r="Q53" s="24"/>
      <c r="R53" s="24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1"/>
      <c r="J54" s="21"/>
      <c r="K54" s="24"/>
      <c r="L54" s="24"/>
      <c r="M54" s="24"/>
      <c r="N54" s="24"/>
      <c r="O54" s="24"/>
      <c r="P54" s="24"/>
      <c r="Q54" s="24"/>
      <c r="R54" s="24"/>
    </row>
    <row r="55" ht="16.5" spans="1:18">
      <c r="A55" s="20"/>
      <c r="B55" s="20"/>
      <c r="C55" s="20"/>
      <c r="D55" s="20"/>
      <c r="E55" s="20"/>
      <c r="F55" s="20"/>
      <c r="G55" s="20"/>
      <c r="H55" s="21"/>
      <c r="I55" s="21"/>
      <c r="J55" s="21"/>
      <c r="K55" s="24"/>
      <c r="L55" s="24"/>
      <c r="M55" s="24"/>
      <c r="N55" s="24"/>
      <c r="O55" s="24"/>
      <c r="P55" s="24"/>
      <c r="Q55" s="24"/>
      <c r="R55" s="24"/>
    </row>
    <row r="56" ht="16.5" spans="1:18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5"/>
      <c r="L56" s="25"/>
      <c r="M56" s="25"/>
      <c r="N56" s="25"/>
      <c r="O56" s="25"/>
      <c r="P56" s="25"/>
      <c r="Q56" s="25"/>
      <c r="R56" s="25"/>
    </row>
    <row r="57" ht="16.5" spans="1:18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5"/>
      <c r="L57" s="25"/>
      <c r="M57" s="25"/>
      <c r="N57" s="25"/>
      <c r="O57" s="25"/>
      <c r="P57" s="25"/>
      <c r="Q57" s="25"/>
      <c r="R57" s="25"/>
    </row>
    <row r="58" ht="16.5" spans="1:18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5"/>
      <c r="L58" s="25"/>
      <c r="M58" s="25"/>
      <c r="N58" s="25"/>
      <c r="O58" s="25"/>
      <c r="P58" s="25"/>
      <c r="Q58" s="25"/>
      <c r="R58" s="25"/>
    </row>
    <row r="59" ht="16.5" spans="1:18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5"/>
      <c r="L59" s="25"/>
      <c r="M59" s="25"/>
      <c r="N59" s="25"/>
      <c r="O59" s="25"/>
      <c r="P59" s="25"/>
      <c r="Q59" s="25"/>
      <c r="R59" s="25"/>
    </row>
    <row r="60" ht="16.5" spans="1:18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5"/>
      <c r="L60" s="25"/>
      <c r="M60" s="25"/>
      <c r="N60" s="25"/>
      <c r="O60" s="25"/>
      <c r="P60" s="25"/>
      <c r="Q60" s="25"/>
      <c r="R60" s="25"/>
    </row>
    <row r="61" ht="16.5" spans="1:18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5"/>
      <c r="L61" s="25"/>
      <c r="M61" s="25"/>
      <c r="N61" s="25"/>
      <c r="O61" s="25"/>
      <c r="P61" s="25"/>
      <c r="Q61" s="25"/>
      <c r="R61" s="25"/>
    </row>
    <row r="62" ht="16.5" spans="1:18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5"/>
      <c r="L62" s="25"/>
      <c r="M62" s="25"/>
      <c r="N62" s="25"/>
      <c r="O62" s="25"/>
      <c r="P62" s="25"/>
      <c r="Q62" s="25"/>
      <c r="R62" s="25"/>
    </row>
    <row r="63" ht="16.5" spans="1:18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5"/>
      <c r="L63" s="25"/>
      <c r="M63" s="25"/>
      <c r="N63" s="25"/>
      <c r="O63" s="25"/>
      <c r="P63" s="25"/>
      <c r="Q63" s="25"/>
      <c r="R63" s="25"/>
    </row>
    <row r="64" ht="16.5" spans="1:18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5"/>
      <c r="L64" s="25"/>
      <c r="M64" s="25"/>
      <c r="N64" s="25"/>
      <c r="O64" s="25"/>
      <c r="P64" s="25"/>
      <c r="Q64" s="25"/>
      <c r="R64" s="25"/>
    </row>
    <row r="65" ht="16.5" spans="1:18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5"/>
      <c r="L65" s="25"/>
      <c r="M65" s="25"/>
      <c r="N65" s="25"/>
      <c r="O65" s="25"/>
      <c r="P65" s="25"/>
      <c r="Q65" s="25"/>
      <c r="R65" s="25"/>
    </row>
    <row r="66" ht="16.5" spans="1:18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ht="16.5" spans="1:18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ht="16.5" spans="1:1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ht="16.5" spans="1:18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5"/>
      <c r="L70" s="25"/>
      <c r="M70" s="25"/>
      <c r="N70" s="25"/>
      <c r="O70" s="25"/>
      <c r="P70" s="25"/>
      <c r="Q70" s="25"/>
      <c r="R70" s="25"/>
    </row>
    <row r="71" ht="16.5" spans="1:18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5"/>
      <c r="L71" s="25"/>
      <c r="M71" s="25"/>
      <c r="N71" s="25"/>
      <c r="O71" s="25"/>
      <c r="P71" s="25"/>
      <c r="Q71" s="25"/>
      <c r="R71" s="25"/>
    </row>
    <row r="72" ht="16.5" spans="1:18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5"/>
      <c r="L72" s="25"/>
      <c r="M72" s="25"/>
      <c r="N72" s="25"/>
      <c r="O72" s="25"/>
      <c r="P72" s="25"/>
      <c r="Q72" s="25"/>
      <c r="R72" s="25"/>
    </row>
    <row r="73" ht="16.5" spans="1:18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5"/>
      <c r="L73" s="25"/>
      <c r="M73" s="25"/>
      <c r="N73" s="25"/>
      <c r="O73" s="25"/>
      <c r="P73" s="25"/>
      <c r="Q73" s="25"/>
      <c r="R73" s="25"/>
    </row>
    <row r="74" ht="16.5" spans="1:1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5"/>
      <c r="L74" s="25"/>
      <c r="M74" s="25"/>
      <c r="N74" s="25"/>
      <c r="O74" s="25"/>
      <c r="P74" s="25"/>
      <c r="Q74" s="25"/>
      <c r="R74" s="25"/>
    </row>
    <row r="75" ht="16.5" spans="1:1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5"/>
      <c r="L75" s="25"/>
      <c r="M75" s="25"/>
      <c r="N75" s="25"/>
      <c r="O75" s="25"/>
      <c r="P75" s="25"/>
      <c r="Q75" s="25"/>
      <c r="R75" s="25"/>
    </row>
    <row r="76" ht="16.5" spans="1:1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5"/>
      <c r="L76" s="25"/>
      <c r="M76" s="25"/>
      <c r="N76" s="25"/>
      <c r="O76" s="25"/>
      <c r="P76" s="25"/>
      <c r="Q76" s="25"/>
      <c r="R76" s="25"/>
    </row>
    <row r="77" ht="16.5" spans="1:1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5"/>
      <c r="L77" s="25"/>
      <c r="M77" s="25"/>
      <c r="N77" s="25"/>
      <c r="O77" s="25"/>
      <c r="P77" s="25"/>
      <c r="Q77" s="25"/>
      <c r="R77" s="25"/>
    </row>
    <row r="78" ht="16.5" spans="1:1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5"/>
      <c r="L78" s="25"/>
      <c r="M78" s="25"/>
      <c r="N78" s="25"/>
      <c r="O78" s="25"/>
      <c r="P78" s="25"/>
      <c r="Q78" s="25"/>
      <c r="R78" s="25"/>
    </row>
    <row r="79" ht="16.5" spans="1:1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5"/>
      <c r="L79" s="25"/>
      <c r="M79" s="25"/>
      <c r="N79" s="25"/>
      <c r="O79" s="25"/>
      <c r="P79" s="25"/>
      <c r="Q79" s="25"/>
      <c r="R79" s="25"/>
    </row>
    <row r="80" ht="16.5" spans="1:1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5"/>
      <c r="L80" s="25"/>
      <c r="M80" s="25"/>
      <c r="N80" s="25"/>
      <c r="O80" s="25"/>
      <c r="P80" s="25"/>
      <c r="Q80" s="25"/>
      <c r="R80" s="25"/>
    </row>
    <row r="81" ht="16.5" spans="1:1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5"/>
      <c r="L81" s="25"/>
      <c r="M81" s="25"/>
      <c r="N81" s="25"/>
      <c r="O81" s="25"/>
      <c r="P81" s="25"/>
      <c r="Q81" s="25"/>
      <c r="R81" s="25"/>
    </row>
    <row r="82" ht="16.5" spans="1:18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5"/>
      <c r="L82" s="25"/>
      <c r="M82" s="25"/>
      <c r="N82" s="25"/>
      <c r="O82" s="25"/>
      <c r="P82" s="25"/>
      <c r="Q82" s="25"/>
      <c r="R82" s="25"/>
    </row>
    <row r="83" ht="16.5" spans="1:18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5"/>
      <c r="L83" s="25"/>
      <c r="M83" s="25"/>
      <c r="N83" s="25"/>
      <c r="O83" s="25"/>
      <c r="P83" s="25"/>
      <c r="Q83" s="25"/>
      <c r="R83" s="25"/>
    </row>
    <row r="84" ht="16.5" spans="1:18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5"/>
      <c r="L84" s="25"/>
      <c r="M84" s="25"/>
      <c r="N84" s="25"/>
      <c r="O84" s="25"/>
      <c r="P84" s="25"/>
      <c r="Q84" s="25"/>
      <c r="R84" s="25"/>
    </row>
    <row r="85" ht="16.5" spans="1:18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5"/>
      <c r="L85" s="25"/>
      <c r="M85" s="25"/>
      <c r="N85" s="25"/>
      <c r="O85" s="25"/>
      <c r="P85" s="25"/>
      <c r="Q85" s="25"/>
      <c r="R85" s="25"/>
    </row>
    <row r="86" ht="16.5" spans="1:18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5"/>
      <c r="L86" s="25"/>
      <c r="M86" s="25"/>
      <c r="N86" s="25"/>
      <c r="O86" s="25"/>
      <c r="P86" s="25"/>
      <c r="Q86" s="25"/>
      <c r="R86" s="25"/>
    </row>
    <row r="87" ht="16.5" spans="1:18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5"/>
      <c r="L87" s="25"/>
      <c r="M87" s="25"/>
      <c r="N87" s="25"/>
      <c r="O87" s="25"/>
      <c r="P87" s="25"/>
      <c r="Q87" s="25"/>
      <c r="R87" s="25"/>
    </row>
    <row r="88" ht="16.5" spans="1:1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5"/>
      <c r="L88" s="25"/>
      <c r="M88" s="25"/>
      <c r="N88" s="25"/>
      <c r="O88" s="25"/>
      <c r="P88" s="25"/>
      <c r="Q88" s="25"/>
      <c r="R88" s="25"/>
    </row>
    <row r="89" ht="16.5" spans="1:18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5"/>
      <c r="L89" s="25"/>
      <c r="M89" s="25"/>
      <c r="N89" s="25"/>
      <c r="O89" s="25"/>
      <c r="P89" s="25"/>
      <c r="Q89" s="25"/>
      <c r="R89" s="25"/>
    </row>
    <row r="90" ht="16.5" spans="1:18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5"/>
      <c r="L90" s="25"/>
      <c r="M90" s="25"/>
      <c r="N90" s="25"/>
      <c r="O90" s="25"/>
      <c r="P90" s="25"/>
      <c r="Q90" s="25"/>
      <c r="R90" s="25"/>
    </row>
    <row r="91" ht="16.5" spans="1:18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5"/>
      <c r="L91" s="25"/>
      <c r="M91" s="25"/>
      <c r="N91" s="25"/>
      <c r="O91" s="25"/>
      <c r="P91" s="25"/>
      <c r="Q91" s="25"/>
      <c r="R91" s="25"/>
    </row>
    <row r="92" ht="16.5" spans="1:18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5"/>
      <c r="L92" s="25"/>
      <c r="M92" s="25"/>
      <c r="N92" s="25"/>
      <c r="O92" s="25"/>
      <c r="P92" s="25"/>
      <c r="Q92" s="25"/>
      <c r="R92" s="25"/>
    </row>
    <row r="93" ht="16.5" spans="1:18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5"/>
      <c r="L93" s="25"/>
      <c r="M93" s="25"/>
      <c r="N93" s="25"/>
      <c r="O93" s="25"/>
      <c r="P93" s="25"/>
      <c r="Q93" s="25"/>
      <c r="R93" s="25"/>
    </row>
    <row r="94" ht="16.5" spans="1:18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5"/>
      <c r="L94" s="25"/>
      <c r="M94" s="25"/>
      <c r="N94" s="25"/>
      <c r="O94" s="25"/>
      <c r="P94" s="25"/>
      <c r="Q94" s="25"/>
      <c r="R94" s="25"/>
    </row>
    <row r="95" ht="16.5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5"/>
      <c r="L95" s="25"/>
      <c r="M95" s="25"/>
      <c r="N95" s="25"/>
      <c r="O95" s="25"/>
      <c r="P95" s="25"/>
      <c r="Q95" s="25"/>
      <c r="R95" s="25"/>
    </row>
    <row r="96" ht="16.5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5"/>
      <c r="L96" s="25"/>
      <c r="M96" s="25"/>
      <c r="N96" s="25"/>
      <c r="O96" s="25"/>
      <c r="P96" s="25"/>
      <c r="Q96" s="25"/>
      <c r="R96" s="25"/>
    </row>
    <row r="97" ht="16.5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5"/>
      <c r="L97" s="25"/>
      <c r="M97" s="25"/>
      <c r="N97" s="25"/>
      <c r="O97" s="25"/>
      <c r="P97" s="25"/>
      <c r="Q97" s="25"/>
      <c r="R97" s="25"/>
    </row>
    <row r="98" ht="16.5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5"/>
      <c r="L98" s="25"/>
      <c r="M98" s="25"/>
      <c r="N98" s="25"/>
      <c r="O98" s="25"/>
      <c r="P98" s="25"/>
      <c r="Q98" s="25"/>
      <c r="R98" s="25"/>
    </row>
    <row r="99" ht="16.5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5"/>
      <c r="L99" s="25"/>
      <c r="M99" s="25"/>
      <c r="N99" s="25"/>
      <c r="O99" s="25"/>
      <c r="P99" s="25"/>
      <c r="Q99" s="25"/>
      <c r="R99" s="25"/>
    </row>
    <row r="100" ht="16.5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5"/>
      <c r="L100" s="25"/>
      <c r="M100" s="25"/>
      <c r="N100" s="25"/>
      <c r="O100" s="25"/>
      <c r="P100" s="25"/>
      <c r="Q100" s="25"/>
      <c r="R100" s="25"/>
    </row>
    <row r="101" ht="16.5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5"/>
      <c r="L101" s="25"/>
      <c r="M101" s="25"/>
      <c r="N101" s="25"/>
      <c r="O101" s="25"/>
      <c r="P101" s="25"/>
      <c r="Q101" s="25"/>
      <c r="R101" s="25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5"/>
      <c r="L102" s="25"/>
      <c r="M102" s="25"/>
      <c r="N102" s="25"/>
      <c r="O102" s="25"/>
      <c r="P102" s="25"/>
      <c r="Q102" s="25"/>
      <c r="R102" s="25"/>
    </row>
    <row r="103" ht="16.5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5"/>
      <c r="L103" s="25"/>
      <c r="M103" s="25"/>
      <c r="N103" s="25"/>
      <c r="O103" s="25"/>
      <c r="P103" s="25"/>
      <c r="Q103" s="25"/>
      <c r="R103" s="25"/>
    </row>
    <row r="104" ht="16.5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3"/>
      <c r="L604" s="23"/>
      <c r="M604" s="23"/>
      <c r="N604" s="23"/>
      <c r="O604" s="23"/>
      <c r="P604" s="23"/>
      <c r="Q604" s="23"/>
      <c r="R604" s="23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3"/>
      <c r="L605" s="23"/>
      <c r="M605" s="23"/>
      <c r="N605" s="23"/>
      <c r="O605" s="23"/>
      <c r="P605" s="23"/>
      <c r="Q605" s="23"/>
      <c r="R605" s="23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3"/>
      <c r="L606" s="23"/>
      <c r="M606" s="23"/>
      <c r="N606" s="23"/>
      <c r="O606" s="23"/>
      <c r="P606" s="23"/>
      <c r="Q606" s="23"/>
      <c r="R606" s="23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3"/>
      <c r="L607" s="23"/>
      <c r="M607" s="23"/>
      <c r="N607" s="23"/>
      <c r="O607" s="23"/>
      <c r="P607" s="23"/>
      <c r="Q607" s="23"/>
      <c r="R607" s="23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3"/>
      <c r="L608" s="23"/>
      <c r="M608" s="23"/>
      <c r="N608" s="23"/>
      <c r="O608" s="23"/>
      <c r="P608" s="23"/>
      <c r="Q608" s="23"/>
      <c r="R608" s="23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3"/>
      <c r="L609" s="23"/>
      <c r="M609" s="23"/>
      <c r="N609" s="23"/>
      <c r="O609" s="23"/>
      <c r="P609" s="23"/>
      <c r="Q609" s="23"/>
      <c r="R609" s="23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3"/>
      <c r="L610" s="23"/>
      <c r="M610" s="23"/>
      <c r="N610" s="23"/>
      <c r="O610" s="23"/>
      <c r="P610" s="23"/>
      <c r="Q610" s="23"/>
      <c r="R610" s="23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3"/>
      <c r="L611" s="23"/>
      <c r="M611" s="23"/>
      <c r="N611" s="23"/>
      <c r="O611" s="23"/>
      <c r="P611" s="23"/>
      <c r="Q611" s="23"/>
      <c r="R611" s="23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3"/>
      <c r="L612" s="23"/>
      <c r="M612" s="23"/>
      <c r="N612" s="23"/>
      <c r="O612" s="23"/>
      <c r="P612" s="23"/>
      <c r="Q612" s="23"/>
      <c r="R612" s="23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3"/>
      <c r="L613" s="23"/>
      <c r="M613" s="23"/>
      <c r="N613" s="23"/>
      <c r="O613" s="23"/>
      <c r="P613" s="23"/>
      <c r="Q613" s="23"/>
      <c r="R613" s="23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3"/>
      <c r="L614" s="23"/>
      <c r="M614" s="23"/>
      <c r="N614" s="23"/>
      <c r="O614" s="23"/>
      <c r="P614" s="23"/>
      <c r="Q614" s="23"/>
      <c r="R614" s="23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3"/>
      <c r="L615" s="23"/>
      <c r="M615" s="23"/>
      <c r="N615" s="23"/>
      <c r="O615" s="23"/>
      <c r="P615" s="23"/>
      <c r="Q615" s="23"/>
      <c r="R615" s="23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3"/>
      <c r="L616" s="23"/>
      <c r="M616" s="23"/>
      <c r="N616" s="23"/>
      <c r="O616" s="23"/>
      <c r="P616" s="23"/>
      <c r="Q616" s="23"/>
      <c r="R616" s="23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3"/>
      <c r="L617" s="23"/>
      <c r="M617" s="23"/>
      <c r="N617" s="23"/>
      <c r="O617" s="23"/>
      <c r="P617" s="23"/>
      <c r="Q617" s="23"/>
      <c r="R617" s="23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3"/>
      <c r="L618" s="23"/>
      <c r="M618" s="23"/>
      <c r="N618" s="23"/>
      <c r="O618" s="23"/>
      <c r="P618" s="23"/>
      <c r="Q618" s="23"/>
      <c r="R618" s="23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3"/>
      <c r="L619" s="23"/>
      <c r="M619" s="23"/>
      <c r="N619" s="23"/>
      <c r="O619" s="23"/>
      <c r="P619" s="23"/>
      <c r="Q619" s="23"/>
      <c r="R619" s="23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3"/>
      <c r="L620" s="23"/>
      <c r="M620" s="23"/>
      <c r="N620" s="23"/>
      <c r="O620" s="23"/>
      <c r="P620" s="23"/>
      <c r="Q620" s="23"/>
      <c r="R620" s="23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3"/>
      <c r="L621" s="23"/>
      <c r="M621" s="23"/>
      <c r="N621" s="23"/>
      <c r="O621" s="23"/>
      <c r="P621" s="23"/>
      <c r="Q621" s="23"/>
      <c r="R621" s="23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3"/>
      <c r="L622" s="23"/>
      <c r="M622" s="23"/>
      <c r="N622" s="23"/>
      <c r="O622" s="23"/>
      <c r="P622" s="23"/>
      <c r="Q622" s="23"/>
      <c r="R622" s="23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3"/>
      <c r="L623" s="23"/>
      <c r="M623" s="23"/>
      <c r="N623" s="23"/>
      <c r="O623" s="23"/>
      <c r="P623" s="23"/>
      <c r="Q623" s="23"/>
      <c r="R623" s="23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3"/>
      <c r="L624" s="23"/>
      <c r="M624" s="23"/>
      <c r="N624" s="23"/>
      <c r="O624" s="23"/>
      <c r="P624" s="23"/>
      <c r="Q624" s="23"/>
      <c r="R624" s="23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3"/>
      <c r="L625" s="23"/>
      <c r="M625" s="23"/>
      <c r="N625" s="23"/>
      <c r="O625" s="23"/>
      <c r="P625" s="23"/>
      <c r="Q625" s="23"/>
      <c r="R625" s="23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3"/>
      <c r="L626" s="23"/>
      <c r="M626" s="23"/>
      <c r="N626" s="23"/>
      <c r="O626" s="23"/>
      <c r="P626" s="23"/>
      <c r="Q626" s="23"/>
      <c r="R626" s="23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3"/>
      <c r="L627" s="23"/>
      <c r="M627" s="23"/>
      <c r="N627" s="23"/>
      <c r="O627" s="23"/>
      <c r="P627" s="23"/>
      <c r="Q627" s="23"/>
      <c r="R627" s="23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3"/>
      <c r="L628" s="23"/>
      <c r="M628" s="23"/>
      <c r="N628" s="23"/>
      <c r="O628" s="23"/>
      <c r="P628" s="23"/>
      <c r="Q628" s="23"/>
      <c r="R628" s="23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3"/>
      <c r="L629" s="23"/>
      <c r="M629" s="23"/>
      <c r="N629" s="23"/>
      <c r="O629" s="23"/>
      <c r="P629" s="23"/>
      <c r="Q629" s="23"/>
      <c r="R629" s="23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3"/>
      <c r="L630" s="23"/>
      <c r="M630" s="23"/>
      <c r="N630" s="23"/>
      <c r="O630" s="23"/>
      <c r="P630" s="23"/>
      <c r="Q630" s="23"/>
      <c r="R630" s="23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3"/>
      <c r="L631" s="23"/>
      <c r="M631" s="23"/>
      <c r="N631" s="23"/>
      <c r="O631" s="23"/>
      <c r="P631" s="23"/>
      <c r="Q631" s="23"/>
      <c r="R631" s="23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3"/>
      <c r="L632" s="23"/>
      <c r="M632" s="23"/>
      <c r="N632" s="23"/>
      <c r="O632" s="23"/>
      <c r="P632" s="23"/>
      <c r="Q632" s="23"/>
      <c r="R632" s="23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3"/>
      <c r="L633" s="23"/>
      <c r="M633" s="23"/>
      <c r="N633" s="23"/>
      <c r="O633" s="23"/>
      <c r="P633" s="23"/>
      <c r="Q633" s="23"/>
      <c r="R633" s="23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3"/>
      <c r="L634" s="23"/>
      <c r="M634" s="23"/>
      <c r="N634" s="23"/>
      <c r="O634" s="23"/>
      <c r="P634" s="23"/>
      <c r="Q634" s="23"/>
      <c r="R634" s="23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3"/>
      <c r="L635" s="23"/>
      <c r="M635" s="23"/>
      <c r="N635" s="23"/>
      <c r="O635" s="23"/>
      <c r="P635" s="23"/>
      <c r="Q635" s="23"/>
      <c r="R635" s="23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3"/>
      <c r="L636" s="23"/>
      <c r="M636" s="23"/>
      <c r="N636" s="23"/>
      <c r="O636" s="23"/>
      <c r="P636" s="23"/>
      <c r="Q636" s="23"/>
      <c r="R636" s="23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3"/>
      <c r="L637" s="23"/>
      <c r="M637" s="23"/>
      <c r="N637" s="23"/>
      <c r="O637" s="23"/>
      <c r="P637" s="23"/>
      <c r="Q637" s="23"/>
      <c r="R637" s="23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3"/>
      <c r="L638" s="23"/>
      <c r="M638" s="23"/>
      <c r="N638" s="23"/>
      <c r="O638" s="23"/>
      <c r="P638" s="23"/>
      <c r="Q638" s="23"/>
      <c r="R638" s="23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3"/>
      <c r="L639" s="23"/>
      <c r="M639" s="23"/>
      <c r="N639" s="23"/>
      <c r="O639" s="23"/>
      <c r="P639" s="23"/>
      <c r="Q639" s="23"/>
      <c r="R639" s="23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3"/>
      <c r="L640" s="23"/>
      <c r="M640" s="23"/>
      <c r="N640" s="23"/>
      <c r="O640" s="23"/>
      <c r="P640" s="23"/>
      <c r="Q640" s="23"/>
      <c r="R640" s="23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3"/>
      <c r="L641" s="23"/>
      <c r="M641" s="23"/>
      <c r="N641" s="23"/>
      <c r="O641" s="23"/>
      <c r="P641" s="23"/>
      <c r="Q641" s="23"/>
      <c r="R641" s="23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3"/>
      <c r="L642" s="23"/>
      <c r="M642" s="23"/>
      <c r="N642" s="23"/>
      <c r="O642" s="23"/>
      <c r="P642" s="23"/>
      <c r="Q642" s="23"/>
      <c r="R642" s="23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3"/>
      <c r="L643" s="23"/>
      <c r="M643" s="23"/>
      <c r="N643" s="23"/>
      <c r="O643" s="23"/>
      <c r="P643" s="23"/>
      <c r="Q643" s="23"/>
      <c r="R643" s="23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3"/>
      <c r="L644" s="23"/>
      <c r="M644" s="23"/>
      <c r="N644" s="23"/>
      <c r="O644" s="23"/>
      <c r="P644" s="23"/>
      <c r="Q644" s="23"/>
      <c r="R644" s="23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3"/>
      <c r="L645" s="23"/>
      <c r="M645" s="23"/>
      <c r="N645" s="23"/>
      <c r="O645" s="23"/>
      <c r="P645" s="23"/>
      <c r="Q645" s="23"/>
      <c r="R645" s="23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3"/>
      <c r="L646" s="23"/>
      <c r="M646" s="23"/>
      <c r="N646" s="23"/>
      <c r="O646" s="23"/>
      <c r="P646" s="23"/>
      <c r="Q646" s="23"/>
      <c r="R646" s="23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3"/>
      <c r="L647" s="23"/>
      <c r="M647" s="23"/>
      <c r="N647" s="23"/>
      <c r="O647" s="23"/>
      <c r="P647" s="23"/>
      <c r="Q647" s="23"/>
      <c r="R647" s="23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3"/>
      <c r="L648" s="23"/>
      <c r="M648" s="23"/>
      <c r="N648" s="23"/>
      <c r="O648" s="23"/>
      <c r="P648" s="23"/>
      <c r="Q648" s="23"/>
      <c r="R648" s="23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3"/>
      <c r="L649" s="23"/>
      <c r="M649" s="23"/>
      <c r="N649" s="23"/>
      <c r="O649" s="23"/>
      <c r="P649" s="23"/>
      <c r="Q649" s="23"/>
      <c r="R649" s="23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3"/>
      <c r="L650" s="23"/>
      <c r="M650" s="23"/>
      <c r="N650" s="23"/>
      <c r="O650" s="23"/>
      <c r="P650" s="23"/>
      <c r="Q650" s="23"/>
      <c r="R650" s="23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3"/>
      <c r="L651" s="23"/>
      <c r="M651" s="23"/>
      <c r="N651" s="23"/>
      <c r="O651" s="23"/>
      <c r="P651" s="23"/>
      <c r="Q651" s="23"/>
      <c r="R651" s="23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184</v>
      </c>
      <c r="B1" s="2"/>
      <c r="C1" s="2"/>
      <c r="D1" s="2"/>
      <c r="E1" s="2"/>
      <c r="F1" s="2"/>
      <c r="G1" s="2"/>
      <c r="H1" s="2"/>
      <c r="I1" s="2"/>
      <c r="J1" s="2"/>
      <c r="K1" s="9" t="s">
        <v>252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186</v>
      </c>
      <c r="B2" s="4" t="s">
        <v>187</v>
      </c>
      <c r="C2" s="4" t="s">
        <v>188</v>
      </c>
      <c r="D2" s="4" t="s">
        <v>189</v>
      </c>
      <c r="E2" s="4" t="s">
        <v>190</v>
      </c>
      <c r="F2" s="4" t="s">
        <v>191</v>
      </c>
      <c r="G2" s="4" t="s">
        <v>192</v>
      </c>
      <c r="H2" s="4" t="s">
        <v>193</v>
      </c>
      <c r="I2" s="4" t="s">
        <v>194</v>
      </c>
      <c r="J2" s="4" t="s">
        <v>195</v>
      </c>
      <c r="K2" s="11" t="s">
        <v>196</v>
      </c>
      <c r="L2" s="11" t="s">
        <v>197</v>
      </c>
      <c r="M2" s="11" t="s">
        <v>198</v>
      </c>
      <c r="N2" s="11" t="s">
        <v>199</v>
      </c>
      <c r="O2" s="11" t="s">
        <v>200</v>
      </c>
      <c r="P2" s="11" t="s">
        <v>201</v>
      </c>
      <c r="Q2" s="11" t="s">
        <v>202</v>
      </c>
      <c r="R2" s="11" t="s">
        <v>203</v>
      </c>
    </row>
    <row r="3" ht="20.25" spans="1:18">
      <c r="A3" s="5" t="s">
        <v>253</v>
      </c>
      <c r="B3" s="5" t="s">
        <v>254</v>
      </c>
      <c r="C3" s="5">
        <v>7558.401</v>
      </c>
      <c r="D3" s="5">
        <v>8567.092</v>
      </c>
      <c r="E3" s="5">
        <v>0</v>
      </c>
      <c r="F3" s="5">
        <v>0</v>
      </c>
      <c r="G3" s="5">
        <v>0</v>
      </c>
      <c r="H3" s="5">
        <v>1</v>
      </c>
      <c r="I3" s="7">
        <v>2.955</v>
      </c>
      <c r="J3" s="7">
        <v>14.382</v>
      </c>
      <c r="K3" s="12">
        <v>4</v>
      </c>
      <c r="L3" s="12">
        <v>2</v>
      </c>
      <c r="M3" s="12">
        <v>0</v>
      </c>
      <c r="N3" s="12">
        <v>1</v>
      </c>
      <c r="O3" s="12">
        <v>0</v>
      </c>
      <c r="P3" s="12">
        <v>1.869</v>
      </c>
      <c r="Q3" s="12">
        <v>0</v>
      </c>
      <c r="R3" s="12">
        <v>1</v>
      </c>
    </row>
    <row r="4" ht="20.25" spans="1:18">
      <c r="A4" s="5" t="s">
        <v>255</v>
      </c>
      <c r="B4" s="5" t="s">
        <v>256</v>
      </c>
      <c r="C4" s="5">
        <v>1203.008</v>
      </c>
      <c r="D4" s="5">
        <v>1309.587</v>
      </c>
      <c r="E4" s="5">
        <v>0</v>
      </c>
      <c r="F4" s="5">
        <v>0</v>
      </c>
      <c r="G4" s="5">
        <v>0</v>
      </c>
      <c r="H4" s="5">
        <v>1</v>
      </c>
      <c r="I4" s="7">
        <v>0.789</v>
      </c>
      <c r="J4" s="7">
        <v>8.863</v>
      </c>
      <c r="K4" s="12">
        <v>4</v>
      </c>
      <c r="L4" s="12">
        <v>2</v>
      </c>
      <c r="M4" s="12">
        <v>-1</v>
      </c>
      <c r="N4" s="12">
        <v>1</v>
      </c>
      <c r="O4" s="12">
        <v>0</v>
      </c>
      <c r="P4" s="12">
        <v>0.713</v>
      </c>
      <c r="Q4" s="12">
        <v>0</v>
      </c>
      <c r="R4" s="12">
        <v>0</v>
      </c>
    </row>
    <row r="5" ht="20.25" spans="1:18">
      <c r="A5" s="5" t="s">
        <v>257</v>
      </c>
      <c r="B5" s="5" t="s">
        <v>258</v>
      </c>
      <c r="C5" s="5">
        <v>3470.208</v>
      </c>
      <c r="D5" s="5">
        <v>3609.707</v>
      </c>
      <c r="E5" s="5">
        <v>0</v>
      </c>
      <c r="F5" s="5">
        <v>0</v>
      </c>
      <c r="G5" s="5">
        <v>0</v>
      </c>
      <c r="H5" s="5">
        <v>1</v>
      </c>
      <c r="I5" s="7">
        <v>0.668</v>
      </c>
      <c r="J5" s="7">
        <v>4.507</v>
      </c>
      <c r="K5" s="12">
        <v>3</v>
      </c>
      <c r="L5" s="12">
        <v>0</v>
      </c>
      <c r="M5" s="12">
        <v>0</v>
      </c>
      <c r="N5" s="12">
        <v>-1</v>
      </c>
      <c r="O5" s="12">
        <v>0</v>
      </c>
      <c r="P5" s="12">
        <v>0.258</v>
      </c>
      <c r="Q5" s="12">
        <v>0</v>
      </c>
      <c r="R5" s="12">
        <v>0</v>
      </c>
    </row>
    <row r="6" ht="20.25" spans="1:18">
      <c r="A6" s="5" t="s">
        <v>259</v>
      </c>
      <c r="B6" s="5" t="s">
        <v>260</v>
      </c>
      <c r="C6" s="5">
        <v>7892.947</v>
      </c>
      <c r="D6" s="5">
        <v>8351.72</v>
      </c>
      <c r="E6" s="5">
        <v>0</v>
      </c>
      <c r="F6" s="5">
        <v>0</v>
      </c>
      <c r="G6" s="5">
        <v>0</v>
      </c>
      <c r="H6" s="5">
        <v>1</v>
      </c>
      <c r="I6" s="7">
        <v>0.385</v>
      </c>
      <c r="J6" s="7">
        <v>5.857</v>
      </c>
      <c r="K6" s="12">
        <v>4</v>
      </c>
      <c r="L6" s="12">
        <v>0</v>
      </c>
      <c r="M6" s="12">
        <v>0</v>
      </c>
      <c r="N6" s="12">
        <v>0</v>
      </c>
      <c r="O6" s="12">
        <v>0</v>
      </c>
      <c r="P6" s="12">
        <v>-10.329</v>
      </c>
      <c r="Q6" s="12">
        <v>0</v>
      </c>
      <c r="R6" s="12">
        <v>0</v>
      </c>
    </row>
    <row r="7" ht="20.25" spans="1:18">
      <c r="A7" s="6" t="s">
        <v>261</v>
      </c>
      <c r="B7" s="6" t="s">
        <v>262</v>
      </c>
      <c r="C7" s="6">
        <v>11340.57</v>
      </c>
      <c r="D7" s="6">
        <v>14675.704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2</v>
      </c>
      <c r="M7" s="12">
        <v>0</v>
      </c>
      <c r="N7" s="12">
        <v>0</v>
      </c>
      <c r="O7" s="12">
        <v>0</v>
      </c>
      <c r="P7" s="12">
        <v>38.047</v>
      </c>
      <c r="Q7" s="12">
        <v>0</v>
      </c>
      <c r="R7" s="12">
        <v>0</v>
      </c>
    </row>
    <row r="8" ht="20.25" spans="1:18">
      <c r="A8" s="6" t="s">
        <v>263</v>
      </c>
      <c r="B8" s="6" t="s">
        <v>264</v>
      </c>
      <c r="C8" s="6">
        <v>3171.628</v>
      </c>
      <c r="D8" s="6">
        <v>3510.283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0</v>
      </c>
      <c r="N8" s="12">
        <v>0</v>
      </c>
      <c r="O8" s="12">
        <v>0</v>
      </c>
      <c r="P8" s="12">
        <v>3.421</v>
      </c>
      <c r="Q8" s="12">
        <v>0</v>
      </c>
      <c r="R8" s="12">
        <v>0</v>
      </c>
    </row>
    <row r="9" ht="20.25" spans="1:18">
      <c r="A9" s="6" t="s">
        <v>265</v>
      </c>
      <c r="B9" s="6" t="s">
        <v>266</v>
      </c>
      <c r="C9" s="6">
        <v>3054.236</v>
      </c>
      <c r="D9" s="6">
        <v>3432.853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0</v>
      </c>
      <c r="N9" s="12">
        <v>0</v>
      </c>
      <c r="O9" s="12">
        <v>0</v>
      </c>
      <c r="P9" s="12">
        <v>2.802</v>
      </c>
      <c r="Q9" s="12">
        <v>0</v>
      </c>
      <c r="R9" s="12">
        <v>0</v>
      </c>
    </row>
    <row r="10" ht="20.25" spans="1:18">
      <c r="A10" s="6" t="s">
        <v>267</v>
      </c>
      <c r="B10" s="6" t="s">
        <v>268</v>
      </c>
      <c r="C10" s="6">
        <v>14567.328</v>
      </c>
      <c r="D10" s="6">
        <v>18214.209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1</v>
      </c>
      <c r="M10" s="12">
        <v>0</v>
      </c>
      <c r="N10" s="12">
        <v>0</v>
      </c>
      <c r="O10" s="12">
        <v>0</v>
      </c>
      <c r="P10" s="12">
        <v>39.709</v>
      </c>
      <c r="Q10" s="12">
        <v>0</v>
      </c>
      <c r="R10" s="12">
        <v>0</v>
      </c>
    </row>
    <row r="11" ht="20.25" spans="1:18">
      <c r="A11" s="6" t="s">
        <v>269</v>
      </c>
      <c r="B11" s="6" t="s">
        <v>270</v>
      </c>
      <c r="C11" s="6">
        <v>288.641</v>
      </c>
      <c r="D11" s="6">
        <v>498.14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1</v>
      </c>
      <c r="M11" s="12">
        <v>1</v>
      </c>
      <c r="N11" s="12">
        <v>-1</v>
      </c>
      <c r="O11" s="12">
        <v>0</v>
      </c>
      <c r="P11" s="12">
        <v>-0.644</v>
      </c>
      <c r="Q11" s="12">
        <v>0</v>
      </c>
      <c r="R11" s="12">
        <v>0</v>
      </c>
    </row>
    <row r="12" ht="20.25" spans="1:18">
      <c r="A12" s="6" t="s">
        <v>271</v>
      </c>
      <c r="B12" s="6" t="s">
        <v>272</v>
      </c>
      <c r="C12" s="6">
        <v>1447.533</v>
      </c>
      <c r="D12" s="6">
        <v>1764.096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3.923</v>
      </c>
      <c r="Q12" s="12">
        <v>0</v>
      </c>
      <c r="R12" s="12">
        <v>0</v>
      </c>
    </row>
    <row r="13" ht="20.25" spans="1:18">
      <c r="A13" s="6" t="s">
        <v>273</v>
      </c>
      <c r="B13" s="6" t="s">
        <v>274</v>
      </c>
      <c r="C13" s="6">
        <v>2890.163</v>
      </c>
      <c r="D13" s="6">
        <v>3259.74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1</v>
      </c>
      <c r="N13" s="12">
        <v>-1</v>
      </c>
      <c r="O13" s="12">
        <v>0</v>
      </c>
      <c r="P13" s="12">
        <v>-2.02</v>
      </c>
      <c r="Q13" s="12">
        <v>0</v>
      </c>
      <c r="R13" s="12">
        <v>0</v>
      </c>
    </row>
    <row r="14" ht="20.25" spans="1:18">
      <c r="A14" s="6" t="s">
        <v>275</v>
      </c>
      <c r="B14" s="6" t="s">
        <v>276</v>
      </c>
      <c r="C14" s="6">
        <v>919.33</v>
      </c>
      <c r="D14" s="6">
        <v>1246.162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4.533</v>
      </c>
      <c r="Q14" s="12">
        <v>0</v>
      </c>
      <c r="R14" s="12">
        <v>1</v>
      </c>
    </row>
    <row r="15" ht="20.25" spans="1:18">
      <c r="A15" s="6" t="s">
        <v>277</v>
      </c>
      <c r="B15" s="6" t="s">
        <v>278</v>
      </c>
      <c r="C15" s="6">
        <v>7117.709</v>
      </c>
      <c r="D15" s="6">
        <v>7879.667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0</v>
      </c>
      <c r="N15" s="12">
        <v>0</v>
      </c>
      <c r="O15" s="12">
        <v>1</v>
      </c>
      <c r="P15" s="12">
        <v>7.466</v>
      </c>
      <c r="Q15" s="12">
        <v>0</v>
      </c>
      <c r="R15" s="12">
        <v>1</v>
      </c>
    </row>
    <row r="16" ht="20.25" spans="1:18">
      <c r="A16" s="6" t="s">
        <v>279</v>
      </c>
      <c r="B16" s="6" t="s">
        <v>280</v>
      </c>
      <c r="C16" s="6">
        <v>790.773</v>
      </c>
      <c r="D16" s="6">
        <v>891.818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1</v>
      </c>
      <c r="M16" s="12">
        <v>0</v>
      </c>
      <c r="N16" s="12">
        <v>-1</v>
      </c>
      <c r="O16" s="12">
        <v>0</v>
      </c>
      <c r="P16" s="12">
        <v>1.677</v>
      </c>
      <c r="Q16" s="12">
        <v>0</v>
      </c>
      <c r="R16" s="12">
        <v>0</v>
      </c>
    </row>
    <row r="17" ht="20.25" spans="1:18">
      <c r="A17" s="6" t="s">
        <v>281</v>
      </c>
      <c r="B17" s="6" t="s">
        <v>282</v>
      </c>
      <c r="C17" s="6">
        <v>13493.299</v>
      </c>
      <c r="D17" s="6">
        <v>14629.393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-0.256</v>
      </c>
      <c r="Q17" s="12">
        <v>0</v>
      </c>
      <c r="R17" s="12">
        <v>0</v>
      </c>
    </row>
    <row r="18" ht="20.25" spans="1:18">
      <c r="A18" s="6" t="s">
        <v>283</v>
      </c>
      <c r="B18" s="6" t="s">
        <v>284</v>
      </c>
      <c r="C18" s="6">
        <v>6991.285</v>
      </c>
      <c r="D18" s="6">
        <v>7355.98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1</v>
      </c>
      <c r="M18" s="12">
        <v>0</v>
      </c>
      <c r="N18" s="12">
        <v>0</v>
      </c>
      <c r="O18" s="12">
        <v>0</v>
      </c>
      <c r="P18" s="12">
        <v>6.411</v>
      </c>
      <c r="Q18" s="12">
        <v>0</v>
      </c>
      <c r="R18" s="12">
        <v>0</v>
      </c>
    </row>
    <row r="19" ht="20.25" spans="1:18">
      <c r="A19" s="6" t="s">
        <v>285</v>
      </c>
      <c r="B19" s="6" t="s">
        <v>286</v>
      </c>
      <c r="C19" s="6">
        <v>4887.919</v>
      </c>
      <c r="D19" s="6">
        <v>5446.324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  <c r="P19" s="12">
        <v>6.395</v>
      </c>
      <c r="Q19" s="12">
        <v>0</v>
      </c>
      <c r="R19" s="12">
        <v>1</v>
      </c>
    </row>
    <row r="20" ht="20.25" spans="1:18">
      <c r="A20" s="6" t="s">
        <v>287</v>
      </c>
      <c r="B20" s="6" t="s">
        <v>288</v>
      </c>
      <c r="C20" s="6">
        <v>8997.788</v>
      </c>
      <c r="D20" s="6">
        <v>9815.395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15.166</v>
      </c>
      <c r="Q20" s="12">
        <v>0</v>
      </c>
      <c r="R20" s="12">
        <v>0</v>
      </c>
    </row>
    <row r="21" ht="20.25" spans="1:18">
      <c r="A21" s="6" t="s">
        <v>289</v>
      </c>
      <c r="B21" s="6" t="s">
        <v>290</v>
      </c>
      <c r="C21" s="6">
        <v>1084.935</v>
      </c>
      <c r="D21" s="6">
        <v>1412.151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0</v>
      </c>
      <c r="N21" s="12">
        <v>0</v>
      </c>
      <c r="O21" s="12">
        <v>0</v>
      </c>
      <c r="P21" s="12">
        <v>2.785</v>
      </c>
      <c r="Q21" s="12">
        <v>0</v>
      </c>
      <c r="R21" s="12">
        <v>0</v>
      </c>
    </row>
    <row r="22" ht="20.25" spans="1:18">
      <c r="A22" s="6" t="s">
        <v>291</v>
      </c>
      <c r="B22" s="6" t="s">
        <v>292</v>
      </c>
      <c r="C22" s="6">
        <v>2627.982</v>
      </c>
      <c r="D22" s="6">
        <v>3237.309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2</v>
      </c>
      <c r="L22" s="12">
        <v>0</v>
      </c>
      <c r="M22" s="12">
        <v>1</v>
      </c>
      <c r="N22" s="12">
        <v>-1</v>
      </c>
      <c r="O22" s="12">
        <v>0</v>
      </c>
      <c r="P22" s="12">
        <v>7.748</v>
      </c>
      <c r="Q22" s="12">
        <v>0</v>
      </c>
      <c r="R22" s="12">
        <v>0</v>
      </c>
    </row>
    <row r="23" ht="20.25" spans="1:18">
      <c r="A23" s="6" t="s">
        <v>293</v>
      </c>
      <c r="B23" s="6" t="s">
        <v>294</v>
      </c>
      <c r="C23" s="6">
        <v>2544.073</v>
      </c>
      <c r="D23" s="6">
        <v>3003.527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4</v>
      </c>
      <c r="L23" s="12">
        <v>0</v>
      </c>
      <c r="M23" s="12">
        <v>0</v>
      </c>
      <c r="N23" s="12">
        <v>1</v>
      </c>
      <c r="O23" s="12">
        <v>0</v>
      </c>
      <c r="P23" s="12">
        <v>3.728</v>
      </c>
      <c r="Q23" s="12">
        <v>0</v>
      </c>
      <c r="R23" s="12">
        <v>0</v>
      </c>
    </row>
    <row r="24" ht="20.25" spans="1:18">
      <c r="A24" s="6" t="s">
        <v>295</v>
      </c>
      <c r="B24" s="6" t="s">
        <v>296</v>
      </c>
      <c r="C24" s="6">
        <v>5457.536</v>
      </c>
      <c r="D24" s="6">
        <v>6363.44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-1.295</v>
      </c>
      <c r="Q24" s="12">
        <v>0</v>
      </c>
      <c r="R24" s="12">
        <v>0</v>
      </c>
    </row>
    <row r="25" ht="20.25" spans="1:18">
      <c r="A25" s="6" t="s">
        <v>297</v>
      </c>
      <c r="B25" s="6" t="s">
        <v>298</v>
      </c>
      <c r="C25" s="6">
        <v>1305.094</v>
      </c>
      <c r="D25" s="6">
        <v>1606.543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2</v>
      </c>
      <c r="M25" s="12">
        <v>0</v>
      </c>
      <c r="N25" s="12">
        <v>0</v>
      </c>
      <c r="O25" s="12">
        <v>0</v>
      </c>
      <c r="P25" s="12">
        <v>3.847</v>
      </c>
      <c r="Q25" s="12">
        <v>0</v>
      </c>
      <c r="R25" s="12">
        <v>0</v>
      </c>
    </row>
    <row r="26" ht="20.25" spans="1:18">
      <c r="A26" s="6" t="s">
        <v>299</v>
      </c>
      <c r="B26" s="6" t="s">
        <v>300</v>
      </c>
      <c r="C26" s="6">
        <v>5513.04</v>
      </c>
      <c r="D26" s="6">
        <v>6282.553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0</v>
      </c>
      <c r="M26" s="12">
        <v>1</v>
      </c>
      <c r="N26" s="12">
        <v>-1</v>
      </c>
      <c r="O26" s="12">
        <v>0</v>
      </c>
      <c r="P26" s="12">
        <v>1.382</v>
      </c>
      <c r="Q26" s="12">
        <v>0</v>
      </c>
      <c r="R26" s="12">
        <v>0</v>
      </c>
    </row>
    <row r="27" ht="20.25" spans="1:18">
      <c r="A27" s="6" t="s">
        <v>301</v>
      </c>
      <c r="B27" s="6" t="s">
        <v>302</v>
      </c>
      <c r="C27" s="6">
        <v>2394.439</v>
      </c>
      <c r="D27" s="6">
        <v>3226.257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2</v>
      </c>
      <c r="M27" s="12">
        <v>1</v>
      </c>
      <c r="N27" s="12">
        <v>-1</v>
      </c>
      <c r="O27" s="12">
        <v>0</v>
      </c>
      <c r="P27" s="12">
        <v>1.616</v>
      </c>
      <c r="Q27" s="12">
        <v>0</v>
      </c>
      <c r="R27" s="12">
        <v>0</v>
      </c>
    </row>
    <row r="28" ht="20.25" spans="1:18">
      <c r="A28" s="6" t="s">
        <v>303</v>
      </c>
      <c r="B28" s="6" t="s">
        <v>304</v>
      </c>
      <c r="C28" s="6">
        <v>5768.196</v>
      </c>
      <c r="D28" s="6">
        <v>7122.689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6.942</v>
      </c>
      <c r="Q28" s="12">
        <v>0</v>
      </c>
      <c r="R28" s="12">
        <v>0</v>
      </c>
    </row>
    <row r="29" ht="20.25" spans="1:18">
      <c r="A29" s="6" t="s">
        <v>305</v>
      </c>
      <c r="B29" s="6" t="s">
        <v>306</v>
      </c>
      <c r="C29" s="6">
        <v>967.581</v>
      </c>
      <c r="D29" s="6">
        <v>1188.864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4</v>
      </c>
      <c r="L29" s="12">
        <v>0</v>
      </c>
      <c r="M29" s="12">
        <v>0</v>
      </c>
      <c r="N29" s="12">
        <v>0</v>
      </c>
      <c r="O29" s="12">
        <v>0</v>
      </c>
      <c r="P29" s="12">
        <v>3.163</v>
      </c>
      <c r="Q29" s="12">
        <v>0</v>
      </c>
      <c r="R29" s="12">
        <v>1</v>
      </c>
    </row>
    <row r="30" ht="20.25" spans="1:18">
      <c r="A30" s="6" t="s">
        <v>307</v>
      </c>
      <c r="B30" s="6" t="s">
        <v>308</v>
      </c>
      <c r="C30" s="6">
        <v>12028.492</v>
      </c>
      <c r="D30" s="6">
        <v>15268.334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 s="12">
        <v>10.186</v>
      </c>
      <c r="Q30" s="12">
        <v>0</v>
      </c>
      <c r="R30" s="12">
        <v>0</v>
      </c>
    </row>
    <row r="31" ht="20.25" spans="1:18">
      <c r="A31" s="6" t="s">
        <v>309</v>
      </c>
      <c r="B31" s="6" t="s">
        <v>310</v>
      </c>
      <c r="C31" s="6">
        <v>66265.664</v>
      </c>
      <c r="D31" s="6">
        <v>79319.336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68.094</v>
      </c>
      <c r="Q31" s="12">
        <v>0</v>
      </c>
      <c r="R31" s="12">
        <v>-1</v>
      </c>
    </row>
    <row r="32" ht="20.25" spans="1:18">
      <c r="A32" s="6" t="s">
        <v>311</v>
      </c>
      <c r="B32" s="6" t="s">
        <v>312</v>
      </c>
      <c r="C32" s="6">
        <v>36634.969</v>
      </c>
      <c r="D32" s="6">
        <v>43518.742</v>
      </c>
      <c r="E32" s="6">
        <v>0</v>
      </c>
      <c r="F32" s="6">
        <v>0</v>
      </c>
      <c r="G32" s="6">
        <v>1</v>
      </c>
      <c r="H32" s="8">
        <v>0</v>
      </c>
      <c r="I32" s="8">
        <v>0</v>
      </c>
      <c r="J32" s="8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-44.393</v>
      </c>
      <c r="Q32" s="12">
        <v>0</v>
      </c>
      <c r="R32" s="12">
        <v>-1</v>
      </c>
    </row>
    <row r="33" ht="20.25" spans="1:18">
      <c r="A33" s="6" t="s">
        <v>313</v>
      </c>
      <c r="B33" s="6" t="s">
        <v>314</v>
      </c>
      <c r="C33" s="6">
        <v>8676.353</v>
      </c>
      <c r="D33" s="6">
        <v>10980.107</v>
      </c>
      <c r="E33" s="6">
        <v>0</v>
      </c>
      <c r="F33" s="6">
        <v>0</v>
      </c>
      <c r="G33" s="6">
        <v>1</v>
      </c>
      <c r="H33" s="8">
        <v>0</v>
      </c>
      <c r="I33" s="8">
        <v>0</v>
      </c>
      <c r="J33" s="8">
        <v>0</v>
      </c>
      <c r="K33" s="12">
        <v>0</v>
      </c>
      <c r="L33" s="12">
        <v>0</v>
      </c>
      <c r="M33" s="12">
        <v>1</v>
      </c>
      <c r="N33" s="12">
        <v>0</v>
      </c>
      <c r="O33" s="12">
        <v>0</v>
      </c>
      <c r="P33" s="12">
        <v>28.417</v>
      </c>
      <c r="Q33" s="12">
        <v>0</v>
      </c>
      <c r="R33" s="12">
        <v>0</v>
      </c>
    </row>
    <row r="34" ht="20.25" spans="1:18">
      <c r="A34" s="7" t="s">
        <v>315</v>
      </c>
      <c r="B34" s="7" t="s">
        <v>316</v>
      </c>
      <c r="C34" s="7">
        <v>19066.779</v>
      </c>
      <c r="D34" s="7">
        <v>21029.279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4.642</v>
      </c>
      <c r="K34" s="12">
        <v>3</v>
      </c>
      <c r="L34" s="12">
        <v>0</v>
      </c>
      <c r="M34" s="12">
        <v>0</v>
      </c>
      <c r="N34" s="12">
        <v>0</v>
      </c>
      <c r="O34" s="12">
        <v>0</v>
      </c>
      <c r="P34" s="12">
        <v>4.349</v>
      </c>
      <c r="Q34" s="12">
        <v>0</v>
      </c>
      <c r="R34" s="12">
        <v>0</v>
      </c>
    </row>
    <row r="35" ht="20.25" spans="1:18">
      <c r="A35" s="7" t="s">
        <v>317</v>
      </c>
      <c r="B35" s="7" t="s">
        <v>318</v>
      </c>
      <c r="C35" s="7">
        <v>2763.3</v>
      </c>
      <c r="D35" s="7">
        <v>3860.049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4.714</v>
      </c>
      <c r="K35" s="12">
        <v>0</v>
      </c>
      <c r="L35" s="12">
        <v>1</v>
      </c>
      <c r="M35" s="12">
        <v>1</v>
      </c>
      <c r="N35" s="12">
        <v>-1</v>
      </c>
      <c r="O35" s="12">
        <v>0</v>
      </c>
      <c r="P35" s="12">
        <v>-6.516</v>
      </c>
      <c r="Q35" s="12">
        <v>-1</v>
      </c>
      <c r="R35" s="12">
        <v>0</v>
      </c>
    </row>
    <row r="36" ht="20.25" spans="1:18">
      <c r="A36" s="7" t="s">
        <v>319</v>
      </c>
      <c r="B36" s="7" t="s">
        <v>320</v>
      </c>
      <c r="C36" s="7">
        <v>654.524</v>
      </c>
      <c r="D36" s="7">
        <v>798.116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15.834</v>
      </c>
      <c r="K36" s="12">
        <v>3</v>
      </c>
      <c r="L36" s="12">
        <v>2</v>
      </c>
      <c r="M36" s="12">
        <v>1</v>
      </c>
      <c r="N36" s="12">
        <v>-1</v>
      </c>
      <c r="O36" s="12">
        <v>0</v>
      </c>
      <c r="P36" s="12">
        <v>-0.552</v>
      </c>
      <c r="Q36" s="12">
        <v>0</v>
      </c>
      <c r="R36" s="12">
        <v>0</v>
      </c>
    </row>
    <row r="37" ht="20.25" spans="1:18">
      <c r="A37" s="7" t="s">
        <v>321</v>
      </c>
      <c r="B37" s="7" t="s">
        <v>322</v>
      </c>
      <c r="C37" s="7">
        <v>3182.637</v>
      </c>
      <c r="D37" s="7">
        <v>3754.646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9.942</v>
      </c>
      <c r="K37" s="12">
        <v>3</v>
      </c>
      <c r="L37" s="12">
        <v>0</v>
      </c>
      <c r="M37" s="12">
        <v>0</v>
      </c>
      <c r="N37" s="12">
        <v>-1</v>
      </c>
      <c r="O37" s="12">
        <v>0</v>
      </c>
      <c r="P37" s="12">
        <v>2.219</v>
      </c>
      <c r="Q37" s="12">
        <v>0</v>
      </c>
      <c r="R37" s="12">
        <v>0</v>
      </c>
    </row>
    <row r="38" ht="20.25" spans="1:18">
      <c r="A38" s="7" t="s">
        <v>323</v>
      </c>
      <c r="B38" s="7" t="s">
        <v>324</v>
      </c>
      <c r="C38" s="7">
        <v>71525.75</v>
      </c>
      <c r="D38" s="7">
        <v>82689.523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9.047</v>
      </c>
      <c r="K38" s="12">
        <v>3</v>
      </c>
      <c r="L38" s="12">
        <v>2</v>
      </c>
      <c r="M38" s="12">
        <v>0</v>
      </c>
      <c r="N38" s="12">
        <v>0</v>
      </c>
      <c r="O38" s="12">
        <v>0</v>
      </c>
      <c r="P38" s="12">
        <v>30.941</v>
      </c>
      <c r="Q38" s="12">
        <v>0</v>
      </c>
      <c r="R38" s="12">
        <v>0</v>
      </c>
    </row>
    <row r="39" ht="20.25" spans="1:18">
      <c r="A39" s="7" t="s">
        <v>325</v>
      </c>
      <c r="B39" s="7" t="s">
        <v>326</v>
      </c>
      <c r="C39" s="7">
        <v>2771.07</v>
      </c>
      <c r="D39" s="7">
        <v>3421.395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5.938</v>
      </c>
      <c r="K39" s="12">
        <v>3</v>
      </c>
      <c r="L39" s="12">
        <v>0</v>
      </c>
      <c r="M39" s="12">
        <v>1</v>
      </c>
      <c r="N39" s="12">
        <v>-1</v>
      </c>
      <c r="O39" s="12">
        <v>0</v>
      </c>
      <c r="P39" s="12">
        <v>-1.847</v>
      </c>
      <c r="Q39" s="12">
        <v>-1</v>
      </c>
      <c r="R39" s="12">
        <v>0</v>
      </c>
    </row>
    <row r="40" ht="20.25" spans="1:18">
      <c r="A40" s="7" t="s">
        <v>327</v>
      </c>
      <c r="B40" s="7" t="s">
        <v>328</v>
      </c>
      <c r="C40" s="7">
        <v>116933.18</v>
      </c>
      <c r="D40" s="7">
        <v>136135.031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4.583</v>
      </c>
      <c r="K40" s="12">
        <v>1</v>
      </c>
      <c r="L40" s="12">
        <v>1</v>
      </c>
      <c r="M40" s="12">
        <v>0</v>
      </c>
      <c r="N40" s="12">
        <v>0</v>
      </c>
      <c r="O40" s="12">
        <v>0</v>
      </c>
      <c r="P40" s="12">
        <v>146.029</v>
      </c>
      <c r="Q40" s="12">
        <v>0</v>
      </c>
      <c r="R40" s="12">
        <v>1</v>
      </c>
    </row>
    <row r="41" ht="20.25" spans="1:18">
      <c r="A41" s="7" t="s">
        <v>329</v>
      </c>
      <c r="B41" s="7" t="s">
        <v>330</v>
      </c>
      <c r="C41" s="7">
        <v>16186.115</v>
      </c>
      <c r="D41" s="7">
        <v>17761.768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3.106</v>
      </c>
      <c r="K41" s="12">
        <v>1</v>
      </c>
      <c r="L41" s="12">
        <v>1</v>
      </c>
      <c r="M41" s="12">
        <v>0</v>
      </c>
      <c r="N41" s="12">
        <v>0</v>
      </c>
      <c r="O41" s="12">
        <v>0</v>
      </c>
      <c r="P41" s="12">
        <v>12.237</v>
      </c>
      <c r="Q41" s="12">
        <v>0</v>
      </c>
      <c r="R41" s="12">
        <v>0</v>
      </c>
    </row>
    <row r="42" ht="20.25" spans="1:18">
      <c r="A42" s="7" t="s">
        <v>331</v>
      </c>
      <c r="B42" s="7" t="s">
        <v>332</v>
      </c>
      <c r="C42" s="7">
        <v>238083.813</v>
      </c>
      <c r="D42" s="7">
        <v>298532.531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9.45</v>
      </c>
      <c r="K42" s="12">
        <v>3</v>
      </c>
      <c r="L42" s="12">
        <v>2</v>
      </c>
      <c r="M42" s="12">
        <v>0</v>
      </c>
      <c r="N42" s="12">
        <v>0</v>
      </c>
      <c r="O42" s="12">
        <v>0</v>
      </c>
      <c r="P42" s="12">
        <v>820.037</v>
      </c>
      <c r="Q42" s="12">
        <v>0</v>
      </c>
      <c r="R42" s="12">
        <v>1</v>
      </c>
    </row>
    <row r="43" ht="20.25" spans="1:18">
      <c r="A43" s="7" t="s">
        <v>333</v>
      </c>
      <c r="B43" s="7" t="s">
        <v>334</v>
      </c>
      <c r="C43" s="7">
        <v>5220.716</v>
      </c>
      <c r="D43" s="7">
        <v>6156.839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1.198</v>
      </c>
      <c r="K43" s="12">
        <v>0</v>
      </c>
      <c r="L43" s="12">
        <v>1</v>
      </c>
      <c r="M43" s="12">
        <v>0</v>
      </c>
      <c r="N43" s="12">
        <v>-1</v>
      </c>
      <c r="O43" s="12">
        <v>0</v>
      </c>
      <c r="P43" s="12">
        <v>-3.501</v>
      </c>
      <c r="Q43" s="12">
        <v>0</v>
      </c>
      <c r="R43" s="12">
        <v>0</v>
      </c>
    </row>
    <row r="44" ht="20.25" spans="1:18">
      <c r="A44" s="7" t="s">
        <v>335</v>
      </c>
      <c r="B44" s="7" t="s">
        <v>336</v>
      </c>
      <c r="C44" s="7">
        <v>12611.655</v>
      </c>
      <c r="D44" s="7">
        <v>13802.125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0.145</v>
      </c>
      <c r="K44" s="12">
        <v>0</v>
      </c>
      <c r="L44" s="12">
        <v>1</v>
      </c>
      <c r="M44" s="12">
        <v>0</v>
      </c>
      <c r="N44" s="12">
        <v>0</v>
      </c>
      <c r="O44" s="12">
        <v>0</v>
      </c>
      <c r="P44" s="12">
        <v>1.458</v>
      </c>
      <c r="Q44" s="12">
        <v>0</v>
      </c>
      <c r="R44" s="12">
        <v>0</v>
      </c>
    </row>
    <row r="45" ht="20.25" spans="1:18">
      <c r="A45" s="7" t="s">
        <v>337</v>
      </c>
      <c r="B45" s="7" t="s">
        <v>338</v>
      </c>
      <c r="C45" s="7">
        <v>3277.655</v>
      </c>
      <c r="D45" s="7">
        <v>3775.364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0.071</v>
      </c>
      <c r="K45" s="12">
        <v>1</v>
      </c>
      <c r="L45" s="12">
        <v>0</v>
      </c>
      <c r="M45" s="12">
        <v>0</v>
      </c>
      <c r="N45" s="12">
        <v>0</v>
      </c>
      <c r="O45" s="12">
        <v>0</v>
      </c>
      <c r="P45" s="12">
        <v>-6.259</v>
      </c>
      <c r="Q45" s="12">
        <v>0</v>
      </c>
      <c r="R45" s="12">
        <v>0</v>
      </c>
    </row>
    <row r="46" ht="20.25" spans="1:18">
      <c r="A46" s="7" t="s">
        <v>339</v>
      </c>
      <c r="B46" s="7" t="s">
        <v>340</v>
      </c>
      <c r="C46" s="7">
        <v>21508.971</v>
      </c>
      <c r="D46" s="7">
        <v>24032.316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3.243</v>
      </c>
      <c r="K46" s="12">
        <v>3</v>
      </c>
      <c r="L46" s="12">
        <v>2</v>
      </c>
      <c r="M46" s="12">
        <v>0</v>
      </c>
      <c r="N46" s="12">
        <v>0</v>
      </c>
      <c r="O46" s="12">
        <v>0</v>
      </c>
      <c r="P46" s="12">
        <v>9.9</v>
      </c>
      <c r="Q46" s="12">
        <v>0</v>
      </c>
      <c r="R46" s="12">
        <v>0</v>
      </c>
    </row>
    <row r="47" ht="20.25" spans="1:18">
      <c r="A47" s="7" t="s">
        <v>341</v>
      </c>
      <c r="B47" s="7" t="s">
        <v>342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</row>
    <row r="48" ht="20.25" spans="1:18">
      <c r="A48" s="7" t="s">
        <v>343</v>
      </c>
      <c r="B48" s="7" t="s">
        <v>344</v>
      </c>
      <c r="C48" s="7">
        <v>3872.786</v>
      </c>
      <c r="D48" s="7">
        <v>4334.208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6.612</v>
      </c>
      <c r="K48" s="12">
        <v>2</v>
      </c>
      <c r="L48" s="12">
        <v>2</v>
      </c>
      <c r="M48" s="12">
        <v>0</v>
      </c>
      <c r="N48" s="12">
        <v>0</v>
      </c>
      <c r="O48" s="12">
        <v>0</v>
      </c>
      <c r="P48" s="12">
        <v>3.076</v>
      </c>
      <c r="Q48" s="12">
        <v>0</v>
      </c>
      <c r="R48" s="12">
        <v>0</v>
      </c>
    </row>
    <row r="49" ht="20.25" spans="1:18">
      <c r="A49" s="8" t="s">
        <v>345</v>
      </c>
      <c r="B49" s="8" t="s">
        <v>346</v>
      </c>
      <c r="C49" s="8">
        <v>3468.848</v>
      </c>
      <c r="D49" s="8">
        <v>3814.776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4.281</v>
      </c>
      <c r="K49" s="12">
        <v>1</v>
      </c>
      <c r="L49" s="12">
        <v>2</v>
      </c>
      <c r="M49" s="12">
        <v>0</v>
      </c>
      <c r="N49" s="12">
        <v>1</v>
      </c>
      <c r="O49" s="12">
        <v>0</v>
      </c>
      <c r="P49" s="12">
        <v>4.552</v>
      </c>
      <c r="Q49" s="12">
        <v>0</v>
      </c>
      <c r="R49" s="12">
        <v>1</v>
      </c>
    </row>
    <row r="50" ht="20.25" spans="1:18">
      <c r="A50" s="7" t="s">
        <v>347</v>
      </c>
      <c r="B50" s="7" t="s">
        <v>348</v>
      </c>
      <c r="C50" s="7">
        <v>2272.518</v>
      </c>
      <c r="D50" s="7">
        <v>2383.901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3.173</v>
      </c>
      <c r="K50" s="12">
        <v>3</v>
      </c>
      <c r="L50" s="12">
        <v>0</v>
      </c>
      <c r="M50" s="12">
        <v>0</v>
      </c>
      <c r="N50" s="12">
        <v>0</v>
      </c>
      <c r="O50" s="12">
        <v>0</v>
      </c>
      <c r="P50" s="12">
        <v>0.869</v>
      </c>
      <c r="Q50" s="12">
        <v>0</v>
      </c>
      <c r="R50" s="12">
        <v>0</v>
      </c>
    </row>
    <row r="51" ht="20.25" spans="1:18">
      <c r="A51" s="7" t="s">
        <v>349</v>
      </c>
      <c r="B51" s="7" t="s">
        <v>350</v>
      </c>
      <c r="C51" s="7">
        <v>2593.47</v>
      </c>
      <c r="D51" s="7">
        <v>2754.689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2.866</v>
      </c>
      <c r="K51" s="12">
        <v>1</v>
      </c>
      <c r="L51" s="12">
        <v>2</v>
      </c>
      <c r="M51" s="12">
        <v>0</v>
      </c>
      <c r="N51" s="12">
        <v>0</v>
      </c>
      <c r="O51" s="12">
        <v>0</v>
      </c>
      <c r="P51" s="12">
        <v>0.55</v>
      </c>
      <c r="Q51" s="12">
        <v>0</v>
      </c>
      <c r="R51" s="12">
        <v>0</v>
      </c>
    </row>
    <row r="52" ht="20.25" spans="1:18">
      <c r="A52" s="7" t="s">
        <v>351</v>
      </c>
      <c r="B52" s="7" t="s">
        <v>352</v>
      </c>
      <c r="C52" s="7">
        <v>6751.495</v>
      </c>
      <c r="D52" s="7">
        <v>8231.054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5.096</v>
      </c>
      <c r="K52" s="12">
        <v>0</v>
      </c>
      <c r="L52" s="12">
        <v>2</v>
      </c>
      <c r="M52" s="12">
        <v>0</v>
      </c>
      <c r="N52" s="12">
        <v>-1</v>
      </c>
      <c r="O52" s="12">
        <v>0</v>
      </c>
      <c r="P52" s="12">
        <v>7.406</v>
      </c>
      <c r="Q52" s="12">
        <v>0</v>
      </c>
      <c r="R52" s="12">
        <v>0</v>
      </c>
    </row>
    <row r="53" ht="20.25" spans="1:18">
      <c r="A53" s="7" t="s">
        <v>353</v>
      </c>
      <c r="B53" s="7" t="s">
        <v>354</v>
      </c>
      <c r="C53" s="7">
        <v>4067.345</v>
      </c>
      <c r="D53" s="7">
        <v>4746.687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4.679</v>
      </c>
      <c r="K53" s="12">
        <v>0</v>
      </c>
      <c r="L53" s="12">
        <v>0</v>
      </c>
      <c r="M53" s="12">
        <v>1</v>
      </c>
      <c r="N53" s="12">
        <v>-1</v>
      </c>
      <c r="O53" s="12">
        <v>0</v>
      </c>
      <c r="P53" s="12">
        <v>-0.925</v>
      </c>
      <c r="Q53" s="12">
        <v>0</v>
      </c>
      <c r="R53" s="12">
        <v>0</v>
      </c>
    </row>
    <row r="54" ht="20.25" spans="1:18">
      <c r="A54" s="7" t="s">
        <v>355</v>
      </c>
      <c r="B54" s="7" t="s">
        <v>356</v>
      </c>
      <c r="C54" s="7">
        <v>678.834</v>
      </c>
      <c r="D54" s="7">
        <v>785.523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3.575</v>
      </c>
      <c r="K54" s="12">
        <v>0</v>
      </c>
      <c r="L54" s="12">
        <v>2</v>
      </c>
      <c r="M54" s="12">
        <v>0</v>
      </c>
      <c r="N54" s="12">
        <v>0</v>
      </c>
      <c r="O54" s="12">
        <v>0</v>
      </c>
      <c r="P54" s="12">
        <v>0.347</v>
      </c>
      <c r="Q54" s="12">
        <v>0</v>
      </c>
      <c r="R54" s="12">
        <v>0</v>
      </c>
    </row>
    <row r="55" ht="20.25" spans="1:18">
      <c r="A55" s="7" t="s">
        <v>357</v>
      </c>
      <c r="B55" s="7" t="s">
        <v>358</v>
      </c>
      <c r="C55" s="7">
        <v>2862.557</v>
      </c>
      <c r="D55" s="7">
        <v>3201.314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4.867</v>
      </c>
      <c r="K55" s="12">
        <v>2</v>
      </c>
      <c r="L55" s="12">
        <v>2</v>
      </c>
      <c r="M55" s="12">
        <v>-1</v>
      </c>
      <c r="N55" s="12">
        <v>1</v>
      </c>
      <c r="O55" s="12">
        <v>0</v>
      </c>
      <c r="P55" s="12">
        <v>2.625</v>
      </c>
      <c r="Q55" s="12">
        <v>1</v>
      </c>
      <c r="R55" s="12">
        <v>0</v>
      </c>
    </row>
    <row r="56" ht="20.25" spans="1:18">
      <c r="A56" s="7" t="s">
        <v>359</v>
      </c>
      <c r="B56" s="7" t="s">
        <v>360</v>
      </c>
      <c r="C56" s="7">
        <v>7765.982</v>
      </c>
      <c r="D56" s="7">
        <v>8784.313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4.477</v>
      </c>
      <c r="K56" s="12">
        <v>4</v>
      </c>
      <c r="L56" s="12">
        <v>2</v>
      </c>
      <c r="M56" s="12">
        <v>0</v>
      </c>
      <c r="N56" s="12">
        <v>0</v>
      </c>
      <c r="O56" s="12">
        <v>0</v>
      </c>
      <c r="P56" s="12">
        <v>-4.014</v>
      </c>
      <c r="Q56" s="12">
        <v>0</v>
      </c>
      <c r="R56" s="12">
        <v>0</v>
      </c>
    </row>
    <row r="57" ht="20.25" spans="1:18">
      <c r="A57" s="7" t="s">
        <v>361</v>
      </c>
      <c r="B57" s="7" t="s">
        <v>362</v>
      </c>
      <c r="C57" s="7">
        <v>4078.694</v>
      </c>
      <c r="D57" s="7">
        <v>4546.208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0.325</v>
      </c>
      <c r="K57" s="12">
        <v>0</v>
      </c>
      <c r="L57" s="12">
        <v>2</v>
      </c>
      <c r="M57" s="12">
        <v>0</v>
      </c>
      <c r="N57" s="12">
        <v>0</v>
      </c>
      <c r="O57" s="12">
        <v>0</v>
      </c>
      <c r="P57" s="12">
        <v>4.692</v>
      </c>
      <c r="Q57" s="12">
        <v>0</v>
      </c>
      <c r="R57" s="12">
        <v>0</v>
      </c>
    </row>
    <row r="58" ht="20.25" spans="1:18">
      <c r="A58" s="7" t="s">
        <v>363</v>
      </c>
      <c r="B58" s="7" t="s">
        <v>364</v>
      </c>
      <c r="C58" s="7">
        <v>7490.176</v>
      </c>
      <c r="D58" s="7">
        <v>8143.285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3.651</v>
      </c>
      <c r="K58" s="12">
        <v>0</v>
      </c>
      <c r="L58" s="12">
        <v>2</v>
      </c>
      <c r="M58" s="12">
        <v>0</v>
      </c>
      <c r="N58" s="12">
        <v>0</v>
      </c>
      <c r="O58" s="12">
        <v>0</v>
      </c>
      <c r="P58" s="12">
        <v>11.133</v>
      </c>
      <c r="Q58" s="12">
        <v>0</v>
      </c>
      <c r="R58" s="12">
        <v>1</v>
      </c>
    </row>
    <row r="59" ht="20.25" spans="1:18">
      <c r="A59" s="7" t="s">
        <v>365</v>
      </c>
      <c r="B59" s="7" t="s">
        <v>366</v>
      </c>
      <c r="C59" s="7">
        <v>6720.463</v>
      </c>
      <c r="D59" s="7">
        <v>7928.203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12.789</v>
      </c>
      <c r="K59" s="12">
        <v>4</v>
      </c>
      <c r="L59" s="12">
        <v>0</v>
      </c>
      <c r="M59" s="12">
        <v>0</v>
      </c>
      <c r="N59" s="12">
        <v>1</v>
      </c>
      <c r="O59" s="12">
        <v>0</v>
      </c>
      <c r="P59" s="12">
        <v>-0.279</v>
      </c>
      <c r="Q59" s="12">
        <v>0</v>
      </c>
      <c r="R59" s="12">
        <v>0</v>
      </c>
    </row>
    <row r="60" ht="20.25" spans="1:18">
      <c r="A60" s="7" t="s">
        <v>367</v>
      </c>
      <c r="B60" s="7" t="s">
        <v>368</v>
      </c>
      <c r="C60" s="7">
        <v>12733.814</v>
      </c>
      <c r="D60" s="7">
        <v>14051.064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5.219</v>
      </c>
      <c r="K60" s="12">
        <v>3</v>
      </c>
      <c r="L60" s="12">
        <v>2</v>
      </c>
      <c r="M60" s="12">
        <v>0</v>
      </c>
      <c r="N60" s="12">
        <v>0</v>
      </c>
      <c r="O60" s="12">
        <v>0</v>
      </c>
      <c r="P60" s="12">
        <v>14.642</v>
      </c>
      <c r="Q60" s="12">
        <v>0</v>
      </c>
      <c r="R60" s="12">
        <v>1</v>
      </c>
    </row>
    <row r="61" ht="20.25" spans="1:18">
      <c r="A61" s="7" t="s">
        <v>369</v>
      </c>
      <c r="B61" s="7" t="s">
        <v>370</v>
      </c>
      <c r="C61" s="7">
        <v>18454.242</v>
      </c>
      <c r="D61" s="7">
        <v>19993.355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6.252</v>
      </c>
      <c r="K61" s="12">
        <v>3</v>
      </c>
      <c r="L61" s="12">
        <v>2</v>
      </c>
      <c r="M61" s="12">
        <v>0</v>
      </c>
      <c r="N61" s="12">
        <v>0</v>
      </c>
      <c r="O61" s="12">
        <v>0</v>
      </c>
      <c r="P61" s="12">
        <v>17.358</v>
      </c>
      <c r="Q61" s="12">
        <v>0</v>
      </c>
      <c r="R61" s="12">
        <v>1</v>
      </c>
    </row>
    <row r="62" ht="20.25" spans="1:18">
      <c r="A62" s="7" t="s">
        <v>371</v>
      </c>
      <c r="B62" s="7" t="s">
        <v>372</v>
      </c>
      <c r="C62" s="7">
        <v>2395.6</v>
      </c>
      <c r="D62" s="7">
        <v>3103.491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13.14</v>
      </c>
      <c r="K62" s="12">
        <v>2</v>
      </c>
      <c r="L62" s="12">
        <v>0</v>
      </c>
      <c r="M62" s="12">
        <v>1</v>
      </c>
      <c r="N62" s="12">
        <v>-1</v>
      </c>
      <c r="O62" s="12">
        <v>0</v>
      </c>
      <c r="P62" s="12">
        <v>1.476</v>
      </c>
      <c r="Q62" s="12">
        <v>0</v>
      </c>
      <c r="R62" s="12">
        <v>0</v>
      </c>
    </row>
    <row r="63" ht="20.25" spans="1:18">
      <c r="A63" s="7" t="s">
        <v>373</v>
      </c>
      <c r="B63" s="7" t="s">
        <v>374</v>
      </c>
      <c r="C63" s="7">
        <v>2207.8</v>
      </c>
      <c r="D63" s="7">
        <v>2526.298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2.697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1.991</v>
      </c>
      <c r="Q63" s="12">
        <v>0</v>
      </c>
      <c r="R63" s="12">
        <v>0</v>
      </c>
    </row>
    <row r="64" ht="20.25" spans="1:18">
      <c r="A64" s="7" t="s">
        <v>375</v>
      </c>
      <c r="B64" s="7" t="s">
        <v>376</v>
      </c>
      <c r="C64" s="7">
        <v>8566.653</v>
      </c>
      <c r="D64" s="7">
        <v>9552.654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6.273</v>
      </c>
      <c r="K64" s="12">
        <v>2</v>
      </c>
      <c r="L64" s="12">
        <v>2</v>
      </c>
      <c r="M64" s="12">
        <v>1</v>
      </c>
      <c r="N64" s="12">
        <v>-1</v>
      </c>
      <c r="O64" s="12">
        <v>0</v>
      </c>
      <c r="P64" s="12">
        <v>-3.314</v>
      </c>
      <c r="Q64" s="12">
        <v>-1</v>
      </c>
      <c r="R64" s="12">
        <v>0</v>
      </c>
    </row>
    <row r="65" ht="20.25" spans="1:18">
      <c r="A65" s="7" t="s">
        <v>377</v>
      </c>
      <c r="B65" s="7" t="s">
        <v>378</v>
      </c>
      <c r="C65" s="7">
        <v>5867.595</v>
      </c>
      <c r="D65" s="7">
        <v>7060.148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9.198</v>
      </c>
      <c r="K65" s="12">
        <v>2</v>
      </c>
      <c r="L65" s="12">
        <v>1</v>
      </c>
      <c r="M65" s="12">
        <v>0</v>
      </c>
      <c r="N65" s="12">
        <v>-1</v>
      </c>
      <c r="O65" s="12">
        <v>0</v>
      </c>
      <c r="P65" s="12">
        <v>7.796</v>
      </c>
      <c r="Q65" s="12">
        <v>0</v>
      </c>
      <c r="R65" s="12">
        <v>0</v>
      </c>
    </row>
    <row r="66" ht="20.25" spans="1:18">
      <c r="A66" s="7" t="s">
        <v>379</v>
      </c>
      <c r="B66" s="7" t="s">
        <v>380</v>
      </c>
      <c r="C66" s="7">
        <v>2242.509</v>
      </c>
      <c r="D66" s="7">
        <v>2821.127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19.91</v>
      </c>
      <c r="K66" s="12">
        <v>4</v>
      </c>
      <c r="L66" s="12">
        <v>0</v>
      </c>
      <c r="M66" s="12">
        <v>0</v>
      </c>
      <c r="N66" s="12">
        <v>0</v>
      </c>
      <c r="O66" s="12">
        <v>0</v>
      </c>
      <c r="P66" s="12">
        <v>-32.71</v>
      </c>
      <c r="Q66" s="12">
        <v>0</v>
      </c>
      <c r="R66" s="12">
        <v>0</v>
      </c>
    </row>
    <row r="67" ht="20.25" spans="1:18">
      <c r="A67" s="7" t="s">
        <v>381</v>
      </c>
      <c r="B67" s="7" t="s">
        <v>382</v>
      </c>
      <c r="C67" s="7">
        <v>5429.506</v>
      </c>
      <c r="D67" s="7">
        <v>6450.427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8.409</v>
      </c>
      <c r="K67" s="12">
        <v>2</v>
      </c>
      <c r="L67" s="12">
        <v>1</v>
      </c>
      <c r="M67" s="12">
        <v>0</v>
      </c>
      <c r="N67" s="12">
        <v>0</v>
      </c>
      <c r="O67" s="12">
        <v>0</v>
      </c>
      <c r="P67" s="12">
        <v>0.802</v>
      </c>
      <c r="Q67" s="12">
        <v>0</v>
      </c>
      <c r="R67" s="12">
        <v>0</v>
      </c>
    </row>
    <row r="68" ht="20.25" spans="1:18">
      <c r="A68" s="7" t="s">
        <v>383</v>
      </c>
      <c r="B68" s="7" t="s">
        <v>384</v>
      </c>
      <c r="C68" s="7">
        <v>5954.17</v>
      </c>
      <c r="D68" s="7">
        <v>7549.923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9.594</v>
      </c>
      <c r="K68" s="12">
        <v>2</v>
      </c>
      <c r="L68" s="12">
        <v>1</v>
      </c>
      <c r="M68" s="12">
        <v>0</v>
      </c>
      <c r="N68" s="12">
        <v>-1</v>
      </c>
      <c r="O68" s="12">
        <v>0</v>
      </c>
      <c r="P68" s="12">
        <v>-0.332</v>
      </c>
      <c r="Q68" s="12">
        <v>0</v>
      </c>
      <c r="R68" s="12">
        <v>0</v>
      </c>
    </row>
    <row r="69" ht="20.25" spans="1:18">
      <c r="A69" s="7" t="s">
        <v>385</v>
      </c>
      <c r="B69" s="7" t="s">
        <v>386</v>
      </c>
      <c r="C69" s="7">
        <v>2444.515</v>
      </c>
      <c r="D69" s="7">
        <v>2843.976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5.799</v>
      </c>
      <c r="K69" s="12">
        <v>2</v>
      </c>
      <c r="L69" s="12">
        <v>2</v>
      </c>
      <c r="M69" s="12">
        <v>0</v>
      </c>
      <c r="N69" s="12">
        <v>0</v>
      </c>
      <c r="O69" s="12">
        <v>0</v>
      </c>
      <c r="P69" s="12">
        <v>-1.93</v>
      </c>
      <c r="Q69" s="12">
        <v>0</v>
      </c>
      <c r="R69" s="12">
        <v>1</v>
      </c>
    </row>
    <row r="70" ht="20.25" spans="1:18">
      <c r="A70" s="7" t="s">
        <v>387</v>
      </c>
      <c r="B70" s="7" t="s">
        <v>388</v>
      </c>
      <c r="C70" s="7">
        <v>5671.266</v>
      </c>
      <c r="D70" s="7">
        <v>6044.166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0.939</v>
      </c>
      <c r="K70" s="12">
        <v>1</v>
      </c>
      <c r="L70" s="12">
        <v>2</v>
      </c>
      <c r="M70" s="12">
        <v>0</v>
      </c>
      <c r="N70" s="12">
        <v>0</v>
      </c>
      <c r="O70" s="12">
        <v>0</v>
      </c>
      <c r="P70" s="12">
        <v>5.259</v>
      </c>
      <c r="Q70" s="12">
        <v>0</v>
      </c>
      <c r="R70" s="12">
        <v>0</v>
      </c>
    </row>
    <row r="71" ht="20.25" spans="1:18">
      <c r="A71" s="7" t="s">
        <v>389</v>
      </c>
      <c r="B71" s="7" t="s">
        <v>390</v>
      </c>
      <c r="C71" s="7">
        <v>4235.771</v>
      </c>
      <c r="D71" s="7">
        <v>5229.012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9.376</v>
      </c>
      <c r="K71" s="12">
        <v>2</v>
      </c>
      <c r="L71" s="12">
        <v>2</v>
      </c>
      <c r="M71" s="12">
        <v>1</v>
      </c>
      <c r="N71" s="12">
        <v>-1</v>
      </c>
      <c r="O71" s="12">
        <v>0</v>
      </c>
      <c r="P71" s="12">
        <v>-1.731</v>
      </c>
      <c r="Q71" s="12">
        <v>0</v>
      </c>
      <c r="R71" s="12">
        <v>0</v>
      </c>
    </row>
    <row r="72" ht="20.25" spans="1:18">
      <c r="A72" s="7" t="s">
        <v>391</v>
      </c>
      <c r="B72" s="7" t="s">
        <v>392</v>
      </c>
      <c r="C72" s="7">
        <v>1675.904</v>
      </c>
      <c r="D72" s="7">
        <v>1903.978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2.564</v>
      </c>
      <c r="K72" s="12">
        <v>0</v>
      </c>
      <c r="L72" s="12">
        <v>2</v>
      </c>
      <c r="M72" s="12">
        <v>1</v>
      </c>
      <c r="N72" s="12">
        <v>-1</v>
      </c>
      <c r="O72" s="12">
        <v>0</v>
      </c>
      <c r="P72" s="12">
        <v>-3.83</v>
      </c>
      <c r="Q72" s="12">
        <v>0</v>
      </c>
      <c r="R72" s="12">
        <v>0</v>
      </c>
    </row>
    <row r="73" ht="20.25" spans="1:18">
      <c r="A73" s="7" t="s">
        <v>393</v>
      </c>
      <c r="B73" s="7" t="s">
        <v>394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395</v>
      </c>
      <c r="B74" s="7" t="s">
        <v>396</v>
      </c>
      <c r="C74" s="7">
        <v>5011.914</v>
      </c>
      <c r="D74" s="7">
        <v>6007.066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12.462</v>
      </c>
      <c r="K74" s="12">
        <v>4</v>
      </c>
      <c r="L74" s="12">
        <v>0</v>
      </c>
      <c r="M74" s="12">
        <v>-1</v>
      </c>
      <c r="N74" s="12">
        <v>1</v>
      </c>
      <c r="O74" s="12">
        <v>0</v>
      </c>
      <c r="P74" s="12">
        <v>4.564</v>
      </c>
      <c r="Q74" s="12">
        <v>0</v>
      </c>
      <c r="R74" s="12">
        <v>0</v>
      </c>
    </row>
    <row r="75" ht="20.25" spans="1:18">
      <c r="A75" s="7" t="s">
        <v>397</v>
      </c>
      <c r="B75" s="7" t="s">
        <v>398</v>
      </c>
      <c r="C75" s="7">
        <v>3510.398</v>
      </c>
      <c r="D75" s="7">
        <v>4003.696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8.949</v>
      </c>
      <c r="K75" s="12">
        <v>2</v>
      </c>
      <c r="L75" s="12">
        <v>0</v>
      </c>
      <c r="M75" s="12">
        <v>0</v>
      </c>
      <c r="N75" s="12">
        <v>0</v>
      </c>
      <c r="O75" s="12">
        <v>0</v>
      </c>
      <c r="P75" s="12">
        <v>1.373</v>
      </c>
      <c r="Q75" s="12">
        <v>0</v>
      </c>
      <c r="R75" s="12">
        <v>0</v>
      </c>
    </row>
    <row r="76" ht="20.25" spans="1:18">
      <c r="A76" s="7" t="s">
        <v>399</v>
      </c>
      <c r="B76" s="7" t="s">
        <v>400</v>
      </c>
      <c r="C76" s="7">
        <v>2431.307</v>
      </c>
      <c r="D76" s="7">
        <v>2758.361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9.062</v>
      </c>
      <c r="K76" s="12">
        <v>1</v>
      </c>
      <c r="L76" s="12">
        <v>0</v>
      </c>
      <c r="M76" s="12">
        <v>0</v>
      </c>
      <c r="N76" s="12">
        <v>0</v>
      </c>
      <c r="O76" s="12">
        <v>0</v>
      </c>
      <c r="P76" s="12">
        <v>0.432</v>
      </c>
      <c r="Q76" s="12">
        <v>0</v>
      </c>
      <c r="R76" s="12">
        <v>0</v>
      </c>
    </row>
    <row r="77" ht="20.25" spans="1:18">
      <c r="A77" s="7" t="s">
        <v>401</v>
      </c>
      <c r="B77" s="7" t="s">
        <v>402</v>
      </c>
      <c r="C77" s="7">
        <v>5094.178</v>
      </c>
      <c r="D77" s="7">
        <v>6403.087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16.492</v>
      </c>
      <c r="K77" s="12">
        <v>4</v>
      </c>
      <c r="L77" s="12">
        <v>1</v>
      </c>
      <c r="M77" s="12">
        <v>-1</v>
      </c>
      <c r="N77" s="12">
        <v>1</v>
      </c>
      <c r="O77" s="12">
        <v>0</v>
      </c>
      <c r="P77" s="12">
        <v>6.187</v>
      </c>
      <c r="Q77" s="12">
        <v>0</v>
      </c>
      <c r="R77" s="12">
        <v>0</v>
      </c>
    </row>
    <row r="78" ht="20.25" spans="1:18">
      <c r="A78" s="7" t="s">
        <v>403</v>
      </c>
      <c r="B78" s="7" t="s">
        <v>404</v>
      </c>
      <c r="C78" s="7">
        <v>107.267</v>
      </c>
      <c r="D78" s="7">
        <v>109.723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1.522</v>
      </c>
      <c r="K78" s="12">
        <v>0</v>
      </c>
      <c r="L78" s="12">
        <v>2</v>
      </c>
      <c r="M78" s="12">
        <v>0</v>
      </c>
      <c r="N78" s="12">
        <v>0</v>
      </c>
      <c r="O78" s="12">
        <v>1</v>
      </c>
      <c r="P78" s="12">
        <v>0.023</v>
      </c>
      <c r="Q78" s="12">
        <v>0</v>
      </c>
      <c r="R78" s="12">
        <v>0</v>
      </c>
    </row>
    <row r="79" ht="20.25" spans="1:18">
      <c r="A79" s="7" t="s">
        <v>405</v>
      </c>
      <c r="B79" s="7" t="s">
        <v>406</v>
      </c>
      <c r="C79" s="7">
        <v>105.385</v>
      </c>
      <c r="D79" s="7">
        <v>107.119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0.711</v>
      </c>
      <c r="K79" s="12">
        <v>0</v>
      </c>
      <c r="L79" s="12">
        <v>2</v>
      </c>
      <c r="M79" s="12">
        <v>0</v>
      </c>
      <c r="N79" s="12">
        <v>0</v>
      </c>
      <c r="O79" s="12">
        <v>0</v>
      </c>
      <c r="P79" s="12">
        <v>0.008</v>
      </c>
      <c r="Q79" s="12">
        <v>0</v>
      </c>
      <c r="R79" s="12">
        <v>-1</v>
      </c>
    </row>
    <row r="80" ht="20.25" spans="1:18">
      <c r="A80" s="7" t="s">
        <v>407</v>
      </c>
      <c r="B80" s="7" t="s">
        <v>408</v>
      </c>
      <c r="C80" s="7">
        <v>113.989</v>
      </c>
      <c r="D80" s="7">
        <v>121.999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4.835</v>
      </c>
      <c r="K80" s="12">
        <v>0</v>
      </c>
      <c r="L80" s="12">
        <v>0</v>
      </c>
      <c r="M80" s="12">
        <v>0</v>
      </c>
      <c r="N80" s="12">
        <v>-1</v>
      </c>
      <c r="O80" s="12">
        <v>0</v>
      </c>
      <c r="P80" s="12">
        <v>0.037</v>
      </c>
      <c r="Q80" s="12">
        <v>0</v>
      </c>
      <c r="R80" s="12">
        <v>0</v>
      </c>
    </row>
    <row r="81" ht="20.25" spans="1:18">
      <c r="A81" s="8" t="s">
        <v>409</v>
      </c>
      <c r="B81" s="8" t="s">
        <v>410</v>
      </c>
      <c r="C81" s="8">
        <v>102.328</v>
      </c>
      <c r="D81" s="8">
        <v>103.213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0.121</v>
      </c>
      <c r="K81" s="12">
        <v>0</v>
      </c>
      <c r="L81" s="12">
        <v>2</v>
      </c>
      <c r="M81" s="12">
        <v>0</v>
      </c>
      <c r="N81" s="12">
        <v>0</v>
      </c>
      <c r="O81" s="12">
        <v>0</v>
      </c>
      <c r="P81" s="12">
        <v>0.004</v>
      </c>
      <c r="Q81" s="12">
        <v>0</v>
      </c>
      <c r="R81" s="12">
        <v>1</v>
      </c>
    </row>
    <row r="82" ht="20.25" spans="1:18">
      <c r="A82" s="8" t="s">
        <v>411</v>
      </c>
      <c r="B82" s="8" t="s">
        <v>412</v>
      </c>
      <c r="C82" s="8">
        <v>62973.848</v>
      </c>
      <c r="D82" s="8">
        <v>73292.289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10.025</v>
      </c>
      <c r="K82" s="12">
        <v>4</v>
      </c>
      <c r="L82" s="12">
        <v>2</v>
      </c>
      <c r="M82" s="12">
        <v>0</v>
      </c>
      <c r="N82" s="12">
        <v>0</v>
      </c>
      <c r="O82" s="12">
        <v>0</v>
      </c>
      <c r="P82" s="12">
        <v>13.627</v>
      </c>
      <c r="Q82" s="12">
        <v>0</v>
      </c>
      <c r="R82" s="12">
        <v>1</v>
      </c>
    </row>
    <row r="83" ht="20.25" spans="1:18">
      <c r="A83" s="8" t="s">
        <v>413</v>
      </c>
      <c r="B83" s="8" t="s">
        <v>414</v>
      </c>
      <c r="C83" s="8">
        <v>1867.798</v>
      </c>
      <c r="D83" s="8">
        <v>3764.94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9.44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-12.682</v>
      </c>
      <c r="Q83" s="12">
        <v>0</v>
      </c>
      <c r="R83" s="12">
        <v>0</v>
      </c>
    </row>
    <row r="84" ht="20.25" spans="1:18">
      <c r="A84" s="8" t="s">
        <v>415</v>
      </c>
      <c r="B84" s="8" t="s">
        <v>416</v>
      </c>
      <c r="C84" s="8">
        <v>3171.393</v>
      </c>
      <c r="D84" s="8">
        <v>3955.464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10.564</v>
      </c>
      <c r="K84" s="12">
        <v>2</v>
      </c>
      <c r="L84" s="12">
        <v>2</v>
      </c>
      <c r="M84" s="12">
        <v>0</v>
      </c>
      <c r="N84" s="12">
        <v>0</v>
      </c>
      <c r="O84" s="12">
        <v>0</v>
      </c>
      <c r="P84" s="12">
        <v>1.293</v>
      </c>
      <c r="Q84" s="12">
        <v>0</v>
      </c>
      <c r="R84" s="12">
        <v>0</v>
      </c>
    </row>
    <row r="85" ht="20.25" spans="1:18">
      <c r="A85" s="14" t="s">
        <v>417</v>
      </c>
      <c r="B85" s="14" t="s">
        <v>418</v>
      </c>
      <c r="C85" s="14">
        <v>455.612</v>
      </c>
      <c r="D85" s="14">
        <v>573.255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4.162</v>
      </c>
      <c r="K85" s="12">
        <v>0</v>
      </c>
      <c r="L85" s="12">
        <v>1</v>
      </c>
      <c r="M85" s="12">
        <v>0</v>
      </c>
      <c r="N85" s="12">
        <v>-1</v>
      </c>
      <c r="O85" s="12">
        <v>0</v>
      </c>
      <c r="P85" s="12">
        <v>0.792</v>
      </c>
      <c r="Q85" s="12">
        <v>0</v>
      </c>
      <c r="R85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2025-06-06T16:31:59Z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13F2AA39B12C44FD89386C6F6C12B1A8_13</vt:lpwstr>
  </property>
  <property fmtid="{D5CDD505-2E9C-101B-9397-08002B2CF9AE}" pid="3" name="KSOProductBuildVer">
    <vt:lpwstr>2052-12.1.0.15712</vt:lpwstr>
  </property>
</Properties>
</file>