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<sst xmlns="http://schemas.openxmlformats.org/spreadsheetml/2006/main" count="489" uniqueCount="431">
  <si>
    <t>京沪深强转弱</t>
  </si>
  <si>
    <t>京沪深弱转强</t>
  </si>
  <si>
    <t>代码</t>
  </si>
  <si>
    <t>简称</t>
  </si>
  <si>
    <t>总市值</t>
  </si>
  <si>
    <t>海外业务</t>
  </si>
  <si>
    <t>43454.48亿</t>
  </si>
  <si>
    <t>中证800</t>
  </si>
  <si>
    <t>579272.38亿</t>
  </si>
  <si>
    <t>石油</t>
  </si>
  <si>
    <t>24067.38亿</t>
  </si>
  <si>
    <t>沪深300</t>
  </si>
  <si>
    <t>450917.13亿</t>
  </si>
  <si>
    <t>房地产</t>
  </si>
  <si>
    <t>10066.01亿</t>
  </si>
  <si>
    <t>山西板块</t>
  </si>
  <si>
    <t>8031.56亿</t>
  </si>
  <si>
    <t>MSCI成份</t>
  </si>
  <si>
    <t>423148.31亿</t>
  </si>
  <si>
    <t>发可转债</t>
  </si>
  <si>
    <t>7087.88亿</t>
  </si>
  <si>
    <t>大盘股</t>
  </si>
  <si>
    <t>409671.28亿</t>
  </si>
  <si>
    <t>HJT电池</t>
  </si>
  <si>
    <t>6398.68亿</t>
  </si>
  <si>
    <t>基金重仓</t>
  </si>
  <si>
    <t>349745.13亿</t>
  </si>
  <si>
    <t>BC电池</t>
  </si>
  <si>
    <t>6354.64亿</t>
  </si>
  <si>
    <t>深证成指</t>
  </si>
  <si>
    <t>335592.31亿</t>
  </si>
  <si>
    <t>海南板块</t>
  </si>
  <si>
    <t>3002.61亿</t>
  </si>
  <si>
    <t>上证180</t>
  </si>
  <si>
    <t>322520.41亿</t>
  </si>
  <si>
    <t>风险提示</t>
  </si>
  <si>
    <t>2538.39亿</t>
  </si>
  <si>
    <t>非周期股</t>
  </si>
  <si>
    <t>308398.09亿</t>
  </si>
  <si>
    <t>酒店餐饮</t>
  </si>
  <si>
    <t>629.66亿</t>
  </si>
  <si>
    <t>中证A100</t>
  </si>
  <si>
    <t>236405.63亿</t>
  </si>
  <si>
    <t>中盘价值</t>
  </si>
  <si>
    <t>--</t>
  </si>
  <si>
    <t>周期股</t>
  </si>
  <si>
    <t>234045.56亿</t>
  </si>
  <si>
    <t>创成长</t>
  </si>
  <si>
    <t>深成指R</t>
  </si>
  <si>
    <t>206418.56亿</t>
  </si>
  <si>
    <t>配股预案</t>
  </si>
  <si>
    <t>行业龙头</t>
  </si>
  <si>
    <t>197603.31亿</t>
  </si>
  <si>
    <t>中特估</t>
  </si>
  <si>
    <t>189143.81亿</t>
  </si>
  <si>
    <t>通达信88</t>
  </si>
  <si>
    <t>162353.38亿</t>
  </si>
  <si>
    <t>证金汇金持股</t>
  </si>
  <si>
    <t>135159.34亿</t>
  </si>
  <si>
    <t>中证500</t>
  </si>
  <si>
    <t>128355.27亿</t>
  </si>
  <si>
    <t>创业板指</t>
  </si>
  <si>
    <t>127577.13亿</t>
  </si>
  <si>
    <t>一带一路</t>
  </si>
  <si>
    <t>126683.77亿</t>
  </si>
  <si>
    <t>绩优股</t>
  </si>
  <si>
    <t>121961.77亿</t>
  </si>
  <si>
    <t>中小综指</t>
  </si>
  <si>
    <t>119795.95亿</t>
  </si>
  <si>
    <t>深证100</t>
  </si>
  <si>
    <t>117761.29亿</t>
  </si>
  <si>
    <t>消费100</t>
  </si>
  <si>
    <t>117205.36亿</t>
  </si>
  <si>
    <t>陆股通重仓</t>
  </si>
  <si>
    <t>99855.52亿</t>
  </si>
  <si>
    <t>百元股</t>
  </si>
  <si>
    <t>91919.73亿</t>
  </si>
  <si>
    <t>上证380</t>
  </si>
  <si>
    <t>73851.94亿</t>
  </si>
  <si>
    <t>拟增持</t>
  </si>
  <si>
    <t>60003.22亿</t>
  </si>
  <si>
    <t>全指材料</t>
  </si>
  <si>
    <t>52335.05亿</t>
  </si>
  <si>
    <t>MSCI中盘</t>
  </si>
  <si>
    <t>48429.07亿</t>
  </si>
  <si>
    <t>电气设备</t>
  </si>
  <si>
    <t>47666.82亿</t>
  </si>
  <si>
    <t>QFII重仓</t>
  </si>
  <si>
    <t>45316.45亿</t>
  </si>
  <si>
    <t>商誉减值</t>
  </si>
  <si>
    <t>43973.26亿</t>
  </si>
  <si>
    <t>整体上市</t>
  </si>
  <si>
    <t>43755.51亿</t>
  </si>
  <si>
    <t>全指医药</t>
  </si>
  <si>
    <t>40194.81亿</t>
  </si>
  <si>
    <t>券商重仓</t>
  </si>
  <si>
    <t>39370.96亿</t>
  </si>
  <si>
    <t>参股金融</t>
  </si>
  <si>
    <t>38987.07亿</t>
  </si>
  <si>
    <t>高市净率</t>
  </si>
  <si>
    <t>37968.35亿</t>
  </si>
  <si>
    <t>白酒概念</t>
  </si>
  <si>
    <t>35367.57亿</t>
  </si>
  <si>
    <t>元器件</t>
  </si>
  <si>
    <t>35178.29亿</t>
  </si>
  <si>
    <t>山东板块</t>
  </si>
  <si>
    <t>34677.96亿</t>
  </si>
  <si>
    <t>券商金股</t>
  </si>
  <si>
    <t>34044.15亿</t>
  </si>
  <si>
    <t>证券</t>
  </si>
  <si>
    <t>30823.21亿</t>
  </si>
  <si>
    <t>电力</t>
  </si>
  <si>
    <t>29313.15亿</t>
  </si>
  <si>
    <t>参股新股</t>
  </si>
  <si>
    <t>29107.19亿</t>
  </si>
  <si>
    <t>社保新进</t>
  </si>
  <si>
    <t>28186.13亿</t>
  </si>
  <si>
    <t>雄安新区</t>
  </si>
  <si>
    <t>27585.76亿</t>
  </si>
  <si>
    <t>养老金持股</t>
  </si>
  <si>
    <t>26838.46亿</t>
  </si>
  <si>
    <t>贵州板块</t>
  </si>
  <si>
    <t>22706.69亿</t>
  </si>
  <si>
    <t>QFII新进</t>
  </si>
  <si>
    <t>22045.76亿</t>
  </si>
  <si>
    <t>定增股</t>
  </si>
  <si>
    <t>20843.52亿</t>
  </si>
  <si>
    <t>铁路基建</t>
  </si>
  <si>
    <t>20126.52亿</t>
  </si>
  <si>
    <t>安徽板块</t>
  </si>
  <si>
    <t>19002.92亿</t>
  </si>
  <si>
    <t>稀缺资源</t>
  </si>
  <si>
    <t>17358.71亿</t>
  </si>
  <si>
    <t>建筑</t>
  </si>
  <si>
    <t>16210.67亿</t>
  </si>
  <si>
    <t>员工持股</t>
  </si>
  <si>
    <t>14609.81亿</t>
  </si>
  <si>
    <t>河南板块</t>
  </si>
  <si>
    <t>13996.44亿</t>
  </si>
  <si>
    <t>运输服务</t>
  </si>
  <si>
    <t>13727.20亿</t>
  </si>
  <si>
    <t>户数减少</t>
  </si>
  <si>
    <t>13535.47亿</t>
  </si>
  <si>
    <t>IT设备</t>
  </si>
  <si>
    <t>10841.21亿</t>
  </si>
  <si>
    <t>交通设施</t>
  </si>
  <si>
    <t>10271.59亿</t>
  </si>
  <si>
    <t>镍金属</t>
  </si>
  <si>
    <t>9430.85亿</t>
  </si>
  <si>
    <t>钙钛矿电池</t>
  </si>
  <si>
    <t>8751.33亿</t>
  </si>
  <si>
    <t>江西板块</t>
  </si>
  <si>
    <t>7998.59亿</t>
  </si>
  <si>
    <t>密集调研</t>
  </si>
  <si>
    <t>7801.22亿</t>
  </si>
  <si>
    <t>云南板块</t>
  </si>
  <si>
    <t>7759.13亿</t>
  </si>
  <si>
    <t>猪肉</t>
  </si>
  <si>
    <t>7649.77亿</t>
  </si>
  <si>
    <t>建材</t>
  </si>
  <si>
    <t>7015.69亿</t>
  </si>
  <si>
    <t>运输设备</t>
  </si>
  <si>
    <t>4842.08亿</t>
  </si>
  <si>
    <t>化纤</t>
  </si>
  <si>
    <t>4364.54亿</t>
  </si>
  <si>
    <t>吉林板块</t>
  </si>
  <si>
    <t>3695.45亿</t>
  </si>
  <si>
    <t>摘帽</t>
  </si>
  <si>
    <t>3651.73亿</t>
  </si>
  <si>
    <t>黑龙江</t>
  </si>
  <si>
    <t>3639.04亿</t>
  </si>
  <si>
    <t>供气供热</t>
  </si>
  <si>
    <t>3173.17亿</t>
  </si>
  <si>
    <t>高质押股</t>
  </si>
  <si>
    <t>2954.42亿</t>
  </si>
  <si>
    <t>青海板块</t>
  </si>
  <si>
    <t>2113.60亿</t>
  </si>
  <si>
    <t>玻璃基板</t>
  </si>
  <si>
    <t>1686.26亿</t>
  </si>
  <si>
    <t>近期复牌</t>
  </si>
  <si>
    <t>1454.32亿</t>
  </si>
  <si>
    <t>水务</t>
  </si>
  <si>
    <t>1407.75亿</t>
  </si>
  <si>
    <t>Ｂ股指数</t>
  </si>
  <si>
    <t>676.16亿</t>
  </si>
  <si>
    <t>深证Ｂ指</t>
  </si>
  <si>
    <t>557.45亿</t>
  </si>
  <si>
    <t>成份Ｂ指</t>
  </si>
  <si>
    <t>425.79亿</t>
  </si>
  <si>
    <t>业绩预升</t>
  </si>
  <si>
    <t>20.06亿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</si>
  <si>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</si>
  <si>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</si>
  <si>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</si>
  <si>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</si>
  <si>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</si>
  <si>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</si>
  <si>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</si>
  <si>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</si>
  <si>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创业大盘</t>
  </si>
  <si>
    <t>数字经济</t>
  </si>
  <si>
    <t>创业300</t>
  </si>
  <si>
    <t>腾讯济安</t>
  </si>
  <si>
    <t>农业主题</t>
  </si>
  <si>
    <t>上证中盘</t>
  </si>
  <si>
    <t>治理指数</t>
  </si>
  <si>
    <t>中证 500</t>
  </si>
  <si>
    <t>中证100</t>
  </si>
  <si>
    <t>深证50</t>
  </si>
  <si>
    <t>深主板50</t>
  </si>
  <si>
    <t>创业板50</t>
  </si>
  <si>
    <t>中创100</t>
  </si>
  <si>
    <t>绿色电力</t>
  </si>
  <si>
    <t>投资时钟</t>
  </si>
  <si>
    <t>小盘价值</t>
  </si>
  <si>
    <t>小盘成长</t>
  </si>
  <si>
    <t>大盘成长</t>
  </si>
  <si>
    <t>国证价值</t>
  </si>
  <si>
    <t>国证成长</t>
  </si>
  <si>
    <t>能源金属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</si>
  <si>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</si>
  <si>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</si>
  <si>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</si>
  <si>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</si>
  <si>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</si>
  <si>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</si>
  <si>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</si>
  <si>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</si>
  <si>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</si>
  <si>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</si>
  <si>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</si>
  <si>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</si>
  <si>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</si>
  <si>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</si>
  <si>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</si>
  <si>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</si>
  <si>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</si>
  <si>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</si>
  <si>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</si>
  <si>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</si>
  <si>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</si>
  <si>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</si>
  <si>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内地运输</t>
  </si>
  <si>
    <t>国证物流</t>
  </si>
  <si>
    <t>企债指数</t>
  </si>
  <si>
    <t>沪公司债</t>
  </si>
  <si>
    <t>沪企债30</t>
  </si>
  <si>
    <t>金融等权</t>
  </si>
  <si>
    <t>5年信用</t>
  </si>
  <si>
    <t>信用100</t>
  </si>
  <si>
    <t>上证银行</t>
  </si>
  <si>
    <t>180红利</t>
  </si>
  <si>
    <t>HK银行</t>
  </si>
  <si>
    <t>300公用</t>
  </si>
  <si>
    <t>公司债指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</si>
  <si>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</si>
  <si>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</si>
  <si>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</si>
  <si>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</si>
  <si>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</si>
  <si>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</si>
  <si>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</si>
  <si>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</si>
  <si>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</si>
  <si>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</si>
  <si>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地产等权</t>
  </si>
  <si>
    <t>【数据引擎：奇衡DK阿赖耶识系统】情绪值</t>
  </si>
  <si>
    <t>AU00</t>
  </si>
  <si>
    <t>黄金连续</t>
  </si>
  <si>
    <t>RR00</t>
  </si>
  <si>
    <t>粳米连续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</si>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</sst>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5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"880786"</f>
        <v>880786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3.5" spans="1:6">
      <c r="A4" s="33" t="str">
        <f>"880310"</f>
        <v>880310</v>
      </c>
      <c r="B4" s="33" t="s">
        <v>9</v>
      </c>
      <c r="C4" s="33" t="s">
        <v>10</v>
      </c>
      <c r="D4" s="33" t="str">
        <f>"000300"</f>
        <v>000300</v>
      </c>
      <c r="E4" s="33" t="s">
        <v>11</v>
      </c>
      <c r="F4" s="33" t="s">
        <v>12</v>
      </c>
    </row>
    <row r="5" ht="13.5" spans="1:6">
      <c r="A5" s="33" t="str">
        <f>"880482"</f>
        <v>880482</v>
      </c>
      <c r="B5" s="33" t="s">
        <v>13</v>
      </c>
      <c r="C5" s="33" t="s">
        <v>14</v>
      </c>
      <c r="D5" s="33" t="str">
        <f>"399300"</f>
        <v>399300</v>
      </c>
      <c r="E5" s="33" t="s">
        <v>11</v>
      </c>
      <c r="F5" s="33" t="s">
        <v>12</v>
      </c>
    </row>
    <row r="6" ht="13.5" spans="1:6">
      <c r="A6" s="33" t="str">
        <f>"880217"</f>
        <v>880217</v>
      </c>
      <c r="B6" s="33" t="s">
        <v>15</v>
      </c>
      <c r="C6" s="33" t="s">
        <v>16</v>
      </c>
      <c r="D6" s="33" t="str">
        <f>"880883"</f>
        <v>880883</v>
      </c>
      <c r="E6" s="33" t="s">
        <v>17</v>
      </c>
      <c r="F6" s="33" t="s">
        <v>18</v>
      </c>
    </row>
    <row r="7" ht="13.5" spans="1:6">
      <c r="A7" s="33" t="str">
        <f>"880723"</f>
        <v>880723</v>
      </c>
      <c r="B7" s="33" t="s">
        <v>19</v>
      </c>
      <c r="C7" s="33" t="s">
        <v>20</v>
      </c>
      <c r="D7" s="33" t="str">
        <f>"880821"</f>
        <v>880821</v>
      </c>
      <c r="E7" s="33" t="s">
        <v>21</v>
      </c>
      <c r="F7" s="33" t="s">
        <v>22</v>
      </c>
    </row>
    <row r="8" ht="13.5" spans="1:6">
      <c r="A8" s="33" t="str">
        <f>"880737"</f>
        <v>880737</v>
      </c>
      <c r="B8" s="33" t="s">
        <v>23</v>
      </c>
      <c r="C8" s="33" t="s">
        <v>24</v>
      </c>
      <c r="D8" s="33" t="str">
        <f>"880801"</f>
        <v>880801</v>
      </c>
      <c r="E8" s="33" t="s">
        <v>25</v>
      </c>
      <c r="F8" s="33" t="s">
        <v>26</v>
      </c>
    </row>
    <row r="9" ht="13.5" spans="1:6">
      <c r="A9" s="33" t="str">
        <f>"880684"</f>
        <v>880684</v>
      </c>
      <c r="B9" s="33" t="s">
        <v>27</v>
      </c>
      <c r="C9" s="33" t="s">
        <v>28</v>
      </c>
      <c r="D9" s="33" t="str">
        <f>"399001"</f>
        <v>399001</v>
      </c>
      <c r="E9" s="33" t="s">
        <v>29</v>
      </c>
      <c r="F9" s="33" t="s">
        <v>30</v>
      </c>
    </row>
    <row r="10" ht="13.5" spans="1:6">
      <c r="A10" s="33" t="str">
        <f>"880230"</f>
        <v>880230</v>
      </c>
      <c r="B10" s="33" t="s">
        <v>31</v>
      </c>
      <c r="C10" s="33" t="s">
        <v>32</v>
      </c>
      <c r="D10" s="33" t="str">
        <f>"000010"</f>
        <v>000010</v>
      </c>
      <c r="E10" s="33" t="s">
        <v>33</v>
      </c>
      <c r="F10" s="33" t="s">
        <v>34</v>
      </c>
    </row>
    <row r="11" ht="13.5" spans="1:6">
      <c r="A11" s="33" t="str">
        <f>"880896"</f>
        <v>880896</v>
      </c>
      <c r="B11" s="33" t="s">
        <v>35</v>
      </c>
      <c r="C11" s="33" t="s">
        <v>36</v>
      </c>
      <c r="D11" s="33" t="str">
        <f>"880680"</f>
        <v>880680</v>
      </c>
      <c r="E11" s="33" t="s">
        <v>37</v>
      </c>
      <c r="F11" s="33" t="s">
        <v>38</v>
      </c>
    </row>
    <row r="12" ht="13.5" spans="1:6">
      <c r="A12" s="33" t="str">
        <f>"880423"</f>
        <v>880423</v>
      </c>
      <c r="B12" s="33" t="s">
        <v>39</v>
      </c>
      <c r="C12" s="33" t="s">
        <v>40</v>
      </c>
      <c r="D12" s="33" t="str">
        <f>"000903"</f>
        <v>000903</v>
      </c>
      <c r="E12" s="33" t="s">
        <v>41</v>
      </c>
      <c r="F12" s="33" t="s">
        <v>42</v>
      </c>
    </row>
    <row r="13" ht="13.5" spans="1:6">
      <c r="A13" s="33" t="str">
        <f>"399375"</f>
        <v>399375</v>
      </c>
      <c r="B13" s="33" t="s">
        <v>43</v>
      </c>
      <c r="C13" s="33" t="s">
        <v>44</v>
      </c>
      <c r="D13" s="33" t="str">
        <f>"880679"</f>
        <v>880679</v>
      </c>
      <c r="E13" s="33" t="s">
        <v>45</v>
      </c>
      <c r="F13" s="33" t="s">
        <v>46</v>
      </c>
    </row>
    <row r="14" ht="13.5" spans="1:6">
      <c r="A14" s="33" t="str">
        <f>"399296"</f>
        <v>399296</v>
      </c>
      <c r="B14" s="33" t="s">
        <v>47</v>
      </c>
      <c r="C14" s="33" t="s">
        <v>44</v>
      </c>
      <c r="D14" s="33" t="str">
        <f>"399002"</f>
        <v>399002</v>
      </c>
      <c r="E14" s="33" t="s">
        <v>48</v>
      </c>
      <c r="F14" s="33" t="s">
        <v>49</v>
      </c>
    </row>
    <row r="15" ht="13.5" spans="1:6">
      <c r="A15" s="33" t="str">
        <f>"880890"</f>
        <v>880890</v>
      </c>
      <c r="B15" s="33" t="s">
        <v>50</v>
      </c>
      <c r="C15" s="33" t="s">
        <v>44</v>
      </c>
      <c r="D15" s="33" t="str">
        <f>"880847"</f>
        <v>880847</v>
      </c>
      <c r="E15" s="33" t="s">
        <v>51</v>
      </c>
      <c r="F15" s="33" t="s">
        <v>52</v>
      </c>
    </row>
    <row r="16" ht="13.5" spans="1:6">
      <c r="A16" s="34"/>
      <c r="B16" s="34"/>
      <c r="C16" s="34"/>
      <c r="D16" s="33" t="str">
        <f>"880671"</f>
        <v>880671</v>
      </c>
      <c r="E16" s="33" t="s">
        <v>53</v>
      </c>
      <c r="F16" s="33" t="s">
        <v>54</v>
      </c>
    </row>
    <row r="17" ht="13.5" spans="1:6">
      <c r="A17" s="34"/>
      <c r="B17" s="34"/>
      <c r="C17" s="34"/>
      <c r="D17" s="33" t="str">
        <f>"880515"</f>
        <v>880515</v>
      </c>
      <c r="E17" s="33" t="s">
        <v>55</v>
      </c>
      <c r="F17" s="33" t="s">
        <v>56</v>
      </c>
    </row>
    <row r="18" ht="13.5" spans="1:6">
      <c r="A18" s="34"/>
      <c r="B18" s="34"/>
      <c r="C18" s="34"/>
      <c r="D18" s="33" t="str">
        <f>"880857"</f>
        <v>880857</v>
      </c>
      <c r="E18" s="33" t="s">
        <v>57</v>
      </c>
      <c r="F18" s="33" t="s">
        <v>58</v>
      </c>
    </row>
    <row r="19" ht="13.5" spans="1:6">
      <c r="A19" s="34"/>
      <c r="B19" s="34"/>
      <c r="C19" s="34"/>
      <c r="D19" s="33" t="str">
        <f>"000905"</f>
        <v>000905</v>
      </c>
      <c r="E19" s="33" t="s">
        <v>59</v>
      </c>
      <c r="F19" s="33" t="s">
        <v>60</v>
      </c>
    </row>
    <row r="20" ht="13.5" spans="1:6">
      <c r="A20" s="34"/>
      <c r="B20" s="34"/>
      <c r="C20" s="34"/>
      <c r="D20" s="33" t="str">
        <f>"399006"</f>
        <v>399006</v>
      </c>
      <c r="E20" s="33" t="s">
        <v>61</v>
      </c>
      <c r="F20" s="33" t="s">
        <v>62</v>
      </c>
    </row>
    <row r="21" ht="13.5" spans="1:6">
      <c r="A21" s="34"/>
      <c r="B21" s="34"/>
      <c r="C21" s="34"/>
      <c r="D21" s="33" t="str">
        <f>"880594"</f>
        <v>880594</v>
      </c>
      <c r="E21" s="33" t="s">
        <v>63</v>
      </c>
      <c r="F21" s="33" t="s">
        <v>64</v>
      </c>
    </row>
    <row r="22" ht="16.5" spans="1:6">
      <c r="A22" s="21"/>
      <c r="B22" s="21"/>
      <c r="C22" s="21"/>
      <c r="D22" s="33" t="str">
        <f>"880835"</f>
        <v>880835</v>
      </c>
      <c r="E22" s="33" t="s">
        <v>65</v>
      </c>
      <c r="F22" s="33" t="s">
        <v>66</v>
      </c>
    </row>
    <row r="23" ht="16.5" spans="1:6">
      <c r="A23" s="21"/>
      <c r="B23" s="21"/>
      <c r="C23" s="21"/>
      <c r="D23" s="33" t="str">
        <f>"399101"</f>
        <v>399101</v>
      </c>
      <c r="E23" s="33" t="s">
        <v>67</v>
      </c>
      <c r="F23" s="33" t="s">
        <v>68</v>
      </c>
    </row>
    <row r="24" ht="16.5" spans="1:6">
      <c r="A24" s="21"/>
      <c r="B24" s="21"/>
      <c r="C24" s="21"/>
      <c r="D24" s="33" t="str">
        <f>"399330"</f>
        <v>399330</v>
      </c>
      <c r="E24" s="33" t="s">
        <v>69</v>
      </c>
      <c r="F24" s="33" t="s">
        <v>70</v>
      </c>
    </row>
    <row r="25" ht="16.5" spans="1:6">
      <c r="A25" s="21"/>
      <c r="B25" s="21"/>
      <c r="C25" s="21"/>
      <c r="D25" s="33" t="str">
        <f>"399364"</f>
        <v>399364</v>
      </c>
      <c r="E25" s="33" t="s">
        <v>71</v>
      </c>
      <c r="F25" s="33" t="s">
        <v>72</v>
      </c>
    </row>
    <row r="26" ht="16.5" spans="1:6">
      <c r="A26" s="21"/>
      <c r="B26" s="21"/>
      <c r="C26" s="21"/>
      <c r="D26" s="33" t="str">
        <f>"880678"</f>
        <v>880678</v>
      </c>
      <c r="E26" s="33" t="s">
        <v>73</v>
      </c>
      <c r="F26" s="33" t="s">
        <v>74</v>
      </c>
    </row>
    <row r="27" ht="16.5" spans="1:6">
      <c r="A27" s="21"/>
      <c r="B27" s="21"/>
      <c r="C27" s="21"/>
      <c r="D27" s="33" t="str">
        <f>"880878"</f>
        <v>880878</v>
      </c>
      <c r="E27" s="33" t="s">
        <v>75</v>
      </c>
      <c r="F27" s="33" t="s">
        <v>76</v>
      </c>
    </row>
    <row r="28" ht="16.5" spans="1:6">
      <c r="A28" s="21"/>
      <c r="B28" s="21"/>
      <c r="C28" s="21"/>
      <c r="D28" s="33" t="str">
        <f>"000009"</f>
        <v>000009</v>
      </c>
      <c r="E28" s="33" t="s">
        <v>77</v>
      </c>
      <c r="F28" s="33" t="s">
        <v>78</v>
      </c>
    </row>
    <row r="29" ht="16.5" spans="1:6">
      <c r="A29" s="21"/>
      <c r="B29" s="21"/>
      <c r="C29" s="21"/>
      <c r="D29" s="33" t="str">
        <f>"880814"</f>
        <v>880814</v>
      </c>
      <c r="E29" s="33" t="s">
        <v>79</v>
      </c>
      <c r="F29" s="33" t="s">
        <v>80</v>
      </c>
    </row>
    <row r="30" ht="16.5" spans="1:6">
      <c r="A30" s="21"/>
      <c r="B30" s="21"/>
      <c r="C30" s="21"/>
      <c r="D30" s="33" t="str">
        <f>"000987"</f>
        <v>000987</v>
      </c>
      <c r="E30" s="33" t="s">
        <v>81</v>
      </c>
      <c r="F30" s="33" t="s">
        <v>82</v>
      </c>
    </row>
    <row r="31" ht="16.5" spans="1:6">
      <c r="A31" s="21"/>
      <c r="B31" s="21"/>
      <c r="C31" s="21"/>
      <c r="D31" s="33" t="str">
        <f>"880771"</f>
        <v>880771</v>
      </c>
      <c r="E31" s="33" t="s">
        <v>83</v>
      </c>
      <c r="F31" s="33" t="s">
        <v>84</v>
      </c>
    </row>
    <row r="32" ht="16.5" spans="1:6">
      <c r="A32" s="21"/>
      <c r="B32" s="21"/>
      <c r="C32" s="21"/>
      <c r="D32" s="33" t="str">
        <f>"880446"</f>
        <v>880446</v>
      </c>
      <c r="E32" s="33" t="s">
        <v>85</v>
      </c>
      <c r="F32" s="33" t="s">
        <v>86</v>
      </c>
    </row>
    <row r="33" ht="16.5" spans="1:6">
      <c r="A33" s="21"/>
      <c r="B33" s="21"/>
      <c r="C33" s="21"/>
      <c r="D33" s="33" t="str">
        <f>"880802"</f>
        <v>880802</v>
      </c>
      <c r="E33" s="33" t="s">
        <v>87</v>
      </c>
      <c r="F33" s="33" t="s">
        <v>88</v>
      </c>
    </row>
    <row r="34" ht="16.5" spans="1:6">
      <c r="A34" s="21"/>
      <c r="B34" s="21"/>
      <c r="C34" s="21"/>
      <c r="D34" s="33" t="str">
        <f>"880817"</f>
        <v>880817</v>
      </c>
      <c r="E34" s="33" t="s">
        <v>89</v>
      </c>
      <c r="F34" s="33" t="s">
        <v>90</v>
      </c>
    </row>
    <row r="35" ht="16.5" spans="1:6">
      <c r="A35" s="21"/>
      <c r="B35" s="21"/>
      <c r="C35" s="21"/>
      <c r="D35" s="33" t="str">
        <f>"880532"</f>
        <v>880532</v>
      </c>
      <c r="E35" s="33" t="s">
        <v>91</v>
      </c>
      <c r="F35" s="33" t="s">
        <v>92</v>
      </c>
    </row>
    <row r="36" ht="16.5" spans="1:6">
      <c r="A36" s="21"/>
      <c r="B36" s="21"/>
      <c r="C36" s="21"/>
      <c r="D36" s="33" t="str">
        <f>"000991"</f>
        <v>000991</v>
      </c>
      <c r="E36" s="33" t="s">
        <v>93</v>
      </c>
      <c r="F36" s="33" t="s">
        <v>94</v>
      </c>
    </row>
    <row r="37" ht="16.5" spans="1:6">
      <c r="A37" s="21"/>
      <c r="B37" s="21"/>
      <c r="C37" s="21"/>
      <c r="D37" s="33" t="str">
        <f>"880803"</f>
        <v>880803</v>
      </c>
      <c r="E37" s="33" t="s">
        <v>95</v>
      </c>
      <c r="F37" s="33" t="s">
        <v>96</v>
      </c>
    </row>
    <row r="38" ht="16.5" spans="1:6">
      <c r="A38" s="21"/>
      <c r="B38" s="21"/>
      <c r="C38" s="21"/>
      <c r="D38" s="33" t="str">
        <f>"880538"</f>
        <v>880538</v>
      </c>
      <c r="E38" s="33" t="s">
        <v>97</v>
      </c>
      <c r="F38" s="33" t="s">
        <v>98</v>
      </c>
    </row>
    <row r="39" ht="16.5" spans="1:6">
      <c r="A39" s="21"/>
      <c r="B39" s="21"/>
      <c r="C39" s="21"/>
      <c r="D39" s="33" t="str">
        <f>"880827"</f>
        <v>880827</v>
      </c>
      <c r="E39" s="33" t="s">
        <v>99</v>
      </c>
      <c r="F39" s="33" t="s">
        <v>100</v>
      </c>
    </row>
    <row r="40" ht="16.5" spans="1:6">
      <c r="A40" s="21"/>
      <c r="B40" s="21"/>
      <c r="C40" s="21"/>
      <c r="D40" s="33" t="str">
        <f>"880564"</f>
        <v>880564</v>
      </c>
      <c r="E40" s="33" t="s">
        <v>101</v>
      </c>
      <c r="F40" s="33" t="s">
        <v>102</v>
      </c>
    </row>
    <row r="41" ht="16.5" spans="1:6">
      <c r="A41" s="21"/>
      <c r="B41" s="21"/>
      <c r="C41" s="21"/>
      <c r="D41" s="33" t="str">
        <f>"880492"</f>
        <v>880492</v>
      </c>
      <c r="E41" s="33" t="s">
        <v>103</v>
      </c>
      <c r="F41" s="33" t="s">
        <v>104</v>
      </c>
    </row>
    <row r="42" ht="16.5" spans="1:6">
      <c r="A42" s="21"/>
      <c r="B42" s="21"/>
      <c r="C42" s="21"/>
      <c r="D42" s="33" t="str">
        <f>"880215"</f>
        <v>880215</v>
      </c>
      <c r="E42" s="33" t="s">
        <v>105</v>
      </c>
      <c r="F42" s="33" t="s">
        <v>106</v>
      </c>
    </row>
    <row r="43" ht="16.5" spans="1:6">
      <c r="A43" s="21"/>
      <c r="B43" s="21"/>
      <c r="C43" s="21"/>
      <c r="D43" s="33" t="str">
        <f>"880620"</f>
        <v>880620</v>
      </c>
      <c r="E43" s="33" t="s">
        <v>107</v>
      </c>
      <c r="F43" s="33" t="s">
        <v>108</v>
      </c>
    </row>
    <row r="44" ht="16.5" spans="1:6">
      <c r="A44" s="21"/>
      <c r="B44" s="21"/>
      <c r="C44" s="21"/>
      <c r="D44" s="33" t="str">
        <f>"880472"</f>
        <v>880472</v>
      </c>
      <c r="E44" s="33" t="s">
        <v>109</v>
      </c>
      <c r="F44" s="33" t="s">
        <v>110</v>
      </c>
    </row>
    <row r="45" ht="16.5" spans="1:6">
      <c r="A45" s="21"/>
      <c r="B45" s="21"/>
      <c r="C45" s="21"/>
      <c r="D45" s="33" t="str">
        <f>"880305"</f>
        <v>880305</v>
      </c>
      <c r="E45" s="33" t="s">
        <v>111</v>
      </c>
      <c r="F45" s="33" t="s">
        <v>112</v>
      </c>
    </row>
    <row r="46" ht="16.5" spans="1:6">
      <c r="A46" s="21"/>
      <c r="B46" s="21"/>
      <c r="C46" s="21"/>
      <c r="D46" s="33" t="str">
        <f>"880852"</f>
        <v>880852</v>
      </c>
      <c r="E46" s="33" t="s">
        <v>113</v>
      </c>
      <c r="F46" s="33" t="s">
        <v>114</v>
      </c>
    </row>
    <row r="47" ht="16.5" spans="1:6">
      <c r="A47" s="21"/>
      <c r="B47" s="21"/>
      <c r="C47" s="21"/>
      <c r="D47" s="33" t="str">
        <f>"880783"</f>
        <v>880783</v>
      </c>
      <c r="E47" s="33" t="s">
        <v>115</v>
      </c>
      <c r="F47" s="33" t="s">
        <v>116</v>
      </c>
    </row>
    <row r="48" ht="16.5" spans="1:6">
      <c r="A48" s="21"/>
      <c r="B48" s="21"/>
      <c r="C48" s="21"/>
      <c r="D48" s="33" t="str">
        <f>"880911"</f>
        <v>880911</v>
      </c>
      <c r="E48" s="33" t="s">
        <v>117</v>
      </c>
      <c r="F48" s="33" t="s">
        <v>118</v>
      </c>
    </row>
    <row r="49" ht="16.5" spans="1:6">
      <c r="A49" s="21"/>
      <c r="B49" s="21"/>
      <c r="C49" s="21"/>
      <c r="D49" s="33" t="str">
        <f>"880894"</f>
        <v>880894</v>
      </c>
      <c r="E49" s="33" t="s">
        <v>119</v>
      </c>
      <c r="F49" s="33" t="s">
        <v>120</v>
      </c>
    </row>
    <row r="50" ht="16.5" spans="1:6">
      <c r="A50" s="21"/>
      <c r="B50" s="21"/>
      <c r="C50" s="21"/>
      <c r="D50" s="33" t="str">
        <f>"880229"</f>
        <v>880229</v>
      </c>
      <c r="E50" s="33" t="s">
        <v>121</v>
      </c>
      <c r="F50" s="33" t="s">
        <v>122</v>
      </c>
    </row>
    <row r="51" ht="16.5" spans="1:6">
      <c r="A51" s="21"/>
      <c r="B51" s="21"/>
      <c r="C51" s="21"/>
      <c r="D51" s="33" t="str">
        <f>"880781"</f>
        <v>880781</v>
      </c>
      <c r="E51" s="33" t="s">
        <v>123</v>
      </c>
      <c r="F51" s="33" t="s">
        <v>124</v>
      </c>
    </row>
    <row r="52" ht="16.5" spans="1:6">
      <c r="A52" s="21"/>
      <c r="B52" s="21"/>
      <c r="C52" s="21"/>
      <c r="D52" s="33" t="str">
        <f>"880856"</f>
        <v>880856</v>
      </c>
      <c r="E52" s="33" t="s">
        <v>125</v>
      </c>
      <c r="F52" s="33" t="s">
        <v>126</v>
      </c>
    </row>
    <row r="53" ht="16.5" spans="1:6">
      <c r="A53" s="21"/>
      <c r="B53" s="21"/>
      <c r="C53" s="21"/>
      <c r="D53" s="33" t="str">
        <f>"880525"</f>
        <v>880525</v>
      </c>
      <c r="E53" s="33" t="s">
        <v>127</v>
      </c>
      <c r="F53" s="33" t="s">
        <v>128</v>
      </c>
    </row>
    <row r="54" ht="16.5" spans="1:6">
      <c r="A54" s="21"/>
      <c r="B54" s="21"/>
      <c r="C54" s="21"/>
      <c r="D54" s="33" t="str">
        <f>"880224"</f>
        <v>880224</v>
      </c>
      <c r="E54" s="33" t="s">
        <v>129</v>
      </c>
      <c r="F54" s="33" t="s">
        <v>130</v>
      </c>
    </row>
    <row r="55" ht="16.5" spans="1:6">
      <c r="A55" s="21"/>
      <c r="B55" s="21"/>
      <c r="C55" s="21"/>
      <c r="D55" s="33" t="str">
        <f>"880505"</f>
        <v>880505</v>
      </c>
      <c r="E55" s="33" t="s">
        <v>131</v>
      </c>
      <c r="F55" s="33" t="s">
        <v>132</v>
      </c>
    </row>
    <row r="56" ht="16.5" spans="1:6">
      <c r="A56" s="21"/>
      <c r="B56" s="21"/>
      <c r="C56" s="21"/>
      <c r="D56" s="33" t="str">
        <f>"880476"</f>
        <v>880476</v>
      </c>
      <c r="E56" s="33" t="s">
        <v>133</v>
      </c>
      <c r="F56" s="33" t="s">
        <v>134</v>
      </c>
    </row>
    <row r="57" ht="16.5" spans="1:6">
      <c r="A57" s="21"/>
      <c r="B57" s="21"/>
      <c r="C57" s="21"/>
      <c r="D57" s="33" t="str">
        <f>"880859"</f>
        <v>880859</v>
      </c>
      <c r="E57" s="33" t="s">
        <v>135</v>
      </c>
      <c r="F57" s="33" t="s">
        <v>136</v>
      </c>
    </row>
    <row r="58" ht="16.5" spans="1:6">
      <c r="A58" s="21"/>
      <c r="B58" s="21"/>
      <c r="C58" s="21"/>
      <c r="D58" s="33" t="str">
        <f>"880213"</f>
        <v>880213</v>
      </c>
      <c r="E58" s="33" t="s">
        <v>137</v>
      </c>
      <c r="F58" s="33" t="s">
        <v>138</v>
      </c>
    </row>
    <row r="59" ht="16.5" spans="1:6">
      <c r="A59" s="21"/>
      <c r="B59" s="21"/>
      <c r="C59" s="21"/>
      <c r="D59" s="33" t="str">
        <f>"880459"</f>
        <v>880459</v>
      </c>
      <c r="E59" s="33" t="s">
        <v>139</v>
      </c>
      <c r="F59" s="33" t="s">
        <v>140</v>
      </c>
    </row>
    <row r="60" ht="16.5" spans="1:6">
      <c r="A60" s="21"/>
      <c r="B60" s="21"/>
      <c r="C60" s="21"/>
      <c r="D60" s="33" t="str">
        <f>"880877"</f>
        <v>880877</v>
      </c>
      <c r="E60" s="33" t="s">
        <v>141</v>
      </c>
      <c r="F60" s="33" t="s">
        <v>142</v>
      </c>
    </row>
    <row r="61" ht="16.5" spans="1:6">
      <c r="A61" s="21"/>
      <c r="B61" s="21"/>
      <c r="C61" s="21"/>
      <c r="D61" s="33" t="str">
        <f>"880489"</f>
        <v>880489</v>
      </c>
      <c r="E61" s="33" t="s">
        <v>143</v>
      </c>
      <c r="F61" s="33" t="s">
        <v>144</v>
      </c>
    </row>
    <row r="62" ht="16.5" spans="1:6">
      <c r="A62" s="21"/>
      <c r="B62" s="21"/>
      <c r="C62" s="21"/>
      <c r="D62" s="33" t="str">
        <f>"880465"</f>
        <v>880465</v>
      </c>
      <c r="E62" s="33" t="s">
        <v>145</v>
      </c>
      <c r="F62" s="33" t="s">
        <v>146</v>
      </c>
    </row>
    <row r="63" ht="16.5" spans="1:6">
      <c r="A63" s="21"/>
      <c r="B63" s="21"/>
      <c r="C63" s="21"/>
      <c r="D63" s="33" t="str">
        <f>"880612"</f>
        <v>880612</v>
      </c>
      <c r="E63" s="33" t="s">
        <v>147</v>
      </c>
      <c r="F63" s="33" t="s">
        <v>148</v>
      </c>
    </row>
    <row r="64" ht="16.5" spans="1:6">
      <c r="A64" s="21"/>
      <c r="B64" s="21"/>
      <c r="C64" s="21"/>
      <c r="D64" s="33" t="str">
        <f>"880655"</f>
        <v>880655</v>
      </c>
      <c r="E64" s="33" t="s">
        <v>149</v>
      </c>
      <c r="F64" s="33" t="s">
        <v>150</v>
      </c>
    </row>
    <row r="65" ht="16.5" spans="1:6">
      <c r="A65" s="21"/>
      <c r="B65" s="21"/>
      <c r="C65" s="21"/>
      <c r="D65" s="33" t="str">
        <f>"880222"</f>
        <v>880222</v>
      </c>
      <c r="E65" s="33" t="s">
        <v>151</v>
      </c>
      <c r="F65" s="33" t="s">
        <v>152</v>
      </c>
    </row>
    <row r="66" ht="16.5" spans="1:6">
      <c r="A66" s="21"/>
      <c r="B66" s="21"/>
      <c r="C66" s="21"/>
      <c r="D66" s="33" t="str">
        <f>"880816"</f>
        <v>880816</v>
      </c>
      <c r="E66" s="33" t="s">
        <v>153</v>
      </c>
      <c r="F66" s="33" t="s">
        <v>154</v>
      </c>
    </row>
    <row r="67" ht="16.5" spans="1:6">
      <c r="A67" s="21"/>
      <c r="B67" s="21"/>
      <c r="C67" s="21"/>
      <c r="D67" s="33" t="str">
        <f>"880227"</f>
        <v>880227</v>
      </c>
      <c r="E67" s="33" t="s">
        <v>155</v>
      </c>
      <c r="F67" s="33" t="s">
        <v>156</v>
      </c>
    </row>
    <row r="68" ht="16.5" spans="1:6">
      <c r="A68" s="21"/>
      <c r="B68" s="21"/>
      <c r="C68" s="21"/>
      <c r="D68" s="33" t="str">
        <f>"880936"</f>
        <v>880936</v>
      </c>
      <c r="E68" s="33" t="s">
        <v>157</v>
      </c>
      <c r="F68" s="33" t="s">
        <v>158</v>
      </c>
    </row>
    <row r="69" ht="16.5" spans="1:6">
      <c r="A69" s="21"/>
      <c r="B69" s="21"/>
      <c r="C69" s="21"/>
      <c r="D69" s="33" t="str">
        <f>"880344"</f>
        <v>880344</v>
      </c>
      <c r="E69" s="33" t="s">
        <v>159</v>
      </c>
      <c r="F69" s="33" t="s">
        <v>160</v>
      </c>
    </row>
    <row r="70" ht="16.5" spans="1:6">
      <c r="A70" s="21"/>
      <c r="B70" s="21"/>
      <c r="C70" s="21"/>
      <c r="D70" s="33" t="str">
        <f>"880432"</f>
        <v>880432</v>
      </c>
      <c r="E70" s="33" t="s">
        <v>161</v>
      </c>
      <c r="F70" s="33" t="s">
        <v>162</v>
      </c>
    </row>
    <row r="71" ht="16.5" spans="1:6">
      <c r="A71" s="21"/>
      <c r="B71" s="21"/>
      <c r="C71" s="21"/>
      <c r="D71" s="33" t="str">
        <f>"880330"</f>
        <v>880330</v>
      </c>
      <c r="E71" s="33" t="s">
        <v>163</v>
      </c>
      <c r="F71" s="33" t="s">
        <v>164</v>
      </c>
    </row>
    <row r="72" ht="16.5" spans="1:6">
      <c r="A72" s="21"/>
      <c r="B72" s="21"/>
      <c r="C72" s="21"/>
      <c r="D72" s="33" t="str">
        <f>"880203"</f>
        <v>880203</v>
      </c>
      <c r="E72" s="33" t="s">
        <v>165</v>
      </c>
      <c r="F72" s="33" t="s">
        <v>166</v>
      </c>
    </row>
    <row r="73" ht="16.5" spans="1:6">
      <c r="A73" s="21"/>
      <c r="B73" s="21"/>
      <c r="C73" s="21"/>
      <c r="D73" s="33" t="str">
        <f>"880573"</f>
        <v>880573</v>
      </c>
      <c r="E73" s="33" t="s">
        <v>167</v>
      </c>
      <c r="F73" s="33" t="s">
        <v>168</v>
      </c>
    </row>
    <row r="74" ht="16.5" spans="1:6">
      <c r="A74" s="21"/>
      <c r="B74" s="21"/>
      <c r="C74" s="21"/>
      <c r="D74" s="33" t="str">
        <f>"880201"</f>
        <v>880201</v>
      </c>
      <c r="E74" s="33" t="s">
        <v>169</v>
      </c>
      <c r="F74" s="33" t="s">
        <v>170</v>
      </c>
    </row>
    <row r="75" ht="16.5" spans="1:6">
      <c r="A75" s="21"/>
      <c r="B75" s="21"/>
      <c r="C75" s="21"/>
      <c r="D75" s="33" t="str">
        <f>"880455"</f>
        <v>880455</v>
      </c>
      <c r="E75" s="33" t="s">
        <v>171</v>
      </c>
      <c r="F75" s="33" t="s">
        <v>172</v>
      </c>
    </row>
    <row r="76" ht="16.5" spans="1:6">
      <c r="A76" s="21"/>
      <c r="B76" s="21"/>
      <c r="C76" s="21"/>
      <c r="D76" s="33" t="str">
        <f>"880892"</f>
        <v>880892</v>
      </c>
      <c r="E76" s="33" t="s">
        <v>173</v>
      </c>
      <c r="F76" s="33" t="s">
        <v>174</v>
      </c>
    </row>
    <row r="77" ht="16.5" spans="1:6">
      <c r="A77" s="21"/>
      <c r="B77" s="21"/>
      <c r="C77" s="21"/>
      <c r="D77" s="33" t="str">
        <f>"880206"</f>
        <v>880206</v>
      </c>
      <c r="E77" s="33" t="s">
        <v>175</v>
      </c>
      <c r="F77" s="33" t="s">
        <v>176</v>
      </c>
    </row>
    <row r="78" ht="16.5" spans="1:6">
      <c r="A78" s="21"/>
      <c r="B78" s="21"/>
      <c r="C78" s="21"/>
      <c r="D78" s="33" t="str">
        <f>"880547"</f>
        <v>880547</v>
      </c>
      <c r="E78" s="33" t="s">
        <v>177</v>
      </c>
      <c r="F78" s="33" t="s">
        <v>178</v>
      </c>
    </row>
    <row r="79" ht="16.5" spans="1:6">
      <c r="A79" s="21"/>
      <c r="B79" s="21"/>
      <c r="C79" s="21"/>
      <c r="D79" s="33" t="str">
        <f>"880872"</f>
        <v>880872</v>
      </c>
      <c r="E79" s="33" t="s">
        <v>179</v>
      </c>
      <c r="F79" s="33" t="s">
        <v>180</v>
      </c>
    </row>
    <row r="80" ht="16.5" spans="1:6">
      <c r="A80" s="21"/>
      <c r="B80" s="21"/>
      <c r="C80" s="21"/>
      <c r="D80" s="33" t="str">
        <f>"880454"</f>
        <v>880454</v>
      </c>
      <c r="E80" s="33" t="s">
        <v>181</v>
      </c>
      <c r="F80" s="33" t="s">
        <v>182</v>
      </c>
    </row>
    <row r="81" ht="16.5" spans="1:6">
      <c r="A81" s="21"/>
      <c r="B81" s="21"/>
      <c r="C81" s="21"/>
      <c r="D81" s="33" t="str">
        <f>"000003"</f>
        <v>000003</v>
      </c>
      <c r="E81" s="33" t="s">
        <v>183</v>
      </c>
      <c r="F81" s="33" t="s">
        <v>184</v>
      </c>
    </row>
    <row r="82" ht="16.5" spans="1:6">
      <c r="A82" s="21"/>
      <c r="B82" s="21"/>
      <c r="C82" s="21"/>
      <c r="D82" s="33" t="str">
        <f>"399108"</f>
        <v>399108</v>
      </c>
      <c r="E82" s="33" t="s">
        <v>185</v>
      </c>
      <c r="F82" s="33" t="s">
        <v>186</v>
      </c>
    </row>
    <row r="83" ht="16.5" spans="1:6">
      <c r="A83" s="21"/>
      <c r="B83" s="21"/>
      <c r="C83" s="21"/>
      <c r="D83" s="33" t="str">
        <f>"399003"</f>
        <v>399003</v>
      </c>
      <c r="E83" s="33" t="s">
        <v>187</v>
      </c>
      <c r="F83" s="33" t="s">
        <v>188</v>
      </c>
    </row>
    <row r="84" ht="16.5" spans="1:6">
      <c r="A84" s="21"/>
      <c r="B84" s="21"/>
      <c r="C84" s="21"/>
      <c r="D84" s="33" t="str">
        <f>"880842"</f>
        <v>880842</v>
      </c>
      <c r="E84" s="33" t="s">
        <v>189</v>
      </c>
      <c r="F84" s="33" t="s">
        <v>190</v>
      </c>
    </row>
    <row r="85" ht="16.5" spans="1:6">
      <c r="A85" s="21"/>
      <c r="B85" s="21"/>
      <c r="C85" s="21"/>
      <c r="D85" s="33" t="str">
        <f>"399362"</f>
        <v>399362</v>
      </c>
      <c r="E85" s="33" t="s">
        <v>191</v>
      </c>
      <c r="F85" s="33" t="s">
        <v>44</v>
      </c>
    </row>
    <row r="86" ht="16.5" spans="1:6">
      <c r="A86" s="21"/>
      <c r="B86" s="21"/>
      <c r="C86" s="21"/>
      <c r="D86" s="33" t="str">
        <f>"399359"</f>
        <v>399359</v>
      </c>
      <c r="E86" s="33" t="s">
        <v>192</v>
      </c>
      <c r="F86" s="33" t="s">
        <v>44</v>
      </c>
    </row>
    <row r="87" ht="16.5" spans="1:6">
      <c r="A87" s="21"/>
      <c r="B87" s="21"/>
      <c r="C87" s="21"/>
      <c r="D87" s="33" t="str">
        <f>"399357"</f>
        <v>399357</v>
      </c>
      <c r="E87" s="33" t="s">
        <v>193</v>
      </c>
      <c r="F87" s="33" t="s">
        <v>44</v>
      </c>
    </row>
    <row r="88" ht="16.5" spans="1:6">
      <c r="A88" s="21"/>
      <c r="B88" s="21"/>
      <c r="C88" s="21"/>
      <c r="D88" s="33" t="str">
        <f>"399348"</f>
        <v>399348</v>
      </c>
      <c r="E88" s="33" t="s">
        <v>194</v>
      </c>
      <c r="F88" s="33" t="s">
        <v>44</v>
      </c>
    </row>
    <row r="89" ht="16.5" spans="1:6">
      <c r="A89" s="21"/>
      <c r="B89" s="21"/>
      <c r="C89" s="21"/>
      <c r="D89" s="33" t="str">
        <f>"399346"</f>
        <v>399346</v>
      </c>
      <c r="E89" s="33" t="s">
        <v>195</v>
      </c>
      <c r="F89" s="33" t="s">
        <v>44</v>
      </c>
    </row>
    <row r="90" ht="16.5" spans="1:6">
      <c r="A90" s="21"/>
      <c r="B90" s="21"/>
      <c r="C90" s="21"/>
      <c r="D90" s="33" t="str">
        <f>"399324"</f>
        <v>399324</v>
      </c>
      <c r="E90" s="33" t="s">
        <v>196</v>
      </c>
      <c r="F90" s="33" t="s">
        <v>44</v>
      </c>
    </row>
    <row r="91" ht="16.5" spans="1:6">
      <c r="A91" s="21"/>
      <c r="B91" s="21"/>
      <c r="C91" s="21"/>
      <c r="D91" s="33" t="str">
        <f>"399322"</f>
        <v>399322</v>
      </c>
      <c r="E91" s="33" t="s">
        <v>197</v>
      </c>
      <c r="F91" s="33" t="s">
        <v>44</v>
      </c>
    </row>
    <row r="92" ht="16.5" spans="1:6">
      <c r="A92" s="21"/>
      <c r="B92" s="21"/>
      <c r="C92" s="21"/>
      <c r="D92" s="33" t="str">
        <f>"399320"</f>
        <v>399320</v>
      </c>
      <c r="E92" s="33" t="s">
        <v>198</v>
      </c>
      <c r="F92" s="33" t="s">
        <v>44</v>
      </c>
    </row>
    <row r="93" ht="16.5" spans="1:6">
      <c r="A93" s="21"/>
      <c r="B93" s="21"/>
      <c r="C93" s="21"/>
      <c r="D93" s="33" t="str">
        <f>"399293"</f>
        <v>399293</v>
      </c>
      <c r="E93" s="33" t="s">
        <v>199</v>
      </c>
      <c r="F93" s="33" t="s">
        <v>44</v>
      </c>
    </row>
    <row r="94" ht="16.5" spans="1:6">
      <c r="A94" s="21"/>
      <c r="B94" s="21"/>
      <c r="C94" s="21"/>
      <c r="D94" s="33" t="str">
        <f>"399262"</f>
        <v>399262</v>
      </c>
      <c r="E94" s="33" t="s">
        <v>200</v>
      </c>
      <c r="F94" s="33" t="s">
        <v>44</v>
      </c>
    </row>
    <row r="95" ht="16.5" spans="1:6">
      <c r="A95" s="21"/>
      <c r="B95" s="21"/>
      <c r="C95" s="21"/>
      <c r="D95" s="33" t="str">
        <f>"399012"</f>
        <v>399012</v>
      </c>
      <c r="E95" s="33" t="s">
        <v>201</v>
      </c>
      <c r="F95" s="33" t="s">
        <v>44</v>
      </c>
    </row>
    <row r="96" ht="16.5" spans="1:6">
      <c r="A96" s="21"/>
      <c r="B96" s="21"/>
      <c r="C96" s="21"/>
      <c r="D96" s="33" t="str">
        <f>"000847"</f>
        <v>000847</v>
      </c>
      <c r="E96" s="33" t="s">
        <v>202</v>
      </c>
      <c r="F96" s="33" t="s">
        <v>44</v>
      </c>
    </row>
    <row r="97" ht="16.5" spans="1:6">
      <c r="A97" s="21"/>
      <c r="B97" s="21"/>
      <c r="C97" s="21"/>
      <c r="D97" s="33" t="str">
        <f>"000122"</f>
        <v>000122</v>
      </c>
      <c r="E97" s="33" t="s">
        <v>203</v>
      </c>
      <c r="F97" s="33" t="s">
        <v>44</v>
      </c>
    </row>
    <row r="98" ht="16.5" spans="1:6">
      <c r="A98" s="21"/>
      <c r="B98" s="21"/>
      <c r="C98" s="21"/>
      <c r="D98" s="33" t="str">
        <f>"000044"</f>
        <v>000044</v>
      </c>
      <c r="E98" s="33" t="s">
        <v>204</v>
      </c>
      <c r="F98" s="33" t="s">
        <v>44</v>
      </c>
    </row>
    <row r="99" ht="16.5" spans="1:6">
      <c r="A99" s="21"/>
      <c r="B99" s="21"/>
      <c r="C99" s="21"/>
      <c r="D99" s="33" t="str">
        <f>"000019"</f>
        <v>000019</v>
      </c>
      <c r="E99" s="33" t="s">
        <v>205</v>
      </c>
      <c r="F99" s="33" t="s">
        <v>44</v>
      </c>
    </row>
    <row r="100" ht="16.5" spans="1:6">
      <c r="A100" s="21"/>
      <c r="B100" s="21"/>
      <c r="C100" s="21"/>
      <c r="D100" s="33" t="str">
        <f>"999997"</f>
        <v>999997</v>
      </c>
      <c r="E100" s="33" t="s">
        <v>183</v>
      </c>
      <c r="F100" s="33" t="s">
        <v>44</v>
      </c>
    </row>
    <row r="101" ht="16.5" spans="1:6">
      <c r="A101" s="21"/>
      <c r="B101" s="21"/>
      <c r="C101" s="21"/>
      <c r="D101" s="33" t="str">
        <f>"399905"</f>
        <v>399905</v>
      </c>
      <c r="E101" s="33" t="s">
        <v>206</v>
      </c>
      <c r="F101" s="33" t="s">
        <v>44</v>
      </c>
    </row>
    <row r="102" ht="16.5" spans="1:6">
      <c r="A102" s="21"/>
      <c r="B102" s="21"/>
      <c r="C102" s="21"/>
      <c r="D102" s="33" t="str">
        <f>"399903"</f>
        <v>399903</v>
      </c>
      <c r="E102" s="33" t="s">
        <v>207</v>
      </c>
      <c r="F102" s="33" t="s">
        <v>44</v>
      </c>
    </row>
    <row r="103" ht="16.5" spans="1:6">
      <c r="A103" s="21"/>
      <c r="B103" s="21"/>
      <c r="C103" s="21"/>
      <c r="D103" s="33" t="str">
        <f>"399850"</f>
        <v>399850</v>
      </c>
      <c r="E103" s="33" t="s">
        <v>208</v>
      </c>
      <c r="F103" s="33" t="s">
        <v>44</v>
      </c>
    </row>
    <row r="104" ht="16.5" spans="1:6">
      <c r="A104" s="21"/>
      <c r="B104" s="21"/>
      <c r="C104" s="21"/>
      <c r="D104" s="33" t="str">
        <f>"399750"</f>
        <v>399750</v>
      </c>
      <c r="E104" s="33" t="s">
        <v>209</v>
      </c>
      <c r="F104" s="33" t="s">
        <v>44</v>
      </c>
    </row>
    <row r="105" ht="16.5" spans="1:6">
      <c r="A105" s="21"/>
      <c r="B105" s="21"/>
      <c r="C105" s="21"/>
      <c r="D105" s="33" t="str">
        <f>"399673"</f>
        <v>399673</v>
      </c>
      <c r="E105" s="33" t="s">
        <v>210</v>
      </c>
      <c r="F105" s="33" t="s">
        <v>44</v>
      </c>
    </row>
    <row r="106" ht="16.5" spans="1:6">
      <c r="A106" s="21"/>
      <c r="B106" s="21"/>
      <c r="C106" s="21"/>
      <c r="D106" s="33" t="str">
        <f>"399612"</f>
        <v>399612</v>
      </c>
      <c r="E106" s="33" t="s">
        <v>211</v>
      </c>
      <c r="F106" s="33" t="s">
        <v>44</v>
      </c>
    </row>
    <row r="107" ht="16.5" spans="1:6">
      <c r="A107" s="21"/>
      <c r="B107" s="21"/>
      <c r="C107" s="21"/>
      <c r="D107" s="33" t="str">
        <f>"399438"</f>
        <v>399438</v>
      </c>
      <c r="E107" s="33" t="s">
        <v>212</v>
      </c>
      <c r="F107" s="33" t="s">
        <v>44</v>
      </c>
    </row>
    <row r="108" ht="16.5" spans="1:6">
      <c r="A108" s="21"/>
      <c r="B108" s="21"/>
      <c r="C108" s="21"/>
      <c r="D108" s="33" t="str">
        <f>"399391"</f>
        <v>399391</v>
      </c>
      <c r="E108" s="33" t="s">
        <v>213</v>
      </c>
      <c r="F108" s="33" t="s">
        <v>44</v>
      </c>
    </row>
    <row r="109" ht="16.5" spans="1:6">
      <c r="A109" s="21"/>
      <c r="B109" s="21"/>
      <c r="C109" s="21"/>
      <c r="D109" s="33" t="str">
        <f>"399377"</f>
        <v>399377</v>
      </c>
      <c r="E109" s="33" t="s">
        <v>214</v>
      </c>
      <c r="F109" s="33" t="s">
        <v>44</v>
      </c>
    </row>
    <row r="110" ht="16.5" spans="1:6">
      <c r="A110" s="21"/>
      <c r="B110" s="21"/>
      <c r="C110" s="21"/>
      <c r="D110" s="33" t="str">
        <f>"399376"</f>
        <v>399376</v>
      </c>
      <c r="E110" s="33" t="s">
        <v>215</v>
      </c>
      <c r="F110" s="33" t="s">
        <v>44</v>
      </c>
    </row>
    <row r="111" ht="16.5" spans="1:6">
      <c r="A111" s="21"/>
      <c r="B111" s="21"/>
      <c r="C111" s="21"/>
      <c r="D111" s="33" t="str">
        <f>"399372"</f>
        <v>399372</v>
      </c>
      <c r="E111" s="33" t="s">
        <v>216</v>
      </c>
      <c r="F111" s="33" t="s">
        <v>44</v>
      </c>
    </row>
    <row r="112" ht="16.5" spans="1:6">
      <c r="A112" s="21"/>
      <c r="B112" s="21"/>
      <c r="C112" s="21"/>
      <c r="D112" s="33" t="str">
        <f>"399371"</f>
        <v>399371</v>
      </c>
      <c r="E112" s="33" t="s">
        <v>217</v>
      </c>
      <c r="F112" s="33" t="s">
        <v>44</v>
      </c>
    </row>
    <row r="113" ht="16.5" spans="1:6">
      <c r="A113" s="21"/>
      <c r="B113" s="21"/>
      <c r="C113" s="21"/>
      <c r="D113" s="33" t="str">
        <f>"399370"</f>
        <v>399370</v>
      </c>
      <c r="E113" s="33" t="s">
        <v>218</v>
      </c>
      <c r="F113" s="33" t="s">
        <v>44</v>
      </c>
    </row>
    <row r="114" ht="16.5" spans="1:6">
      <c r="A114" s="21"/>
      <c r="B114" s="21"/>
      <c r="C114" s="21"/>
      <c r="D114" s="33" t="str">
        <f>"399366"</f>
        <v>399366</v>
      </c>
      <c r="E114" s="33" t="s">
        <v>219</v>
      </c>
      <c r="F114" s="33" t="s">
        <v>44</v>
      </c>
    </row>
    <row r="115" ht="16.5" spans="1:6">
      <c r="A115" s="21"/>
      <c r="B115" s="21"/>
      <c r="C115" s="21"/>
      <c r="D115" s="33" t="str">
        <f>"399365"</f>
        <v>399365</v>
      </c>
      <c r="E115" s="33" t="s">
        <v>220</v>
      </c>
      <c r="F115" s="33" t="s">
        <v>44</v>
      </c>
    </row>
    <row r="116" ht="16.5" spans="1:6">
      <c r="A116" s="21"/>
      <c r="B116" s="21"/>
      <c r="C116" s="21"/>
      <c r="D116" s="34"/>
      <c r="E116" s="34"/>
      <c r="F116" s="34"/>
    </row>
    <row r="117" ht="16.5" spans="1:6">
      <c r="A117" s="21"/>
      <c r="B117" s="21"/>
      <c r="C117" s="21"/>
      <c r="D117" s="34"/>
      <c r="E117" s="34"/>
      <c r="F117" s="34"/>
    </row>
    <row r="118" ht="16.5" spans="1:6">
      <c r="A118" s="21"/>
      <c r="B118" s="21"/>
      <c r="C118" s="21"/>
      <c r="D118" s="34"/>
      <c r="E118" s="34"/>
      <c r="F118" s="34"/>
    </row>
    <row r="119" ht="16.5" spans="1:6">
      <c r="A119" s="21"/>
      <c r="B119" s="21"/>
      <c r="C119" s="21"/>
      <c r="D119" s="34"/>
      <c r="E119" s="34"/>
      <c r="F119" s="34"/>
    </row>
    <row r="120" ht="16.5" spans="1:6">
      <c r="A120" s="21"/>
      <c r="B120" s="21"/>
      <c r="C120" s="21"/>
      <c r="D120" s="34"/>
      <c r="E120" s="34"/>
      <c r="F120" s="34"/>
    </row>
    <row r="121" ht="16.5" spans="1:6">
      <c r="A121" s="21"/>
      <c r="B121" s="21"/>
      <c r="C121" s="21"/>
      <c r="D121" s="34"/>
      <c r="E121" s="34"/>
      <c r="F121" s="34"/>
    </row>
    <row r="122" ht="16.5" spans="1:6">
      <c r="A122" s="21"/>
      <c r="B122" s="21"/>
      <c r="C122" s="21"/>
      <c r="D122" s="34"/>
      <c r="E122" s="34"/>
      <c r="F122" s="34"/>
    </row>
    <row r="123" ht="16.5" spans="1:6">
      <c r="A123" s="21"/>
      <c r="B123" s="21"/>
      <c r="C123" s="21"/>
      <c r="D123" s="34"/>
      <c r="E123" s="34"/>
      <c r="F123" s="34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6">
      <c r="A127" s="21"/>
      <c r="B127" s="21"/>
      <c r="C127" s="21"/>
      <c r="D127" s="21"/>
      <c r="E127" s="21"/>
      <c r="F127" s="21"/>
    </row>
    <row r="128" ht="16.5" spans="1:6">
      <c r="A128" s="21"/>
      <c r="B128" s="21"/>
      <c r="C128" s="21"/>
      <c r="D128" s="21"/>
      <c r="E128" s="21"/>
      <c r="F128" s="21"/>
    </row>
    <row r="129" ht="16.5" spans="1:6">
      <c r="A129" s="21"/>
      <c r="B129" s="21"/>
      <c r="C129" s="21"/>
      <c r="D129" s="21"/>
      <c r="E129" s="21"/>
      <c r="F129" s="21"/>
    </row>
    <row r="130" ht="16.5" spans="1:6">
      <c r="A130" s="21"/>
      <c r="B130" s="21"/>
      <c r="C130" s="21"/>
      <c r="D130" s="21"/>
      <c r="E130" s="21"/>
      <c r="F130" s="21"/>
    </row>
    <row r="131" ht="16.5" spans="1:6">
      <c r="A131" s="21"/>
      <c r="B131" s="21"/>
      <c r="C131" s="21"/>
      <c r="D131" s="21"/>
      <c r="E131" s="21"/>
      <c r="F131" s="21"/>
    </row>
    <row r="132" ht="16.5" spans="1:6">
      <c r="A132" s="21"/>
      <c r="B132" s="21"/>
      <c r="C132" s="21"/>
      <c r="D132" s="21"/>
      <c r="E132" s="21"/>
      <c r="F132" s="21"/>
    </row>
    <row r="133" ht="16.5" spans="1:6">
      <c r="A133" s="21"/>
      <c r="B133" s="21"/>
      <c r="C133" s="21"/>
      <c r="D133" s="21"/>
      <c r="E133" s="21"/>
      <c r="F133" s="21"/>
    </row>
    <row r="134" ht="16.5" spans="1:6">
      <c r="A134" s="21"/>
      <c r="B134" s="21"/>
      <c r="C134" s="21"/>
      <c r="D134" s="21"/>
      <c r="E134" s="21"/>
      <c r="F134" s="21"/>
    </row>
    <row r="135" ht="16.5" spans="1:6">
      <c r="A135" s="21"/>
      <c r="B135" s="21"/>
      <c r="C135" s="21"/>
      <c r="D135" s="21"/>
      <c r="E135" s="21"/>
      <c r="F135" s="21"/>
    </row>
    <row r="136" ht="16.5" spans="1:6">
      <c r="A136" s="21"/>
      <c r="B136" s="21"/>
      <c r="C136" s="21"/>
      <c r="D136" s="21"/>
      <c r="E136" s="21"/>
      <c r="F136" s="21"/>
    </row>
    <row r="137" ht="16.5" spans="1:6">
      <c r="A137" s="21"/>
      <c r="B137" s="21"/>
      <c r="C137" s="21"/>
      <c r="D137" s="21"/>
      <c r="E137" s="21"/>
      <c r="F137" s="21"/>
    </row>
    <row r="138" ht="16.5" spans="1:6">
      <c r="A138" s="21"/>
      <c r="B138" s="21"/>
      <c r="C138" s="21"/>
      <c r="D138" s="21"/>
      <c r="E138" s="21"/>
      <c r="F138" s="21"/>
    </row>
    <row r="139" ht="16.5" spans="1:6">
      <c r="A139" s="21"/>
      <c r="B139" s="21"/>
      <c r="C139" s="21"/>
      <c r="D139" s="21"/>
      <c r="E139" s="21"/>
      <c r="F139" s="21"/>
    </row>
    <row r="140" ht="16.5" spans="1:6">
      <c r="A140" s="21"/>
      <c r="B140" s="21"/>
      <c r="C140" s="21"/>
      <c r="D140" s="21"/>
      <c r="E140" s="21"/>
      <c r="F140" s="21"/>
    </row>
    <row r="141" ht="16.5" spans="1:6">
      <c r="A141" s="21"/>
      <c r="B141" s="21"/>
      <c r="C141" s="21"/>
      <c r="D141" s="21"/>
      <c r="E141" s="21"/>
      <c r="F141" s="21"/>
    </row>
    <row r="142" ht="16.5" spans="1:6">
      <c r="A142" s="21"/>
      <c r="B142" s="21"/>
      <c r="C142" s="21"/>
      <c r="D142" s="21"/>
      <c r="E142" s="21"/>
      <c r="F142" s="21"/>
    </row>
    <row r="143" ht="16.5" spans="1:6">
      <c r="A143" s="21"/>
      <c r="B143" s="21"/>
      <c r="C143" s="21"/>
      <c r="D143" s="21"/>
      <c r="E143" s="21"/>
      <c r="F143" s="21"/>
    </row>
    <row r="144" ht="16.5" spans="1:6">
      <c r="A144" s="21"/>
      <c r="B144" s="21"/>
      <c r="C144" s="21"/>
      <c r="D144" s="21"/>
      <c r="E144" s="21"/>
      <c r="F144" s="21"/>
    </row>
    <row r="145" ht="16.5" spans="1:6">
      <c r="A145" s="21"/>
      <c r="B145" s="21"/>
      <c r="C145" s="21"/>
      <c r="D145" s="21"/>
      <c r="E145" s="21"/>
      <c r="F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221</v>
      </c>
      <c r="B1" s="2"/>
      <c r="C1" s="2"/>
      <c r="D1" s="2"/>
      <c r="E1" s="2"/>
      <c r="F1" s="2"/>
      <c r="G1" s="2"/>
      <c r="H1" s="2"/>
      <c r="I1" s="2"/>
      <c r="J1" s="2"/>
      <c r="K1" s="1" t="s">
        <v>222</v>
      </c>
      <c r="L1" s="1"/>
      <c r="M1" s="1"/>
      <c r="N1" s="1"/>
      <c r="O1" s="1"/>
      <c r="P1" s="1"/>
      <c r="Q1" s="1"/>
      <c r="R1" s="1"/>
    </row>
    <row r="2" ht="22.5" spans="1:18">
      <c r="A2" s="3" t="s">
        <v>223</v>
      </c>
      <c r="B2" s="4" t="s">
        <v>224</v>
      </c>
      <c r="C2" s="4" t="s">
        <v>225</v>
      </c>
      <c r="D2" s="4" t="s">
        <v>226</v>
      </c>
      <c r="E2" s="4" t="s">
        <v>227</v>
      </c>
      <c r="F2" s="4" t="s">
        <v>228</v>
      </c>
      <c r="G2" s="4" t="s">
        <v>229</v>
      </c>
      <c r="H2" s="4" t="s">
        <v>230</v>
      </c>
      <c r="I2" s="4" t="s">
        <v>231</v>
      </c>
      <c r="J2" s="4" t="s">
        <v>232</v>
      </c>
      <c r="K2" s="12" t="s">
        <v>233</v>
      </c>
      <c r="L2" s="12" t="s">
        <v>234</v>
      </c>
      <c r="M2" s="12" t="s">
        <v>235</v>
      </c>
      <c r="N2" s="12" t="s">
        <v>236</v>
      </c>
      <c r="O2" s="12" t="s">
        <v>237</v>
      </c>
      <c r="P2" s="12" t="s">
        <v>238</v>
      </c>
      <c r="Q2" s="12" t="s">
        <v>239</v>
      </c>
      <c r="R2" s="12" t="s">
        <v>240</v>
      </c>
    </row>
    <row r="3" ht="16.5" spans="1:18">
      <c r="A3" s="16">
        <v>12</v>
      </c>
      <c r="B3" s="16" t="s">
        <v>241</v>
      </c>
      <c r="C3" s="16">
        <v>221.895</v>
      </c>
      <c r="D3" s="16">
        <v>224.598</v>
      </c>
      <c r="E3" s="16">
        <v>1</v>
      </c>
      <c r="F3" s="17">
        <v>0</v>
      </c>
      <c r="G3" s="17">
        <v>0</v>
      </c>
      <c r="H3" s="17">
        <v>1</v>
      </c>
      <c r="I3" s="17">
        <v>0.01</v>
      </c>
      <c r="J3" s="17">
        <v>1.214</v>
      </c>
      <c r="K3" s="22">
        <v>3</v>
      </c>
      <c r="L3" s="22">
        <v>1</v>
      </c>
      <c r="M3" s="22">
        <v>0</v>
      </c>
      <c r="N3" s="22">
        <v>-1</v>
      </c>
      <c r="O3" s="22">
        <v>0</v>
      </c>
      <c r="P3" s="22">
        <v>-2.495</v>
      </c>
      <c r="Q3" s="22">
        <v>0</v>
      </c>
      <c r="R3" s="22">
        <v>-1</v>
      </c>
    </row>
    <row r="4" ht="16.5" spans="1:18">
      <c r="A4" s="16">
        <v>945</v>
      </c>
      <c r="B4" s="16" t="s">
        <v>242</v>
      </c>
      <c r="C4" s="16">
        <v>1366.256</v>
      </c>
      <c r="D4" s="16">
        <v>1495.35</v>
      </c>
      <c r="E4" s="16">
        <v>1</v>
      </c>
      <c r="F4" s="17">
        <v>0</v>
      </c>
      <c r="G4" s="17">
        <v>0</v>
      </c>
      <c r="H4" s="17">
        <v>1</v>
      </c>
      <c r="I4" s="17">
        <v>0.311</v>
      </c>
      <c r="J4" s="17">
        <v>8.917</v>
      </c>
      <c r="K4" s="22">
        <v>3</v>
      </c>
      <c r="L4" s="22">
        <v>1</v>
      </c>
      <c r="M4" s="22">
        <v>0</v>
      </c>
      <c r="N4" s="22">
        <v>-1</v>
      </c>
      <c r="O4" s="22">
        <v>0</v>
      </c>
      <c r="P4" s="22">
        <v>-2.614</v>
      </c>
      <c r="Q4" s="22">
        <v>0</v>
      </c>
      <c r="R4" s="22">
        <v>-1</v>
      </c>
    </row>
    <row r="5" ht="16.5" spans="1:18">
      <c r="A5" s="16">
        <v>399353</v>
      </c>
      <c r="B5" s="16" t="s">
        <v>243</v>
      </c>
      <c r="C5" s="16">
        <v>1996.067</v>
      </c>
      <c r="D5" s="16">
        <v>2188.388</v>
      </c>
      <c r="E5" s="16">
        <v>1</v>
      </c>
      <c r="F5" s="17">
        <v>0</v>
      </c>
      <c r="G5" s="17">
        <v>0</v>
      </c>
      <c r="H5" s="17">
        <v>1</v>
      </c>
      <c r="I5" s="17">
        <v>0.04</v>
      </c>
      <c r="J5" s="17">
        <v>8.825</v>
      </c>
      <c r="K5" s="22">
        <v>4</v>
      </c>
      <c r="L5" s="22">
        <v>1</v>
      </c>
      <c r="M5" s="22">
        <v>0</v>
      </c>
      <c r="N5" s="22">
        <v>1</v>
      </c>
      <c r="O5" s="22">
        <v>-1</v>
      </c>
      <c r="P5" s="22">
        <v>-0.252</v>
      </c>
      <c r="Q5" s="22">
        <v>0</v>
      </c>
      <c r="R5" s="22">
        <v>0</v>
      </c>
    </row>
    <row r="6" ht="16.5" spans="1:18">
      <c r="A6" s="18">
        <v>13</v>
      </c>
      <c r="B6" s="18" t="s">
        <v>244</v>
      </c>
      <c r="C6" s="18">
        <v>294.438</v>
      </c>
      <c r="D6" s="18">
        <v>296.703</v>
      </c>
      <c r="E6" s="18">
        <v>0</v>
      </c>
      <c r="F6" s="18">
        <v>0</v>
      </c>
      <c r="G6" s="18">
        <v>0</v>
      </c>
      <c r="H6" s="18">
        <v>1</v>
      </c>
      <c r="I6" s="17">
        <v>0.402</v>
      </c>
      <c r="J6" s="17">
        <v>1.162</v>
      </c>
      <c r="K6" s="22">
        <v>3</v>
      </c>
      <c r="L6" s="22">
        <v>2</v>
      </c>
      <c r="M6" s="22">
        <v>0</v>
      </c>
      <c r="N6" s="22">
        <v>-1</v>
      </c>
      <c r="O6" s="22">
        <v>0</v>
      </c>
      <c r="P6" s="22">
        <v>-1.191</v>
      </c>
      <c r="Q6" s="22">
        <v>0</v>
      </c>
      <c r="R6" s="22">
        <v>-1</v>
      </c>
    </row>
    <row r="7" ht="16.5" spans="1:18">
      <c r="A7" s="18">
        <v>22</v>
      </c>
      <c r="B7" s="18" t="s">
        <v>245</v>
      </c>
      <c r="C7" s="18">
        <v>247.053</v>
      </c>
      <c r="D7" s="18">
        <v>248.842</v>
      </c>
      <c r="E7" s="18">
        <v>0</v>
      </c>
      <c r="F7" s="18">
        <v>0</v>
      </c>
      <c r="G7" s="18">
        <v>0</v>
      </c>
      <c r="H7" s="18">
        <v>1</v>
      </c>
      <c r="I7" s="17">
        <v>0.347</v>
      </c>
      <c r="J7" s="17">
        <v>1.064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-3.838</v>
      </c>
      <c r="Q7" s="22">
        <v>0</v>
      </c>
      <c r="R7" s="22">
        <v>-1</v>
      </c>
    </row>
    <row r="8" ht="16.5" spans="1:18">
      <c r="A8" s="18">
        <v>61</v>
      </c>
      <c r="B8" s="18" t="s">
        <v>246</v>
      </c>
      <c r="C8" s="18">
        <v>175.139</v>
      </c>
      <c r="D8" s="18">
        <v>177.461</v>
      </c>
      <c r="E8" s="18">
        <v>0</v>
      </c>
      <c r="F8" s="18">
        <v>0</v>
      </c>
      <c r="G8" s="18">
        <v>0</v>
      </c>
      <c r="H8" s="18">
        <v>1</v>
      </c>
      <c r="I8" s="17">
        <v>0.26</v>
      </c>
      <c r="J8" s="17">
        <v>1.565</v>
      </c>
      <c r="K8" s="22">
        <v>2</v>
      </c>
      <c r="L8" s="22">
        <v>2</v>
      </c>
      <c r="M8" s="22">
        <v>0</v>
      </c>
      <c r="N8" s="22">
        <v>0</v>
      </c>
      <c r="O8" s="22">
        <v>0</v>
      </c>
      <c r="P8" s="22">
        <v>-2.953</v>
      </c>
      <c r="Q8" s="22">
        <v>0</v>
      </c>
      <c r="R8" s="22">
        <v>-1</v>
      </c>
    </row>
    <row r="9" ht="16.5" spans="1:18">
      <c r="A9" s="18">
        <v>76</v>
      </c>
      <c r="B9" s="18" t="s">
        <v>247</v>
      </c>
      <c r="C9" s="18">
        <v>4840.098</v>
      </c>
      <c r="D9" s="18">
        <v>5356.334</v>
      </c>
      <c r="E9" s="18">
        <v>0</v>
      </c>
      <c r="F9" s="18">
        <v>0</v>
      </c>
      <c r="G9" s="18">
        <v>0</v>
      </c>
      <c r="H9" s="18">
        <v>1</v>
      </c>
      <c r="I9" s="17">
        <v>0.184</v>
      </c>
      <c r="J9" s="17">
        <v>9.804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-1.92</v>
      </c>
      <c r="Q9" s="22">
        <v>0</v>
      </c>
      <c r="R9" s="22">
        <v>-1</v>
      </c>
    </row>
    <row r="10" ht="16.5" spans="1:18">
      <c r="A10" s="18">
        <v>101</v>
      </c>
      <c r="B10" s="18" t="s">
        <v>248</v>
      </c>
      <c r="C10" s="18">
        <v>245.073</v>
      </c>
      <c r="D10" s="18">
        <v>246.83</v>
      </c>
      <c r="E10" s="18">
        <v>0</v>
      </c>
      <c r="F10" s="18">
        <v>0</v>
      </c>
      <c r="G10" s="18">
        <v>0</v>
      </c>
      <c r="H10" s="18">
        <v>1</v>
      </c>
      <c r="I10" s="17">
        <v>0.34</v>
      </c>
      <c r="J10" s="17">
        <v>1.05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-4.319</v>
      </c>
      <c r="Q10" s="22">
        <v>0</v>
      </c>
      <c r="R10" s="22">
        <v>-1</v>
      </c>
    </row>
    <row r="11" ht="16.5" spans="1:18">
      <c r="A11" s="18">
        <v>116</v>
      </c>
      <c r="B11" s="18" t="s">
        <v>249</v>
      </c>
      <c r="C11" s="18">
        <v>194.995</v>
      </c>
      <c r="D11" s="18">
        <v>196.598</v>
      </c>
      <c r="E11" s="18">
        <v>0</v>
      </c>
      <c r="F11" s="18">
        <v>0</v>
      </c>
      <c r="G11" s="18">
        <v>0</v>
      </c>
      <c r="H11" s="18">
        <v>1</v>
      </c>
      <c r="I11" s="17">
        <v>0.261</v>
      </c>
      <c r="J11" s="17">
        <v>1.074</v>
      </c>
      <c r="K11" s="22">
        <v>3</v>
      </c>
      <c r="L11" s="22">
        <v>1</v>
      </c>
      <c r="M11" s="22">
        <v>0</v>
      </c>
      <c r="N11" s="22">
        <v>-1</v>
      </c>
      <c r="O11" s="22">
        <v>0</v>
      </c>
      <c r="P11" s="22">
        <v>-2.32</v>
      </c>
      <c r="Q11" s="22">
        <v>0</v>
      </c>
      <c r="R11" s="22">
        <v>0</v>
      </c>
    </row>
    <row r="12" ht="16.5" spans="1:18">
      <c r="A12" s="18">
        <v>134</v>
      </c>
      <c r="B12" s="18" t="s">
        <v>250</v>
      </c>
      <c r="C12" s="18">
        <v>928.68</v>
      </c>
      <c r="D12" s="18">
        <v>1017.876</v>
      </c>
      <c r="E12" s="18">
        <v>0</v>
      </c>
      <c r="F12" s="18">
        <v>0</v>
      </c>
      <c r="G12" s="18">
        <v>0</v>
      </c>
      <c r="H12" s="18">
        <v>1</v>
      </c>
      <c r="I12" s="17">
        <v>2.1</v>
      </c>
      <c r="J12" s="17">
        <v>10.679</v>
      </c>
      <c r="K12" s="22">
        <v>4</v>
      </c>
      <c r="L12" s="22">
        <v>1</v>
      </c>
      <c r="M12" s="22">
        <v>0</v>
      </c>
      <c r="N12" s="22">
        <v>0</v>
      </c>
      <c r="O12" s="22">
        <v>0</v>
      </c>
      <c r="P12" s="22">
        <v>-7.094</v>
      </c>
      <c r="Q12" s="22">
        <v>0</v>
      </c>
      <c r="R12" s="22">
        <v>-1</v>
      </c>
    </row>
    <row r="13" ht="16.5" spans="1:18">
      <c r="A13" s="18">
        <v>149</v>
      </c>
      <c r="B13" s="18" t="s">
        <v>251</v>
      </c>
      <c r="C13" s="18">
        <v>3628.626</v>
      </c>
      <c r="D13" s="18">
        <v>3960.267</v>
      </c>
      <c r="E13" s="18">
        <v>0</v>
      </c>
      <c r="F13" s="18">
        <v>0</v>
      </c>
      <c r="G13" s="18">
        <v>0</v>
      </c>
      <c r="H13" s="18">
        <v>1</v>
      </c>
      <c r="I13" s="17">
        <v>0.282</v>
      </c>
      <c r="J13" s="17">
        <v>8.633</v>
      </c>
      <c r="K13" s="22">
        <v>3</v>
      </c>
      <c r="L13" s="22">
        <v>2</v>
      </c>
      <c r="M13" s="22">
        <v>0</v>
      </c>
      <c r="N13" s="22">
        <v>0</v>
      </c>
      <c r="O13" s="22">
        <v>0</v>
      </c>
      <c r="P13" s="22">
        <v>-0.626</v>
      </c>
      <c r="Q13" s="22">
        <v>0</v>
      </c>
      <c r="R13" s="22">
        <v>0</v>
      </c>
    </row>
    <row r="14" ht="16.5" spans="1:18">
      <c r="A14" s="18">
        <v>869</v>
      </c>
      <c r="B14" s="18" t="s">
        <v>252</v>
      </c>
      <c r="C14" s="18">
        <v>3112.843</v>
      </c>
      <c r="D14" s="18">
        <v>3744.498</v>
      </c>
      <c r="E14" s="18">
        <v>0</v>
      </c>
      <c r="F14" s="18">
        <v>0</v>
      </c>
      <c r="G14" s="18">
        <v>0</v>
      </c>
      <c r="H14" s="18">
        <v>1</v>
      </c>
      <c r="I14" s="17">
        <v>1.122</v>
      </c>
      <c r="J14" s="17">
        <v>17.802</v>
      </c>
      <c r="K14" s="22">
        <v>2</v>
      </c>
      <c r="L14" s="22">
        <v>1</v>
      </c>
      <c r="M14" s="22">
        <v>1</v>
      </c>
      <c r="N14" s="22">
        <v>-1</v>
      </c>
      <c r="O14" s="22">
        <v>0</v>
      </c>
      <c r="P14" s="22">
        <v>0.009</v>
      </c>
      <c r="Q14" s="22">
        <v>0</v>
      </c>
      <c r="R14" s="22">
        <v>0</v>
      </c>
    </row>
    <row r="15" ht="16.5" spans="1:18">
      <c r="A15" s="18">
        <v>917</v>
      </c>
      <c r="B15" s="18" t="s">
        <v>253</v>
      </c>
      <c r="C15" s="18">
        <v>2451.454</v>
      </c>
      <c r="D15" s="18">
        <v>2677.513</v>
      </c>
      <c r="E15" s="18">
        <v>0</v>
      </c>
      <c r="F15" s="18">
        <v>0</v>
      </c>
      <c r="G15" s="18">
        <v>0</v>
      </c>
      <c r="H15" s="18">
        <v>1</v>
      </c>
      <c r="I15" s="17">
        <v>0.677</v>
      </c>
      <c r="J15" s="17">
        <v>9.063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</row>
    <row r="16" ht="16.5" spans="1:18">
      <c r="A16" s="18">
        <v>923</v>
      </c>
      <c r="B16" s="18" t="s">
        <v>254</v>
      </c>
      <c r="C16" s="18">
        <v>247.683</v>
      </c>
      <c r="D16" s="18">
        <v>249.427</v>
      </c>
      <c r="E16" s="18">
        <v>0</v>
      </c>
      <c r="F16" s="18">
        <v>0</v>
      </c>
      <c r="G16" s="18">
        <v>0</v>
      </c>
      <c r="H16" s="18">
        <v>1</v>
      </c>
      <c r="I16" s="17">
        <v>0.373</v>
      </c>
      <c r="J16" s="17">
        <v>1.069</v>
      </c>
      <c r="K16" s="22">
        <v>4</v>
      </c>
      <c r="L16" s="22">
        <v>1</v>
      </c>
      <c r="M16" s="22">
        <v>0</v>
      </c>
      <c r="N16" s="22">
        <v>0</v>
      </c>
      <c r="O16" s="22">
        <v>0</v>
      </c>
      <c r="P16" s="22">
        <v>-4.187</v>
      </c>
      <c r="Q16" s="22">
        <v>0</v>
      </c>
      <c r="R16" s="22">
        <v>-1</v>
      </c>
    </row>
    <row r="17" ht="16.5" spans="1:18">
      <c r="A17" s="18">
        <v>399289</v>
      </c>
      <c r="B17" s="18" t="s">
        <v>255</v>
      </c>
      <c r="C17" s="18">
        <v>117.399</v>
      </c>
      <c r="D17" s="18">
        <v>118.561</v>
      </c>
      <c r="E17" s="18">
        <v>0</v>
      </c>
      <c r="F17" s="18">
        <v>0</v>
      </c>
      <c r="G17" s="18">
        <v>0</v>
      </c>
      <c r="H17" s="18">
        <v>1</v>
      </c>
      <c r="I17" s="17">
        <v>0.537</v>
      </c>
      <c r="J17" s="17">
        <v>1.512</v>
      </c>
      <c r="K17" s="22">
        <v>4</v>
      </c>
      <c r="L17" s="22">
        <v>1</v>
      </c>
      <c r="M17" s="22">
        <v>0</v>
      </c>
      <c r="N17" s="22">
        <v>0</v>
      </c>
      <c r="O17" s="22">
        <v>0</v>
      </c>
      <c r="P17" s="22">
        <v>-2.812</v>
      </c>
      <c r="Q17" s="22">
        <v>0</v>
      </c>
      <c r="R17" s="22">
        <v>-1</v>
      </c>
    </row>
    <row r="18" ht="16.5" spans="1:18">
      <c r="A18" s="18">
        <v>399298</v>
      </c>
      <c r="B18" s="18" t="s">
        <v>256</v>
      </c>
      <c r="C18" s="18">
        <v>208.278</v>
      </c>
      <c r="D18" s="18">
        <v>210.008</v>
      </c>
      <c r="E18" s="18">
        <v>0</v>
      </c>
      <c r="F18" s="18">
        <v>0</v>
      </c>
      <c r="G18" s="18">
        <v>0</v>
      </c>
      <c r="H18" s="18">
        <v>1</v>
      </c>
      <c r="I18" s="17">
        <v>0.449</v>
      </c>
      <c r="J18" s="17">
        <v>1.269</v>
      </c>
      <c r="K18" s="22">
        <v>3</v>
      </c>
      <c r="L18" s="22">
        <v>1</v>
      </c>
      <c r="M18" s="22">
        <v>0</v>
      </c>
      <c r="N18" s="22">
        <v>-1</v>
      </c>
      <c r="O18" s="22">
        <v>0</v>
      </c>
      <c r="P18" s="22">
        <v>-2.108</v>
      </c>
      <c r="Q18" s="22">
        <v>0</v>
      </c>
      <c r="R18" s="22">
        <v>-1</v>
      </c>
    </row>
    <row r="19" ht="16.5" spans="1:18">
      <c r="A19" s="18">
        <v>399299</v>
      </c>
      <c r="B19" s="18" t="s">
        <v>257</v>
      </c>
      <c r="C19" s="18">
        <v>239.848</v>
      </c>
      <c r="D19" s="18">
        <v>241.466</v>
      </c>
      <c r="E19" s="18">
        <v>0</v>
      </c>
      <c r="F19" s="18">
        <v>0</v>
      </c>
      <c r="G19" s="18">
        <v>0</v>
      </c>
      <c r="H19" s="18">
        <v>1</v>
      </c>
      <c r="I19" s="17">
        <v>0.466</v>
      </c>
      <c r="J19" s="17">
        <v>1.133</v>
      </c>
      <c r="K19" s="22">
        <v>4</v>
      </c>
      <c r="L19" s="22">
        <v>1</v>
      </c>
      <c r="M19" s="22">
        <v>0</v>
      </c>
      <c r="N19" s="22">
        <v>0</v>
      </c>
      <c r="O19" s="22">
        <v>0</v>
      </c>
      <c r="P19" s="22">
        <v>-9.145</v>
      </c>
      <c r="Q19" s="22">
        <v>0</v>
      </c>
      <c r="R19" s="22">
        <v>-1</v>
      </c>
    </row>
    <row r="20" ht="16.5" spans="1:18">
      <c r="A20" s="18">
        <v>399301</v>
      </c>
      <c r="B20" s="18" t="s">
        <v>258</v>
      </c>
      <c r="C20" s="18">
        <v>212.035</v>
      </c>
      <c r="D20" s="18">
        <v>213.797</v>
      </c>
      <c r="E20" s="18">
        <v>0</v>
      </c>
      <c r="F20" s="18">
        <v>0</v>
      </c>
      <c r="G20" s="18">
        <v>0</v>
      </c>
      <c r="H20" s="18">
        <v>1</v>
      </c>
      <c r="I20" s="17">
        <v>0.449</v>
      </c>
      <c r="J20" s="17">
        <v>1.27</v>
      </c>
      <c r="K20" s="22">
        <v>4</v>
      </c>
      <c r="L20" s="22">
        <v>1</v>
      </c>
      <c r="M20" s="22">
        <v>0</v>
      </c>
      <c r="N20" s="22">
        <v>0</v>
      </c>
      <c r="O20" s="22">
        <v>0</v>
      </c>
      <c r="P20" s="22">
        <v>-1.25</v>
      </c>
      <c r="Q20" s="22">
        <v>0</v>
      </c>
      <c r="R20" s="22">
        <v>0</v>
      </c>
    </row>
    <row r="21" ht="16.5" spans="1:18">
      <c r="A21" s="18">
        <v>399302</v>
      </c>
      <c r="B21" s="18" t="s">
        <v>259</v>
      </c>
      <c r="C21" s="18">
        <v>215.974</v>
      </c>
      <c r="D21" s="18">
        <v>217.84</v>
      </c>
      <c r="E21" s="18">
        <v>0</v>
      </c>
      <c r="F21" s="18">
        <v>0</v>
      </c>
      <c r="G21" s="18">
        <v>0</v>
      </c>
      <c r="H21" s="18">
        <v>1</v>
      </c>
      <c r="I21" s="17">
        <v>0.415</v>
      </c>
      <c r="J21" s="17">
        <v>1.268</v>
      </c>
      <c r="K21" s="22">
        <v>3</v>
      </c>
      <c r="L21" s="22">
        <v>2</v>
      </c>
      <c r="M21" s="22">
        <v>0</v>
      </c>
      <c r="N21" s="22">
        <v>-1</v>
      </c>
      <c r="O21" s="22">
        <v>0</v>
      </c>
      <c r="P21" s="22">
        <v>-0.038</v>
      </c>
      <c r="Q21" s="22">
        <v>0</v>
      </c>
      <c r="R21" s="22">
        <v>0</v>
      </c>
    </row>
    <row r="22" ht="16.5" spans="1:18">
      <c r="A22" s="18">
        <v>399373</v>
      </c>
      <c r="B22" s="18" t="s">
        <v>260</v>
      </c>
      <c r="C22" s="18">
        <v>7440.443</v>
      </c>
      <c r="D22" s="18">
        <v>8147.104</v>
      </c>
      <c r="E22" s="18">
        <v>0</v>
      </c>
      <c r="F22" s="18">
        <v>0</v>
      </c>
      <c r="G22" s="18">
        <v>0</v>
      </c>
      <c r="H22" s="18">
        <v>1</v>
      </c>
      <c r="I22" s="17">
        <v>0.117</v>
      </c>
      <c r="J22" s="17">
        <v>8.781</v>
      </c>
      <c r="K22" s="22">
        <v>4</v>
      </c>
      <c r="L22" s="22">
        <v>1</v>
      </c>
      <c r="M22" s="22">
        <v>0</v>
      </c>
      <c r="N22" s="22">
        <v>0</v>
      </c>
      <c r="O22" s="22">
        <v>0</v>
      </c>
      <c r="P22" s="22">
        <v>-1.198</v>
      </c>
      <c r="Q22" s="22">
        <v>0</v>
      </c>
      <c r="R22" s="22">
        <v>0</v>
      </c>
    </row>
    <row r="23" ht="16.5" spans="1:18">
      <c r="A23" s="18">
        <v>399404</v>
      </c>
      <c r="B23" s="18" t="s">
        <v>261</v>
      </c>
      <c r="C23" s="18">
        <v>6108.534</v>
      </c>
      <c r="D23" s="18">
        <v>6597.181</v>
      </c>
      <c r="E23" s="18">
        <v>0</v>
      </c>
      <c r="F23" s="18">
        <v>0</v>
      </c>
      <c r="G23" s="18">
        <v>0</v>
      </c>
      <c r="H23" s="18">
        <v>1</v>
      </c>
      <c r="I23" s="17">
        <v>0.496</v>
      </c>
      <c r="J23" s="17">
        <v>7.866</v>
      </c>
      <c r="K23" s="22">
        <v>4</v>
      </c>
      <c r="L23" s="22">
        <v>0</v>
      </c>
      <c r="M23" s="22">
        <v>0</v>
      </c>
      <c r="N23" s="22">
        <v>0</v>
      </c>
      <c r="O23" s="22">
        <v>0</v>
      </c>
      <c r="P23" s="22">
        <v>0.002</v>
      </c>
      <c r="Q23" s="22">
        <v>0</v>
      </c>
      <c r="R23" s="22">
        <v>0</v>
      </c>
    </row>
    <row r="24" ht="16.5" spans="1:18">
      <c r="A24" s="18">
        <v>399427</v>
      </c>
      <c r="B24" s="18" t="s">
        <v>262</v>
      </c>
      <c r="C24" s="18">
        <v>2139.628</v>
      </c>
      <c r="D24" s="18">
        <v>2475.492</v>
      </c>
      <c r="E24" s="18">
        <v>0</v>
      </c>
      <c r="F24" s="18">
        <v>0</v>
      </c>
      <c r="G24" s="18">
        <v>0</v>
      </c>
      <c r="H24" s="18">
        <v>1</v>
      </c>
      <c r="I24" s="17">
        <v>1.685</v>
      </c>
      <c r="J24" s="17">
        <v>15.024</v>
      </c>
      <c r="K24" s="22">
        <v>4</v>
      </c>
      <c r="L24" s="22">
        <v>1</v>
      </c>
      <c r="M24" s="22">
        <v>0</v>
      </c>
      <c r="N24" s="22">
        <v>0</v>
      </c>
      <c r="O24" s="22">
        <v>0</v>
      </c>
      <c r="P24" s="22">
        <v>-1.616</v>
      </c>
      <c r="Q24" s="22">
        <v>0</v>
      </c>
      <c r="R24" s="22">
        <v>0</v>
      </c>
    </row>
    <row r="25" ht="16.5" spans="1:18">
      <c r="A25" s="18">
        <v>399431</v>
      </c>
      <c r="B25" s="18" t="s">
        <v>263</v>
      </c>
      <c r="C25" s="18">
        <v>7141.167</v>
      </c>
      <c r="D25" s="18">
        <v>7826.891</v>
      </c>
      <c r="E25" s="18">
        <v>0</v>
      </c>
      <c r="F25" s="18">
        <v>0</v>
      </c>
      <c r="G25" s="18">
        <v>0</v>
      </c>
      <c r="H25" s="18">
        <v>1</v>
      </c>
      <c r="I25" s="17">
        <v>1.996</v>
      </c>
      <c r="J25" s="17">
        <v>10.582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0.999</v>
      </c>
      <c r="Q25" s="22">
        <v>0</v>
      </c>
      <c r="R25" s="22">
        <v>0</v>
      </c>
    </row>
    <row r="26" ht="16.5" spans="1:18">
      <c r="A26" s="18">
        <v>399986</v>
      </c>
      <c r="B26" s="18" t="s">
        <v>264</v>
      </c>
      <c r="C26" s="18">
        <v>6795.371</v>
      </c>
      <c r="D26" s="18">
        <v>7441.864</v>
      </c>
      <c r="E26" s="18">
        <v>0</v>
      </c>
      <c r="F26" s="18">
        <v>0</v>
      </c>
      <c r="G26" s="18">
        <v>0</v>
      </c>
      <c r="H26" s="18">
        <v>1</v>
      </c>
      <c r="I26" s="17">
        <v>2.05</v>
      </c>
      <c r="J26" s="17">
        <v>10.559</v>
      </c>
      <c r="K26" s="22">
        <v>4</v>
      </c>
      <c r="L26" s="22">
        <v>0</v>
      </c>
      <c r="M26" s="22">
        <v>0</v>
      </c>
      <c r="N26" s="22">
        <v>0</v>
      </c>
      <c r="O26" s="22">
        <v>0</v>
      </c>
      <c r="P26" s="22">
        <v>-0.424</v>
      </c>
      <c r="Q26" s="22">
        <v>0</v>
      </c>
      <c r="R26" s="22">
        <v>-1</v>
      </c>
    </row>
    <row r="27" ht="16.5" spans="1:18">
      <c r="A27" s="19">
        <v>399983</v>
      </c>
      <c r="B27" s="19" t="s">
        <v>265</v>
      </c>
      <c r="C27" s="19">
        <v>2070.649</v>
      </c>
      <c r="D27" s="19">
        <v>2398.305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2">
        <v>4</v>
      </c>
      <c r="L27" s="22">
        <v>1</v>
      </c>
      <c r="M27" s="22">
        <v>0</v>
      </c>
      <c r="N27" s="22">
        <v>0</v>
      </c>
      <c r="O27" s="22">
        <v>0</v>
      </c>
      <c r="P27" s="22">
        <v>-0.963</v>
      </c>
      <c r="Q27" s="22">
        <v>0</v>
      </c>
      <c r="R27" s="22">
        <v>-1</v>
      </c>
    </row>
    <row r="28" ht="16.5" spans="1:18">
      <c r="A28" s="20"/>
      <c r="B28" s="20"/>
      <c r="C28" s="20"/>
      <c r="D28" s="20"/>
      <c r="E28" s="20"/>
      <c r="F28" s="20"/>
      <c r="G28" s="20"/>
      <c r="H28" s="20"/>
      <c r="I28" s="23"/>
      <c r="J28" s="23"/>
      <c r="K28" s="24"/>
      <c r="L28" s="24"/>
      <c r="M28" s="24"/>
      <c r="N28" s="24"/>
      <c r="O28" s="24"/>
      <c r="P28" s="24"/>
      <c r="Q28" s="24"/>
      <c r="R28" s="24"/>
    </row>
    <row r="29" ht="16.5" spans="1:18">
      <c r="A29" s="20"/>
      <c r="B29" s="20"/>
      <c r="C29" s="20"/>
      <c r="D29" s="20"/>
      <c r="E29" s="20"/>
      <c r="F29" s="20"/>
      <c r="G29" s="20"/>
      <c r="H29" s="20"/>
      <c r="I29" s="23"/>
      <c r="J29" s="23"/>
      <c r="K29" s="24"/>
      <c r="L29" s="24"/>
      <c r="M29" s="24"/>
      <c r="N29" s="24"/>
      <c r="O29" s="24"/>
      <c r="P29" s="24"/>
      <c r="Q29" s="24"/>
      <c r="R29" s="24"/>
    </row>
    <row r="30" ht="16.5" spans="1:18">
      <c r="A30" s="20"/>
      <c r="B30" s="20"/>
      <c r="C30" s="20"/>
      <c r="D30" s="20"/>
      <c r="E30" s="20"/>
      <c r="F30" s="20"/>
      <c r="G30" s="20"/>
      <c r="H30" s="20"/>
      <c r="I30" s="23"/>
      <c r="J30" s="23"/>
      <c r="K30" s="24"/>
      <c r="L30" s="24"/>
      <c r="M30" s="24"/>
      <c r="N30" s="24"/>
      <c r="O30" s="24"/>
      <c r="P30" s="24"/>
      <c r="Q30" s="24"/>
      <c r="R30" s="24"/>
    </row>
    <row r="31" ht="16.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5"/>
      <c r="L31" s="25"/>
      <c r="M31" s="25"/>
      <c r="N31" s="25"/>
      <c r="O31" s="25"/>
      <c r="P31" s="25"/>
      <c r="Q31" s="25"/>
      <c r="R31" s="25"/>
    </row>
    <row r="32" ht="16.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5"/>
      <c r="L32" s="25"/>
      <c r="M32" s="25"/>
      <c r="N32" s="25"/>
      <c r="O32" s="25"/>
      <c r="P32" s="25"/>
      <c r="Q32" s="25"/>
      <c r="R32" s="25"/>
    </row>
    <row r="33" ht="16.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5"/>
      <c r="L33" s="25"/>
      <c r="M33" s="25"/>
      <c r="N33" s="25"/>
      <c r="O33" s="25"/>
      <c r="P33" s="25"/>
      <c r="Q33" s="25"/>
      <c r="R33" s="25"/>
    </row>
    <row r="34" ht="16.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</row>
    <row r="35" ht="16.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5"/>
      <c r="L36" s="25"/>
      <c r="M36" s="25"/>
      <c r="N36" s="25"/>
      <c r="O36" s="25"/>
      <c r="P36" s="25"/>
      <c r="Q36" s="25"/>
      <c r="R36" s="25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5"/>
      <c r="L37" s="25"/>
      <c r="M37" s="25"/>
      <c r="N37" s="25"/>
      <c r="O37" s="25"/>
      <c r="P37" s="25"/>
      <c r="Q37" s="25"/>
      <c r="R37" s="25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5"/>
      <c r="L38" s="25"/>
      <c r="M38" s="25"/>
      <c r="N38" s="25"/>
      <c r="O38" s="25"/>
      <c r="P38" s="25"/>
      <c r="Q38" s="25"/>
      <c r="R38" s="25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5"/>
      <c r="L39" s="25"/>
      <c r="M39" s="25"/>
      <c r="N39" s="25"/>
      <c r="O39" s="25"/>
      <c r="P39" s="25"/>
      <c r="Q39" s="25"/>
      <c r="R39" s="25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5"/>
      <c r="L40" s="25"/>
      <c r="M40" s="25"/>
      <c r="N40" s="25"/>
      <c r="O40" s="25"/>
      <c r="P40" s="25"/>
      <c r="Q40" s="25"/>
      <c r="R40" s="25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5"/>
      <c r="L41" s="25"/>
      <c r="M41" s="25"/>
      <c r="N41" s="25"/>
      <c r="O41" s="25"/>
      <c r="P41" s="25"/>
      <c r="Q41" s="25"/>
      <c r="R41" s="25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5"/>
      <c r="L42" s="25"/>
      <c r="M42" s="25"/>
      <c r="N42" s="25"/>
      <c r="O42" s="25"/>
      <c r="P42" s="25"/>
      <c r="Q42" s="25"/>
      <c r="R42" s="25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5"/>
      <c r="L43" s="25"/>
      <c r="M43" s="25"/>
      <c r="N43" s="25"/>
      <c r="O43" s="25"/>
      <c r="P43" s="25"/>
      <c r="Q43" s="25"/>
      <c r="R43" s="25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5"/>
      <c r="L44" s="25"/>
      <c r="M44" s="25"/>
      <c r="N44" s="25"/>
      <c r="O44" s="25"/>
      <c r="P44" s="25"/>
      <c r="Q44" s="25"/>
      <c r="R44" s="25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5"/>
      <c r="L45" s="25"/>
      <c r="M45" s="25"/>
      <c r="N45" s="25"/>
      <c r="O45" s="25"/>
      <c r="P45" s="25"/>
      <c r="Q45" s="25"/>
      <c r="R45" s="25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5"/>
      <c r="L46" s="25"/>
      <c r="M46" s="25"/>
      <c r="N46" s="25"/>
      <c r="O46" s="25"/>
      <c r="P46" s="25"/>
      <c r="Q46" s="25"/>
      <c r="R46" s="25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5"/>
      <c r="L47" s="25"/>
      <c r="M47" s="25"/>
      <c r="N47" s="25"/>
      <c r="O47" s="25"/>
      <c r="P47" s="25"/>
      <c r="Q47" s="25"/>
      <c r="R47" s="25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5"/>
      <c r="L48" s="25"/>
      <c r="M48" s="25"/>
      <c r="N48" s="25"/>
      <c r="O48" s="25"/>
      <c r="P48" s="25"/>
      <c r="Q48" s="25"/>
      <c r="R48" s="25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5"/>
      <c r="L49" s="25"/>
      <c r="M49" s="25"/>
      <c r="N49" s="25"/>
      <c r="O49" s="25"/>
      <c r="P49" s="25"/>
      <c r="Q49" s="25"/>
      <c r="R49" s="25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5"/>
      <c r="L50" s="25"/>
      <c r="M50" s="25"/>
      <c r="N50" s="25"/>
      <c r="O50" s="25"/>
      <c r="P50" s="25"/>
      <c r="Q50" s="25"/>
      <c r="R50" s="25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5"/>
      <c r="L51" s="25"/>
      <c r="M51" s="25"/>
      <c r="N51" s="25"/>
      <c r="O51" s="25"/>
      <c r="P51" s="25"/>
      <c r="Q51" s="25"/>
      <c r="R51" s="25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5"/>
      <c r="L52" s="25"/>
      <c r="M52" s="25"/>
      <c r="N52" s="25"/>
      <c r="O52" s="25"/>
      <c r="P52" s="25"/>
      <c r="Q52" s="25"/>
      <c r="R52" s="25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5"/>
      <c r="L53" s="25"/>
      <c r="M53" s="25"/>
      <c r="N53" s="25"/>
      <c r="O53" s="25"/>
      <c r="P53" s="25"/>
      <c r="Q53" s="25"/>
      <c r="R53" s="25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221</v>
      </c>
      <c r="B1" s="2"/>
      <c r="C1" s="2"/>
      <c r="D1" s="2"/>
      <c r="E1" s="2"/>
      <c r="F1" s="2"/>
      <c r="G1" s="2"/>
      <c r="H1" s="2"/>
      <c r="I1" s="2"/>
      <c r="J1" s="2"/>
      <c r="K1" s="10" t="s">
        <v>266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223</v>
      </c>
      <c r="B2" s="4" t="s">
        <v>224</v>
      </c>
      <c r="C2" s="4" t="s">
        <v>225</v>
      </c>
      <c r="D2" s="4" t="s">
        <v>226</v>
      </c>
      <c r="E2" s="4" t="s">
        <v>227</v>
      </c>
      <c r="F2" s="4" t="s">
        <v>228</v>
      </c>
      <c r="G2" s="4" t="s">
        <v>229</v>
      </c>
      <c r="H2" s="4" t="s">
        <v>230</v>
      </c>
      <c r="I2" s="4" t="s">
        <v>231</v>
      </c>
      <c r="J2" s="4" t="s">
        <v>232</v>
      </c>
      <c r="K2" s="12" t="s">
        <v>233</v>
      </c>
      <c r="L2" s="12" t="s">
        <v>234</v>
      </c>
      <c r="M2" s="12" t="s">
        <v>235</v>
      </c>
      <c r="N2" s="12" t="s">
        <v>236</v>
      </c>
      <c r="O2" s="12" t="s">
        <v>237</v>
      </c>
      <c r="P2" s="12" t="s">
        <v>238</v>
      </c>
      <c r="Q2" s="12" t="s">
        <v>239</v>
      </c>
      <c r="R2" s="12" t="s">
        <v>240</v>
      </c>
    </row>
    <row r="3" ht="20.25" spans="1:18">
      <c r="A3" s="5" t="s">
        <v>267</v>
      </c>
      <c r="B3" s="5" t="s">
        <v>268</v>
      </c>
      <c r="C3" s="5">
        <v>644.124</v>
      </c>
      <c r="D3" s="5">
        <v>777.527</v>
      </c>
      <c r="E3" s="5">
        <v>1</v>
      </c>
      <c r="F3" s="6">
        <v>0</v>
      </c>
      <c r="G3" s="6">
        <v>0</v>
      </c>
      <c r="H3" s="6">
        <v>1</v>
      </c>
      <c r="I3" s="6">
        <v>0.179</v>
      </c>
      <c r="J3" s="6">
        <v>17.305</v>
      </c>
      <c r="K3" s="13">
        <v>4</v>
      </c>
      <c r="L3" s="13">
        <v>1</v>
      </c>
      <c r="M3" s="13">
        <v>0</v>
      </c>
      <c r="N3" s="13">
        <v>1</v>
      </c>
      <c r="O3" s="13">
        <v>0</v>
      </c>
      <c r="P3" s="13">
        <v>0.416</v>
      </c>
      <c r="Q3" s="13">
        <v>0</v>
      </c>
      <c r="R3" s="13">
        <v>0</v>
      </c>
    </row>
    <row r="4" ht="20.25" spans="1:18">
      <c r="A4" s="7" t="s">
        <v>269</v>
      </c>
      <c r="B4" s="7" t="s">
        <v>270</v>
      </c>
      <c r="C4" s="7">
        <v>3450.103</v>
      </c>
      <c r="D4" s="7">
        <v>3593.119</v>
      </c>
      <c r="E4" s="7">
        <v>0</v>
      </c>
      <c r="F4" s="7">
        <v>0</v>
      </c>
      <c r="G4" s="7">
        <v>0</v>
      </c>
      <c r="H4" s="7">
        <v>1</v>
      </c>
      <c r="I4" s="6">
        <v>1.125</v>
      </c>
      <c r="J4" s="6">
        <v>5.06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-1.127</v>
      </c>
      <c r="Q4" s="13">
        <v>0</v>
      </c>
      <c r="R4" s="13">
        <v>0</v>
      </c>
    </row>
    <row r="5" ht="20.25" spans="1:18">
      <c r="A5" s="8" t="s">
        <v>271</v>
      </c>
      <c r="B5" s="8" t="s">
        <v>272</v>
      </c>
      <c r="C5" s="8">
        <v>11643.412</v>
      </c>
      <c r="D5" s="8">
        <v>14862.598</v>
      </c>
      <c r="E5" s="8">
        <v>0</v>
      </c>
      <c r="F5" s="8">
        <v>0</v>
      </c>
      <c r="G5" s="8">
        <v>1</v>
      </c>
      <c r="H5" s="6">
        <v>0</v>
      </c>
      <c r="I5" s="6">
        <v>0</v>
      </c>
      <c r="J5" s="6">
        <v>0</v>
      </c>
      <c r="K5" s="13">
        <v>0</v>
      </c>
      <c r="L5" s="13">
        <v>2</v>
      </c>
      <c r="M5" s="13">
        <v>0</v>
      </c>
      <c r="N5" s="13">
        <v>-1</v>
      </c>
      <c r="O5" s="13">
        <v>0</v>
      </c>
      <c r="P5" s="13">
        <v>-42.763</v>
      </c>
      <c r="Q5" s="13">
        <v>0</v>
      </c>
      <c r="R5" s="13">
        <v>0</v>
      </c>
    </row>
    <row r="6" ht="20.25" spans="1:18">
      <c r="A6" s="8" t="s">
        <v>273</v>
      </c>
      <c r="B6" s="8" t="s">
        <v>274</v>
      </c>
      <c r="C6" s="8">
        <v>3211.836</v>
      </c>
      <c r="D6" s="8">
        <v>3522.629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1</v>
      </c>
      <c r="N6" s="13">
        <v>-1</v>
      </c>
      <c r="O6" s="13">
        <v>0</v>
      </c>
      <c r="P6" s="13">
        <v>-3.005</v>
      </c>
      <c r="Q6" s="13">
        <v>0</v>
      </c>
      <c r="R6" s="13">
        <v>0</v>
      </c>
    </row>
    <row r="7" ht="20.25" spans="1:18">
      <c r="A7" s="8" t="s">
        <v>275</v>
      </c>
      <c r="B7" s="8" t="s">
        <v>276</v>
      </c>
      <c r="C7" s="8">
        <v>3101.845</v>
      </c>
      <c r="D7" s="8">
        <v>3453.578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1</v>
      </c>
      <c r="N7" s="13">
        <v>-1</v>
      </c>
      <c r="O7" s="13">
        <v>0</v>
      </c>
      <c r="P7" s="13">
        <v>-1.29</v>
      </c>
      <c r="Q7" s="13">
        <v>0</v>
      </c>
      <c r="R7" s="13">
        <v>0</v>
      </c>
    </row>
    <row r="8" ht="20.25" spans="1:18">
      <c r="A8" s="8" t="s">
        <v>277</v>
      </c>
      <c r="B8" s="8" t="s">
        <v>278</v>
      </c>
      <c r="C8" s="8">
        <v>15019.455</v>
      </c>
      <c r="D8" s="8">
        <v>18396.443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-28.473</v>
      </c>
      <c r="Q8" s="13">
        <v>0</v>
      </c>
      <c r="R8" s="13">
        <v>0</v>
      </c>
    </row>
    <row r="9" ht="20.25" spans="1:18">
      <c r="A9" s="8" t="s">
        <v>279</v>
      </c>
      <c r="B9" s="8" t="s">
        <v>280</v>
      </c>
      <c r="C9" s="8">
        <v>5328.023</v>
      </c>
      <c r="D9" s="8">
        <v>6205.787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1</v>
      </c>
      <c r="L9" s="13">
        <v>2</v>
      </c>
      <c r="M9" s="13">
        <v>0</v>
      </c>
      <c r="N9" s="13">
        <v>0</v>
      </c>
      <c r="O9" s="13">
        <v>0</v>
      </c>
      <c r="P9" s="13">
        <v>-9.645</v>
      </c>
      <c r="Q9" s="13">
        <v>0</v>
      </c>
      <c r="R9" s="13">
        <v>0</v>
      </c>
    </row>
    <row r="10" ht="20.25" spans="1:18">
      <c r="A10" s="8" t="s">
        <v>281</v>
      </c>
      <c r="B10" s="8" t="s">
        <v>282</v>
      </c>
      <c r="C10" s="8">
        <v>1283.666</v>
      </c>
      <c r="D10" s="8">
        <v>1386.049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0</v>
      </c>
      <c r="M10" s="13">
        <v>-1</v>
      </c>
      <c r="N10" s="13">
        <v>1</v>
      </c>
      <c r="O10" s="13">
        <v>0</v>
      </c>
      <c r="P10" s="13">
        <v>1.515</v>
      </c>
      <c r="Q10" s="13">
        <v>0</v>
      </c>
      <c r="R10" s="13">
        <v>0</v>
      </c>
    </row>
    <row r="11" ht="20.25" spans="1:18">
      <c r="A11" s="8" t="s">
        <v>283</v>
      </c>
      <c r="B11" s="8" t="s">
        <v>284</v>
      </c>
      <c r="C11" s="8">
        <v>1493.549</v>
      </c>
      <c r="D11" s="8">
        <v>1796.752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1.769</v>
      </c>
      <c r="Q11" s="13">
        <v>0</v>
      </c>
      <c r="R11" s="13">
        <v>0</v>
      </c>
    </row>
    <row r="12" ht="20.25" spans="1:18">
      <c r="A12" s="8" t="s">
        <v>285</v>
      </c>
      <c r="B12" s="8" t="s">
        <v>286</v>
      </c>
      <c r="C12" s="8">
        <v>979.787</v>
      </c>
      <c r="D12" s="8">
        <v>1267.977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0.671</v>
      </c>
      <c r="Q12" s="13">
        <v>0</v>
      </c>
      <c r="R12" s="13">
        <v>0</v>
      </c>
    </row>
    <row r="13" ht="20.25" spans="1:18">
      <c r="A13" s="8" t="s">
        <v>287</v>
      </c>
      <c r="B13" s="8" t="s">
        <v>288</v>
      </c>
      <c r="C13" s="8">
        <v>7213.303</v>
      </c>
      <c r="D13" s="8">
        <v>7931.894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-6.207</v>
      </c>
      <c r="Q13" s="13">
        <v>0</v>
      </c>
      <c r="R13" s="13">
        <v>0</v>
      </c>
    </row>
    <row r="14" ht="20.25" spans="1:18">
      <c r="A14" s="8" t="s">
        <v>289</v>
      </c>
      <c r="B14" s="8" t="s">
        <v>290</v>
      </c>
      <c r="C14" s="8">
        <v>798.445</v>
      </c>
      <c r="D14" s="8">
        <v>898.236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-0.466</v>
      </c>
      <c r="Q14" s="13">
        <v>0</v>
      </c>
      <c r="R14" s="13">
        <v>0</v>
      </c>
    </row>
    <row r="15" ht="20.25" spans="1:18">
      <c r="A15" s="8" t="s">
        <v>291</v>
      </c>
      <c r="B15" s="8" t="s">
        <v>292</v>
      </c>
      <c r="C15" s="8">
        <v>4086.891</v>
      </c>
      <c r="D15" s="8">
        <v>4546.062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4.872</v>
      </c>
      <c r="Q15" s="13">
        <v>0</v>
      </c>
      <c r="R15" s="13">
        <v>0</v>
      </c>
    </row>
    <row r="16" ht="20.25" spans="1:18">
      <c r="A16" s="8" t="s">
        <v>293</v>
      </c>
      <c r="B16" s="8" t="s">
        <v>294</v>
      </c>
      <c r="C16" s="8">
        <v>7037.54</v>
      </c>
      <c r="D16" s="8">
        <v>7369.762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-4.994</v>
      </c>
      <c r="Q16" s="13">
        <v>0</v>
      </c>
      <c r="R16" s="13">
        <v>0</v>
      </c>
    </row>
    <row r="17" ht="20.25" spans="1:18">
      <c r="A17" s="8" t="s">
        <v>295</v>
      </c>
      <c r="B17" s="8" t="s">
        <v>296</v>
      </c>
      <c r="C17" s="8">
        <v>4953.267</v>
      </c>
      <c r="D17" s="8">
        <v>5479.301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-5.833</v>
      </c>
      <c r="Q17" s="13">
        <v>0</v>
      </c>
      <c r="R17" s="13">
        <v>0</v>
      </c>
    </row>
    <row r="18" ht="20.25" spans="1:18">
      <c r="A18" s="8" t="s">
        <v>297</v>
      </c>
      <c r="B18" s="8" t="s">
        <v>298</v>
      </c>
      <c r="C18" s="8">
        <v>9088.716</v>
      </c>
      <c r="D18" s="8">
        <v>9870.322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-1.144</v>
      </c>
      <c r="Q18" s="13">
        <v>0</v>
      </c>
      <c r="R18" s="13">
        <v>-1</v>
      </c>
    </row>
    <row r="19" ht="20.25" spans="1:18">
      <c r="A19" s="8" t="s">
        <v>299</v>
      </c>
      <c r="B19" s="8" t="s">
        <v>300</v>
      </c>
      <c r="C19" s="8">
        <v>1117.171</v>
      </c>
      <c r="D19" s="8">
        <v>1441.732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1.984</v>
      </c>
      <c r="Q19" s="13">
        <v>0</v>
      </c>
      <c r="R19" s="13">
        <v>0</v>
      </c>
    </row>
    <row r="20" ht="20.25" spans="1:18">
      <c r="A20" s="8" t="s">
        <v>301</v>
      </c>
      <c r="B20" s="8" t="s">
        <v>302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303</v>
      </c>
      <c r="B21" s="8" t="s">
        <v>304</v>
      </c>
      <c r="C21" s="8">
        <v>2243.494</v>
      </c>
      <c r="D21" s="8">
        <v>2543.138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-3.442</v>
      </c>
      <c r="Q21" s="13">
        <v>0</v>
      </c>
      <c r="R21" s="13">
        <v>0</v>
      </c>
    </row>
    <row r="22" ht="20.25" spans="1:18">
      <c r="A22" s="8" t="s">
        <v>305</v>
      </c>
      <c r="B22" s="8" t="s">
        <v>306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307</v>
      </c>
      <c r="B23" s="8" t="s">
        <v>308</v>
      </c>
      <c r="C23" s="8">
        <v>5513.151</v>
      </c>
      <c r="D23" s="8">
        <v>6373.025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5.215</v>
      </c>
      <c r="Q23" s="13">
        <v>0</v>
      </c>
      <c r="R23" s="13">
        <v>0</v>
      </c>
    </row>
    <row r="24" ht="20.25" spans="1:18">
      <c r="A24" s="8" t="s">
        <v>309</v>
      </c>
      <c r="B24" s="8" t="s">
        <v>310</v>
      </c>
      <c r="C24" s="8">
        <v>1339.706</v>
      </c>
      <c r="D24" s="8">
        <v>1625.286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1</v>
      </c>
      <c r="N24" s="13">
        <v>-1</v>
      </c>
      <c r="O24" s="13">
        <v>0</v>
      </c>
      <c r="P24" s="13">
        <v>-0.552</v>
      </c>
      <c r="Q24" s="13">
        <v>0</v>
      </c>
      <c r="R24" s="13">
        <v>0</v>
      </c>
    </row>
    <row r="25" ht="20.25" spans="1:18">
      <c r="A25" s="8" t="s">
        <v>311</v>
      </c>
      <c r="B25" s="8" t="s">
        <v>312</v>
      </c>
      <c r="C25" s="8">
        <v>5725.236</v>
      </c>
      <c r="D25" s="8">
        <v>6466.509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-11.884</v>
      </c>
      <c r="Q25" s="13">
        <v>0</v>
      </c>
      <c r="R25" s="13">
        <v>0</v>
      </c>
    </row>
    <row r="26" ht="20.25" spans="1:18">
      <c r="A26" s="8" t="s">
        <v>313</v>
      </c>
      <c r="B26" s="8" t="s">
        <v>314</v>
      </c>
      <c r="C26" s="8">
        <v>5868.761</v>
      </c>
      <c r="D26" s="8">
        <v>7268.588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-1</v>
      </c>
      <c r="O26" s="13">
        <v>0</v>
      </c>
      <c r="P26" s="13">
        <v>-20.124</v>
      </c>
      <c r="Q26" s="13">
        <v>0</v>
      </c>
      <c r="R26" s="13">
        <v>-1</v>
      </c>
    </row>
    <row r="27" ht="20.25" spans="1:18">
      <c r="A27" s="8" t="s">
        <v>315</v>
      </c>
      <c r="B27" s="8" t="s">
        <v>316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317</v>
      </c>
      <c r="B28" s="8" t="s">
        <v>318</v>
      </c>
      <c r="C28" s="8">
        <v>461.562</v>
      </c>
      <c r="D28" s="8">
        <v>578.139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1</v>
      </c>
      <c r="N28" s="13">
        <v>0</v>
      </c>
      <c r="O28" s="13">
        <v>0</v>
      </c>
      <c r="P28" s="13">
        <v>0.866</v>
      </c>
      <c r="Q28" s="13">
        <v>0</v>
      </c>
      <c r="R28" s="13">
        <v>0</v>
      </c>
    </row>
    <row r="29" ht="20.25" spans="1:18">
      <c r="A29" s="8" t="s">
        <v>319</v>
      </c>
      <c r="B29" s="8" t="s">
        <v>320</v>
      </c>
      <c r="C29" s="8">
        <v>68623.469</v>
      </c>
      <c r="D29" s="8">
        <v>80050.016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-21.158</v>
      </c>
      <c r="Q29" s="13">
        <v>0</v>
      </c>
      <c r="R29" s="13">
        <v>0</v>
      </c>
    </row>
    <row r="30" ht="20.25" spans="1:18">
      <c r="A30" s="8" t="s">
        <v>321</v>
      </c>
      <c r="B30" s="8" t="s">
        <v>322</v>
      </c>
      <c r="C30" s="8">
        <v>9103.572</v>
      </c>
      <c r="D30" s="8">
        <v>11235.076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-23.658</v>
      </c>
      <c r="Q30" s="13">
        <v>0</v>
      </c>
      <c r="R30" s="13">
        <v>0</v>
      </c>
    </row>
    <row r="31" ht="20.25" spans="1:18">
      <c r="A31" s="8" t="s">
        <v>323</v>
      </c>
      <c r="B31" s="8" t="s">
        <v>324</v>
      </c>
      <c r="C31" s="8">
        <v>37571.484</v>
      </c>
      <c r="D31" s="8">
        <v>43649.656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-131.279</v>
      </c>
      <c r="Q31" s="13">
        <v>0</v>
      </c>
      <c r="R31" s="13">
        <v>0</v>
      </c>
    </row>
    <row r="32" ht="20.25" spans="1:18">
      <c r="A32" s="6" t="s">
        <v>325</v>
      </c>
      <c r="B32" s="6" t="s">
        <v>326</v>
      </c>
      <c r="C32" s="6">
        <v>1660.149</v>
      </c>
      <c r="D32" s="6">
        <v>1890.333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8.582</v>
      </c>
      <c r="K32" s="13">
        <v>3</v>
      </c>
      <c r="L32" s="13">
        <v>1</v>
      </c>
      <c r="M32" s="13">
        <v>0</v>
      </c>
      <c r="N32" s="13">
        <v>-1</v>
      </c>
      <c r="O32" s="13">
        <v>0</v>
      </c>
      <c r="P32" s="13">
        <v>-4.845</v>
      </c>
      <c r="Q32" s="13">
        <v>0</v>
      </c>
      <c r="R32" s="13">
        <v>0</v>
      </c>
    </row>
    <row r="33" ht="20.25" spans="1:18">
      <c r="A33" s="6" t="s">
        <v>327</v>
      </c>
      <c r="B33" s="6" t="s">
        <v>328</v>
      </c>
      <c r="C33" s="6">
        <v>7538.675</v>
      </c>
      <c r="D33" s="6">
        <v>8525.199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8.843</v>
      </c>
      <c r="K33" s="13">
        <v>4</v>
      </c>
      <c r="L33" s="13">
        <v>2</v>
      </c>
      <c r="M33" s="13">
        <v>-1</v>
      </c>
      <c r="N33" s="13">
        <v>1</v>
      </c>
      <c r="O33" s="13">
        <v>0</v>
      </c>
      <c r="P33" s="13">
        <v>-1.26</v>
      </c>
      <c r="Q33" s="13">
        <v>0</v>
      </c>
      <c r="R33" s="13">
        <v>0</v>
      </c>
    </row>
    <row r="34" ht="20.25" spans="1:18">
      <c r="A34" s="6" t="s">
        <v>329</v>
      </c>
      <c r="B34" s="6" t="s">
        <v>330</v>
      </c>
      <c r="C34" s="6">
        <v>19157.969</v>
      </c>
      <c r="D34" s="6">
        <v>21024.668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4.994</v>
      </c>
      <c r="K34" s="13">
        <v>4</v>
      </c>
      <c r="L34" s="13">
        <v>2</v>
      </c>
      <c r="M34" s="13">
        <v>-1</v>
      </c>
      <c r="N34" s="13">
        <v>1</v>
      </c>
      <c r="O34" s="13">
        <v>0</v>
      </c>
      <c r="P34" s="13">
        <v>-4.57</v>
      </c>
      <c r="Q34" s="13">
        <v>0</v>
      </c>
      <c r="R34" s="13">
        <v>0</v>
      </c>
    </row>
    <row r="35" ht="20.25" spans="1:18">
      <c r="A35" s="6" t="s">
        <v>331</v>
      </c>
      <c r="B35" s="6" t="s">
        <v>332</v>
      </c>
      <c r="C35" s="6">
        <v>2846.03</v>
      </c>
      <c r="D35" s="6">
        <v>4097.752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5.164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-19.375</v>
      </c>
      <c r="Q35" s="13">
        <v>0</v>
      </c>
      <c r="R35" s="13">
        <v>0</v>
      </c>
    </row>
    <row r="36" ht="20.25" spans="1:18">
      <c r="A36" s="6" t="s">
        <v>333</v>
      </c>
      <c r="B36" s="6" t="s">
        <v>334</v>
      </c>
      <c r="C36" s="6">
        <v>6898.687</v>
      </c>
      <c r="D36" s="6">
        <v>8327.461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2.972</v>
      </c>
      <c r="K36" s="13">
        <v>2</v>
      </c>
      <c r="L36" s="13">
        <v>1</v>
      </c>
      <c r="M36" s="13">
        <v>0</v>
      </c>
      <c r="N36" s="13">
        <v>-1</v>
      </c>
      <c r="O36" s="13">
        <v>0</v>
      </c>
      <c r="P36" s="13">
        <v>-22.823</v>
      </c>
      <c r="Q36" s="13">
        <v>0</v>
      </c>
      <c r="R36" s="13">
        <v>0</v>
      </c>
    </row>
    <row r="37" ht="20.25" spans="1:18">
      <c r="A37" s="6" t="s">
        <v>335</v>
      </c>
      <c r="B37" s="6" t="s">
        <v>336</v>
      </c>
      <c r="C37" s="6">
        <v>3254.105</v>
      </c>
      <c r="D37" s="6">
        <v>3818.027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7.211</v>
      </c>
      <c r="K37" s="13">
        <v>4</v>
      </c>
      <c r="L37" s="13">
        <v>2</v>
      </c>
      <c r="M37" s="13">
        <v>0</v>
      </c>
      <c r="N37" s="13">
        <v>1</v>
      </c>
      <c r="O37" s="13">
        <v>0</v>
      </c>
      <c r="P37" s="13">
        <v>-1.513</v>
      </c>
      <c r="Q37" s="13">
        <v>0</v>
      </c>
      <c r="R37" s="13">
        <v>0</v>
      </c>
    </row>
    <row r="38" ht="20.25" spans="1:18">
      <c r="A38" s="6" t="s">
        <v>337</v>
      </c>
      <c r="B38" s="6" t="s">
        <v>338</v>
      </c>
      <c r="C38" s="6">
        <v>72078.703</v>
      </c>
      <c r="D38" s="6">
        <v>82495.695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8.157</v>
      </c>
      <c r="K38" s="13">
        <v>4</v>
      </c>
      <c r="L38" s="13">
        <v>1</v>
      </c>
      <c r="M38" s="13">
        <v>0</v>
      </c>
      <c r="N38" s="13">
        <v>0</v>
      </c>
      <c r="O38" s="13">
        <v>0</v>
      </c>
      <c r="P38" s="13">
        <v>72.885</v>
      </c>
      <c r="Q38" s="13">
        <v>0</v>
      </c>
      <c r="R38" s="13">
        <v>0</v>
      </c>
    </row>
    <row r="39" ht="20.25" spans="1:18">
      <c r="A39" s="6" t="s">
        <v>339</v>
      </c>
      <c r="B39" s="6" t="s">
        <v>340</v>
      </c>
      <c r="C39" s="6">
        <v>2794.457</v>
      </c>
      <c r="D39" s="6">
        <v>3459.335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6.1</v>
      </c>
      <c r="K39" s="13">
        <v>4</v>
      </c>
      <c r="L39" s="13">
        <v>2</v>
      </c>
      <c r="M39" s="13">
        <v>0</v>
      </c>
      <c r="N39" s="13">
        <v>0</v>
      </c>
      <c r="O39" s="13">
        <v>0</v>
      </c>
      <c r="P39" s="13">
        <v>0.56</v>
      </c>
      <c r="Q39" s="13">
        <v>0</v>
      </c>
      <c r="R39" s="13">
        <v>1</v>
      </c>
    </row>
    <row r="40" ht="20.25" spans="1:18">
      <c r="A40" s="6" t="s">
        <v>341</v>
      </c>
      <c r="B40" s="6" t="s">
        <v>342</v>
      </c>
      <c r="C40" s="6">
        <v>117621.602</v>
      </c>
      <c r="D40" s="6">
        <v>135744.453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4.022</v>
      </c>
      <c r="K40" s="13">
        <v>2</v>
      </c>
      <c r="L40" s="13">
        <v>0</v>
      </c>
      <c r="M40" s="13">
        <v>1</v>
      </c>
      <c r="N40" s="13">
        <v>-1</v>
      </c>
      <c r="O40" s="13">
        <v>0</v>
      </c>
      <c r="P40" s="13">
        <v>35.81</v>
      </c>
      <c r="Q40" s="13">
        <v>0</v>
      </c>
      <c r="R40" s="13">
        <v>0</v>
      </c>
    </row>
    <row r="41" ht="20.25" spans="1:18">
      <c r="A41" s="6" t="s">
        <v>343</v>
      </c>
      <c r="B41" s="6" t="s">
        <v>344</v>
      </c>
      <c r="C41" s="6">
        <v>16219.535</v>
      </c>
      <c r="D41" s="6">
        <v>17773.738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3.484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7.863</v>
      </c>
      <c r="Q41" s="13">
        <v>0</v>
      </c>
      <c r="R41" s="13">
        <v>0</v>
      </c>
    </row>
    <row r="42" ht="20.25" spans="1:18">
      <c r="A42" s="6" t="s">
        <v>345</v>
      </c>
      <c r="B42" s="6" t="s">
        <v>346</v>
      </c>
      <c r="C42" s="6">
        <v>238772.969</v>
      </c>
      <c r="D42" s="6">
        <v>294774.125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10.29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-40.52</v>
      </c>
      <c r="Q42" s="13">
        <v>0</v>
      </c>
      <c r="R42" s="13">
        <v>-1</v>
      </c>
    </row>
    <row r="43" ht="20.25" spans="1:18">
      <c r="A43" s="6" t="s">
        <v>347</v>
      </c>
      <c r="B43" s="6" t="s">
        <v>348</v>
      </c>
      <c r="C43" s="6">
        <v>12637.222</v>
      </c>
      <c r="D43" s="6">
        <v>13785.077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1.656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-4.487</v>
      </c>
      <c r="Q43" s="13">
        <v>0</v>
      </c>
      <c r="R43" s="13">
        <v>0</v>
      </c>
    </row>
    <row r="44" ht="20.25" spans="1:18">
      <c r="A44" s="6" t="s">
        <v>349</v>
      </c>
      <c r="B44" s="6" t="s">
        <v>350</v>
      </c>
      <c r="C44" s="6">
        <v>3277.655</v>
      </c>
      <c r="D44" s="6">
        <v>3775.364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0.071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-6.259</v>
      </c>
      <c r="Q44" s="13">
        <v>0</v>
      </c>
      <c r="R44" s="13">
        <v>0</v>
      </c>
    </row>
    <row r="45" ht="20.25" spans="1:18">
      <c r="A45" s="6" t="s">
        <v>351</v>
      </c>
      <c r="B45" s="6" t="s">
        <v>352</v>
      </c>
      <c r="C45" s="6">
        <v>21714.516</v>
      </c>
      <c r="D45" s="6">
        <v>24243.34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3.961</v>
      </c>
      <c r="K45" s="13">
        <v>3</v>
      </c>
      <c r="L45" s="13">
        <v>2</v>
      </c>
      <c r="M45" s="13">
        <v>0</v>
      </c>
      <c r="N45" s="13">
        <v>0</v>
      </c>
      <c r="O45" s="13">
        <v>0</v>
      </c>
      <c r="P45" s="13">
        <v>12.192</v>
      </c>
      <c r="Q45" s="13">
        <v>0</v>
      </c>
      <c r="R45" s="13">
        <v>0</v>
      </c>
    </row>
    <row r="46" ht="20.25" spans="1:18">
      <c r="A46" s="9" t="s">
        <v>353</v>
      </c>
      <c r="B46" s="9" t="s">
        <v>354</v>
      </c>
      <c r="C46" s="9">
        <v>3862.741</v>
      </c>
      <c r="D46" s="9">
        <v>4333.965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6.629</v>
      </c>
      <c r="K46" s="13">
        <v>1</v>
      </c>
      <c r="L46" s="13">
        <v>0</v>
      </c>
      <c r="M46" s="13">
        <v>0</v>
      </c>
      <c r="N46" s="13">
        <v>-1</v>
      </c>
      <c r="O46" s="13">
        <v>0</v>
      </c>
      <c r="P46" s="13">
        <v>-4.408</v>
      </c>
      <c r="Q46" s="13">
        <v>0</v>
      </c>
      <c r="R46" s="13">
        <v>0</v>
      </c>
    </row>
    <row r="47" ht="20.25" spans="1:18">
      <c r="A47" s="6" t="s">
        <v>355</v>
      </c>
      <c r="B47" s="6" t="s">
        <v>356</v>
      </c>
      <c r="C47" s="6">
        <v>3439.99</v>
      </c>
      <c r="D47" s="6">
        <v>3823.408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3.534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3.308</v>
      </c>
      <c r="Q47" s="13">
        <v>0</v>
      </c>
      <c r="R47" s="13">
        <v>0</v>
      </c>
    </row>
    <row r="48" ht="20.25" spans="1:18">
      <c r="A48" s="6" t="s">
        <v>357</v>
      </c>
      <c r="B48" s="6" t="s">
        <v>358</v>
      </c>
      <c r="C48" s="6">
        <v>151.64</v>
      </c>
      <c r="D48" s="6">
        <v>253.802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9.198</v>
      </c>
      <c r="K48" s="13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-0.523</v>
      </c>
      <c r="Q48" s="13">
        <v>0</v>
      </c>
      <c r="R48" s="13">
        <v>0</v>
      </c>
    </row>
    <row r="49" ht="20.25" spans="1:18">
      <c r="A49" s="6" t="s">
        <v>359</v>
      </c>
      <c r="B49" s="6" t="s">
        <v>360</v>
      </c>
      <c r="C49" s="6">
        <v>2261.949</v>
      </c>
      <c r="D49" s="6">
        <v>2382.23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2.586</v>
      </c>
      <c r="K49" s="13">
        <v>1</v>
      </c>
      <c r="L49" s="13">
        <v>1</v>
      </c>
      <c r="M49" s="13">
        <v>0</v>
      </c>
      <c r="N49" s="13">
        <v>-1</v>
      </c>
      <c r="O49" s="13">
        <v>0</v>
      </c>
      <c r="P49" s="13">
        <v>0.028</v>
      </c>
      <c r="Q49" s="13">
        <v>0</v>
      </c>
      <c r="R49" s="13">
        <v>0</v>
      </c>
    </row>
    <row r="50" ht="20.25" spans="1:18">
      <c r="A50" s="6" t="s">
        <v>361</v>
      </c>
      <c r="B50" s="6" t="s">
        <v>362</v>
      </c>
      <c r="C50" s="6">
        <v>2576.282</v>
      </c>
      <c r="D50" s="6">
        <v>2750.447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2.855</v>
      </c>
      <c r="K50" s="13">
        <v>1</v>
      </c>
      <c r="L50" s="13">
        <v>1</v>
      </c>
      <c r="M50" s="13">
        <v>1</v>
      </c>
      <c r="N50" s="13">
        <v>-1</v>
      </c>
      <c r="O50" s="13">
        <v>0</v>
      </c>
      <c r="P50" s="13">
        <v>0.892</v>
      </c>
      <c r="Q50" s="13">
        <v>0</v>
      </c>
      <c r="R50" s="13">
        <v>0</v>
      </c>
    </row>
    <row r="51" ht="20.25" spans="1:18">
      <c r="A51" s="6" t="s">
        <v>363</v>
      </c>
      <c r="B51" s="6" t="s">
        <v>364</v>
      </c>
      <c r="C51" s="6">
        <v>4139.652</v>
      </c>
      <c r="D51" s="6">
        <v>4793.583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4.988</v>
      </c>
      <c r="K51" s="13">
        <v>2</v>
      </c>
      <c r="L51" s="13">
        <v>1</v>
      </c>
      <c r="M51" s="13">
        <v>0</v>
      </c>
      <c r="N51" s="13">
        <v>-1</v>
      </c>
      <c r="O51" s="13">
        <v>0</v>
      </c>
      <c r="P51" s="13">
        <v>-6.418</v>
      </c>
      <c r="Q51" s="13">
        <v>0</v>
      </c>
      <c r="R51" s="13">
        <v>0</v>
      </c>
    </row>
    <row r="52" ht="20.25" spans="1:18">
      <c r="A52" s="6" t="s">
        <v>365</v>
      </c>
      <c r="B52" s="6" t="s">
        <v>366</v>
      </c>
      <c r="C52" s="6">
        <v>683.356</v>
      </c>
      <c r="D52" s="6">
        <v>791.979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3.139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-1.326</v>
      </c>
      <c r="Q52" s="13">
        <v>0</v>
      </c>
      <c r="R52" s="13">
        <v>-1</v>
      </c>
    </row>
    <row r="53" ht="20.25" spans="1:18">
      <c r="A53" s="6" t="s">
        <v>367</v>
      </c>
      <c r="B53" s="6" t="s">
        <v>368</v>
      </c>
      <c r="C53" s="6">
        <v>2918.463</v>
      </c>
      <c r="D53" s="6">
        <v>3287.965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0.834</v>
      </c>
      <c r="K53" s="13">
        <v>2</v>
      </c>
      <c r="L53" s="13">
        <v>2</v>
      </c>
      <c r="M53" s="13">
        <v>0</v>
      </c>
      <c r="N53" s="13">
        <v>0</v>
      </c>
      <c r="O53" s="13">
        <v>0</v>
      </c>
      <c r="P53" s="13">
        <v>-2.056</v>
      </c>
      <c r="Q53" s="13">
        <v>0</v>
      </c>
      <c r="R53" s="13">
        <v>0</v>
      </c>
    </row>
    <row r="54" ht="20.25" spans="1:18">
      <c r="A54" s="6" t="s">
        <v>369</v>
      </c>
      <c r="B54" s="6" t="s">
        <v>370</v>
      </c>
      <c r="C54" s="6">
        <v>13481.48</v>
      </c>
      <c r="D54" s="6">
        <v>14581.694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0.871</v>
      </c>
      <c r="K54" s="13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6.064</v>
      </c>
      <c r="Q54" s="13">
        <v>0</v>
      </c>
      <c r="R54" s="13">
        <v>0</v>
      </c>
    </row>
    <row r="55" ht="20.25" spans="1:18">
      <c r="A55" s="6" t="s">
        <v>371</v>
      </c>
      <c r="B55" s="6" t="s">
        <v>372</v>
      </c>
      <c r="C55" s="6">
        <v>2839.924</v>
      </c>
      <c r="D55" s="6">
        <v>3207.237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3.927</v>
      </c>
      <c r="K55" s="13">
        <v>1</v>
      </c>
      <c r="L55" s="13">
        <v>1</v>
      </c>
      <c r="M55" s="13">
        <v>-1</v>
      </c>
      <c r="N55" s="13">
        <v>1</v>
      </c>
      <c r="O55" s="13">
        <v>0</v>
      </c>
      <c r="P55" s="13">
        <v>2.676</v>
      </c>
      <c r="Q55" s="13">
        <v>0</v>
      </c>
      <c r="R55" s="13">
        <v>0</v>
      </c>
    </row>
    <row r="56" ht="20.25" spans="1:18">
      <c r="A56" s="6" t="s">
        <v>373</v>
      </c>
      <c r="B56" s="6" t="s">
        <v>374</v>
      </c>
      <c r="C56" s="6">
        <v>7745.521</v>
      </c>
      <c r="D56" s="6">
        <v>8798.152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2.963</v>
      </c>
      <c r="K56" s="13">
        <v>3</v>
      </c>
      <c r="L56" s="13">
        <v>1</v>
      </c>
      <c r="M56" s="13">
        <v>0</v>
      </c>
      <c r="N56" s="13">
        <v>0</v>
      </c>
      <c r="O56" s="13">
        <v>0</v>
      </c>
      <c r="P56" s="13">
        <v>-4.677</v>
      </c>
      <c r="Q56" s="13">
        <v>0</v>
      </c>
      <c r="R56" s="13">
        <v>0</v>
      </c>
    </row>
    <row r="57" ht="20.25" spans="1:18">
      <c r="A57" s="6" t="s">
        <v>375</v>
      </c>
      <c r="B57" s="6" t="s">
        <v>376</v>
      </c>
      <c r="C57" s="6">
        <v>7471.181</v>
      </c>
      <c r="D57" s="6">
        <v>8153.427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3.148</v>
      </c>
      <c r="K57" s="13">
        <v>0</v>
      </c>
      <c r="L57" s="13">
        <v>2</v>
      </c>
      <c r="M57" s="13">
        <v>0</v>
      </c>
      <c r="N57" s="13">
        <v>-1</v>
      </c>
      <c r="O57" s="13">
        <v>0</v>
      </c>
      <c r="P57" s="13">
        <v>-4.841</v>
      </c>
      <c r="Q57" s="13">
        <v>-1</v>
      </c>
      <c r="R57" s="13">
        <v>0</v>
      </c>
    </row>
    <row r="58" ht="20.25" spans="1:18">
      <c r="A58" s="6" t="s">
        <v>377</v>
      </c>
      <c r="B58" s="6" t="s">
        <v>378</v>
      </c>
      <c r="C58" s="6">
        <v>6639.717</v>
      </c>
      <c r="D58" s="6">
        <v>7885.81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12.312</v>
      </c>
      <c r="K58" s="13">
        <v>0</v>
      </c>
      <c r="L58" s="13">
        <v>0</v>
      </c>
      <c r="M58" s="13">
        <v>1</v>
      </c>
      <c r="N58" s="13">
        <v>-1</v>
      </c>
      <c r="O58" s="13">
        <v>0</v>
      </c>
      <c r="P58" s="13">
        <v>2.857</v>
      </c>
      <c r="Q58" s="13">
        <v>0</v>
      </c>
      <c r="R58" s="13">
        <v>0</v>
      </c>
    </row>
    <row r="59" ht="20.25" spans="1:18">
      <c r="A59" s="6" t="s">
        <v>379</v>
      </c>
      <c r="B59" s="6" t="s">
        <v>380</v>
      </c>
      <c r="C59" s="6">
        <v>12881.177</v>
      </c>
      <c r="D59" s="6">
        <v>14081.254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3.04</v>
      </c>
      <c r="K59" s="13">
        <v>3</v>
      </c>
      <c r="L59" s="13">
        <v>2</v>
      </c>
      <c r="M59" s="13">
        <v>0</v>
      </c>
      <c r="N59" s="13">
        <v>0</v>
      </c>
      <c r="O59" s="13">
        <v>0</v>
      </c>
      <c r="P59" s="13">
        <v>-11.815</v>
      </c>
      <c r="Q59" s="13">
        <v>0</v>
      </c>
      <c r="R59" s="13">
        <v>0</v>
      </c>
    </row>
    <row r="60" ht="20.25" spans="1:18">
      <c r="A60" s="6" t="s">
        <v>381</v>
      </c>
      <c r="B60" s="6" t="s">
        <v>382</v>
      </c>
      <c r="C60" s="6">
        <v>18559.049</v>
      </c>
      <c r="D60" s="6">
        <v>20056.225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4.654</v>
      </c>
      <c r="K60" s="13">
        <v>4</v>
      </c>
      <c r="L60" s="13">
        <v>2</v>
      </c>
      <c r="M60" s="13">
        <v>0</v>
      </c>
      <c r="N60" s="13">
        <v>-1</v>
      </c>
      <c r="O60" s="13">
        <v>0</v>
      </c>
      <c r="P60" s="13">
        <v>-25.102</v>
      </c>
      <c r="Q60" s="13">
        <v>0</v>
      </c>
      <c r="R60" s="13">
        <v>-1</v>
      </c>
    </row>
    <row r="61" ht="20.25" spans="1:18">
      <c r="A61" s="6" t="s">
        <v>383</v>
      </c>
      <c r="B61" s="6" t="s">
        <v>384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385</v>
      </c>
      <c r="B62" s="6" t="s">
        <v>386</v>
      </c>
      <c r="C62" s="6">
        <v>8483.466</v>
      </c>
      <c r="D62" s="6">
        <v>9506.573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9.481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-2.228</v>
      </c>
      <c r="Q62" s="13">
        <v>0</v>
      </c>
      <c r="R62" s="13">
        <v>0</v>
      </c>
    </row>
    <row r="63" ht="20.25" spans="1:18">
      <c r="A63" s="6" t="s">
        <v>387</v>
      </c>
      <c r="B63" s="6" t="s">
        <v>388</v>
      </c>
      <c r="C63" s="6">
        <v>6006.272</v>
      </c>
      <c r="D63" s="6">
        <v>7136.926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6.064</v>
      </c>
      <c r="K63" s="13">
        <v>3</v>
      </c>
      <c r="L63" s="13">
        <v>2</v>
      </c>
      <c r="M63" s="13">
        <v>0</v>
      </c>
      <c r="N63" s="13">
        <v>-1</v>
      </c>
      <c r="O63" s="13">
        <v>0</v>
      </c>
      <c r="P63" s="13">
        <v>-15.677</v>
      </c>
      <c r="Q63" s="13">
        <v>0</v>
      </c>
      <c r="R63" s="13">
        <v>0</v>
      </c>
    </row>
    <row r="64" ht="20.25" spans="1:18">
      <c r="A64" s="6" t="s">
        <v>389</v>
      </c>
      <c r="B64" s="6" t="s">
        <v>390</v>
      </c>
      <c r="C64" s="6">
        <v>7841.496</v>
      </c>
      <c r="D64" s="6">
        <v>8324.145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4.975</v>
      </c>
      <c r="K64" s="13">
        <v>4</v>
      </c>
      <c r="L64" s="13">
        <v>1</v>
      </c>
      <c r="M64" s="13">
        <v>0</v>
      </c>
      <c r="N64" s="13">
        <v>0</v>
      </c>
      <c r="O64" s="13">
        <v>0</v>
      </c>
      <c r="P64" s="13">
        <v>-14.589</v>
      </c>
      <c r="Q64" s="13">
        <v>0</v>
      </c>
      <c r="R64" s="13">
        <v>0</v>
      </c>
    </row>
    <row r="65" ht="20.25" spans="1:18">
      <c r="A65" s="6" t="s">
        <v>391</v>
      </c>
      <c r="B65" s="6" t="s">
        <v>392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393</v>
      </c>
      <c r="B66" s="6" t="s">
        <v>394</v>
      </c>
      <c r="C66" s="6">
        <v>5540.724</v>
      </c>
      <c r="D66" s="6">
        <v>6506.094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7.284</v>
      </c>
      <c r="K66" s="13">
        <v>3</v>
      </c>
      <c r="L66" s="13">
        <v>2</v>
      </c>
      <c r="M66" s="13">
        <v>0</v>
      </c>
      <c r="N66" s="13">
        <v>-1</v>
      </c>
      <c r="O66" s="13">
        <v>0</v>
      </c>
      <c r="P66" s="13">
        <v>-10.051</v>
      </c>
      <c r="Q66" s="13">
        <v>0</v>
      </c>
      <c r="R66" s="13">
        <v>0</v>
      </c>
    </row>
    <row r="67" ht="20.25" spans="1:18">
      <c r="A67" s="6" t="s">
        <v>395</v>
      </c>
      <c r="B67" s="6" t="s">
        <v>396</v>
      </c>
      <c r="C67" s="6">
        <v>6105.216</v>
      </c>
      <c r="D67" s="6">
        <v>7644.429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7.553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-12.842</v>
      </c>
      <c r="Q67" s="13">
        <v>0</v>
      </c>
      <c r="R67" s="13">
        <v>0</v>
      </c>
    </row>
    <row r="68" ht="20.25" spans="1:18">
      <c r="A68" s="6" t="s">
        <v>397</v>
      </c>
      <c r="B68" s="6" t="s">
        <v>398</v>
      </c>
      <c r="C68" s="6">
        <v>2420.589</v>
      </c>
      <c r="D68" s="6">
        <v>2840.057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5.997</v>
      </c>
      <c r="K68" s="13">
        <v>1</v>
      </c>
      <c r="L68" s="13">
        <v>1</v>
      </c>
      <c r="M68" s="13">
        <v>-1</v>
      </c>
      <c r="N68" s="13">
        <v>1</v>
      </c>
      <c r="O68" s="13">
        <v>0</v>
      </c>
      <c r="P68" s="13">
        <v>3.076</v>
      </c>
      <c r="Q68" s="13">
        <v>0</v>
      </c>
      <c r="R68" s="13">
        <v>0</v>
      </c>
    </row>
    <row r="69" ht="20.25" spans="1:18">
      <c r="A69" s="6" t="s">
        <v>399</v>
      </c>
      <c r="B69" s="6" t="s">
        <v>400</v>
      </c>
      <c r="C69" s="6">
        <v>2443.103</v>
      </c>
      <c r="D69" s="6">
        <v>3314.446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1.883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-3.476</v>
      </c>
      <c r="Q69" s="13">
        <v>0</v>
      </c>
      <c r="R69" s="13">
        <v>0</v>
      </c>
    </row>
    <row r="70" ht="20.25" spans="1:18">
      <c r="A70" s="6" t="s">
        <v>401</v>
      </c>
      <c r="B70" s="6" t="s">
        <v>402</v>
      </c>
      <c r="C70" s="6">
        <v>5651.469</v>
      </c>
      <c r="D70" s="6">
        <v>6028.559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2.712</v>
      </c>
      <c r="K70" s="13">
        <v>3</v>
      </c>
      <c r="L70" s="13">
        <v>1</v>
      </c>
      <c r="M70" s="13">
        <v>0</v>
      </c>
      <c r="N70" s="13">
        <v>0</v>
      </c>
      <c r="O70" s="13">
        <v>0</v>
      </c>
      <c r="P70" s="13">
        <v>0.976</v>
      </c>
      <c r="Q70" s="13">
        <v>0</v>
      </c>
      <c r="R70" s="13">
        <v>0</v>
      </c>
    </row>
    <row r="71" ht="20.25" spans="1:18">
      <c r="A71" s="6" t="s">
        <v>403</v>
      </c>
      <c r="B71" s="6" t="s">
        <v>404</v>
      </c>
      <c r="C71" s="6">
        <v>4343.264</v>
      </c>
      <c r="D71" s="6">
        <v>5282.447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7.393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-8.877</v>
      </c>
      <c r="Q71" s="13">
        <v>0</v>
      </c>
      <c r="R71" s="13">
        <v>0</v>
      </c>
    </row>
    <row r="72" ht="20.25" spans="1:18">
      <c r="A72" s="6" t="s">
        <v>405</v>
      </c>
      <c r="B72" s="6" t="s">
        <v>406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407</v>
      </c>
      <c r="B73" s="6" t="s">
        <v>408</v>
      </c>
      <c r="C73" s="6">
        <v>5035.198</v>
      </c>
      <c r="D73" s="6">
        <v>5993.227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9.999</v>
      </c>
      <c r="K73" s="13">
        <v>0</v>
      </c>
      <c r="L73" s="13">
        <v>2</v>
      </c>
      <c r="M73" s="13">
        <v>0</v>
      </c>
      <c r="N73" s="13">
        <v>-1</v>
      </c>
      <c r="O73" s="13">
        <v>0</v>
      </c>
      <c r="P73" s="13">
        <v>0.75</v>
      </c>
      <c r="Q73" s="13">
        <v>0</v>
      </c>
      <c r="R73" s="13">
        <v>0</v>
      </c>
    </row>
    <row r="74" ht="20.25" spans="1:18">
      <c r="A74" s="6" t="s">
        <v>409</v>
      </c>
      <c r="B74" s="6" t="s">
        <v>410</v>
      </c>
      <c r="C74" s="6">
        <v>3543.425</v>
      </c>
      <c r="D74" s="6">
        <v>4005.379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7.511</v>
      </c>
      <c r="K74" s="13">
        <v>2</v>
      </c>
      <c r="L74" s="13">
        <v>2</v>
      </c>
      <c r="M74" s="13">
        <v>0</v>
      </c>
      <c r="N74" s="13">
        <v>0</v>
      </c>
      <c r="O74" s="13">
        <v>0</v>
      </c>
      <c r="P74" s="13">
        <v>-5.161</v>
      </c>
      <c r="Q74" s="13">
        <v>0</v>
      </c>
      <c r="R74" s="13">
        <v>-1</v>
      </c>
    </row>
    <row r="75" ht="20.25" spans="1:18">
      <c r="A75" s="6" t="s">
        <v>411</v>
      </c>
      <c r="B75" s="6" t="s">
        <v>412</v>
      </c>
      <c r="C75" s="6">
        <v>2451.14</v>
      </c>
      <c r="D75" s="6">
        <v>2756.271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8.689</v>
      </c>
      <c r="K75" s="13">
        <v>3</v>
      </c>
      <c r="L75" s="13">
        <v>2</v>
      </c>
      <c r="M75" s="13">
        <v>0</v>
      </c>
      <c r="N75" s="13">
        <v>0</v>
      </c>
      <c r="O75" s="13">
        <v>0</v>
      </c>
      <c r="P75" s="13">
        <v>-3.078</v>
      </c>
      <c r="Q75" s="13">
        <v>0</v>
      </c>
      <c r="R75" s="13">
        <v>-1</v>
      </c>
    </row>
    <row r="76" ht="20.25" spans="1:18">
      <c r="A76" s="6" t="s">
        <v>413</v>
      </c>
      <c r="B76" s="6" t="s">
        <v>414</v>
      </c>
      <c r="C76" s="6">
        <v>5114.667</v>
      </c>
      <c r="D76" s="6">
        <v>6388.492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13.677</v>
      </c>
      <c r="K76" s="13">
        <v>1</v>
      </c>
      <c r="L76" s="13">
        <v>2</v>
      </c>
      <c r="M76" s="13">
        <v>0</v>
      </c>
      <c r="N76" s="13">
        <v>-1</v>
      </c>
      <c r="O76" s="13">
        <v>0</v>
      </c>
      <c r="P76" s="13">
        <v>-0.873</v>
      </c>
      <c r="Q76" s="13">
        <v>-1</v>
      </c>
      <c r="R76" s="13">
        <v>0</v>
      </c>
    </row>
    <row r="77" ht="20.25" spans="1:18">
      <c r="A77" s="6" t="s">
        <v>415</v>
      </c>
      <c r="B77" s="6" t="s">
        <v>416</v>
      </c>
      <c r="C77" s="6">
        <v>107.305</v>
      </c>
      <c r="D77" s="6">
        <v>109.771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1.424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0.008</v>
      </c>
      <c r="Q77" s="13">
        <v>0</v>
      </c>
      <c r="R77" s="13">
        <v>0</v>
      </c>
    </row>
    <row r="78" ht="20.25" spans="1:18">
      <c r="A78" s="6" t="s">
        <v>417</v>
      </c>
      <c r="B78" s="6" t="s">
        <v>418</v>
      </c>
      <c r="C78" s="6">
        <v>105.403</v>
      </c>
      <c r="D78" s="6">
        <v>107.196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0.619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0.013</v>
      </c>
      <c r="Q78" s="13">
        <v>0</v>
      </c>
      <c r="R78" s="13">
        <v>0</v>
      </c>
    </row>
    <row r="79" ht="20.25" spans="1:18">
      <c r="A79" s="6" t="s">
        <v>419</v>
      </c>
      <c r="B79" s="6" t="s">
        <v>420</v>
      </c>
      <c r="C79" s="6">
        <v>114.231</v>
      </c>
      <c r="D79" s="6">
        <v>122.071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4.617</v>
      </c>
      <c r="K79" s="13">
        <v>1</v>
      </c>
      <c r="L79" s="13">
        <v>2</v>
      </c>
      <c r="M79" s="13">
        <v>0</v>
      </c>
      <c r="N79" s="13">
        <v>0</v>
      </c>
      <c r="O79" s="13">
        <v>0</v>
      </c>
      <c r="P79" s="13">
        <v>0.021</v>
      </c>
      <c r="Q79" s="13">
        <v>0</v>
      </c>
      <c r="R79" s="13">
        <v>0</v>
      </c>
    </row>
    <row r="80" ht="20.25" spans="1:18">
      <c r="A80" s="6" t="s">
        <v>421</v>
      </c>
      <c r="B80" s="6" t="s">
        <v>422</v>
      </c>
      <c r="C80" s="6">
        <v>102.34</v>
      </c>
      <c r="D80" s="6">
        <v>103.309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0.088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0.006</v>
      </c>
      <c r="Q80" s="13">
        <v>0</v>
      </c>
      <c r="R80" s="13">
        <v>0</v>
      </c>
    </row>
    <row r="81" ht="20.25" spans="1:18">
      <c r="A81" s="9" t="s">
        <v>423</v>
      </c>
      <c r="B81" s="9" t="s">
        <v>424</v>
      </c>
      <c r="C81" s="9">
        <v>63489.199</v>
      </c>
      <c r="D81" s="9">
        <v>73181.711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9.041</v>
      </c>
      <c r="K81" s="13">
        <v>4</v>
      </c>
      <c r="L81" s="13">
        <v>1</v>
      </c>
      <c r="M81" s="13">
        <v>0</v>
      </c>
      <c r="N81" s="13">
        <v>0</v>
      </c>
      <c r="O81" s="13">
        <v>0</v>
      </c>
      <c r="P81" s="13">
        <v>57.448</v>
      </c>
      <c r="Q81" s="13">
        <v>0</v>
      </c>
      <c r="R81" s="13">
        <v>1</v>
      </c>
    </row>
    <row r="82" ht="20.25" spans="1:18">
      <c r="A82" s="9" t="s">
        <v>425</v>
      </c>
      <c r="B82" s="9" t="s">
        <v>426</v>
      </c>
      <c r="C82" s="9">
        <v>1932.083</v>
      </c>
      <c r="D82" s="9">
        <v>3868.299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7.334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-22.613</v>
      </c>
      <c r="Q82" s="13">
        <v>0</v>
      </c>
      <c r="R82" s="13">
        <v>-1</v>
      </c>
    </row>
    <row r="83" ht="20.25" spans="1:18">
      <c r="A83" s="9" t="s">
        <v>427</v>
      </c>
      <c r="B83" s="9" t="s">
        <v>428</v>
      </c>
      <c r="C83" s="9">
        <v>3254.748</v>
      </c>
      <c r="D83" s="9">
        <v>4079.593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7.034</v>
      </c>
      <c r="K83" s="13">
        <v>3</v>
      </c>
      <c r="L83" s="13">
        <v>1</v>
      </c>
      <c r="M83" s="13">
        <v>0</v>
      </c>
      <c r="N83" s="13">
        <v>0</v>
      </c>
      <c r="O83" s="13">
        <v>0</v>
      </c>
      <c r="P83" s="13">
        <v>-0.941</v>
      </c>
      <c r="Q83" s="13">
        <v>0</v>
      </c>
      <c r="R83" s="13">
        <v>0</v>
      </c>
    </row>
    <row r="84" ht="20.25" spans="1:18">
      <c r="A84" s="9" t="s">
        <v>429</v>
      </c>
      <c r="B84" s="9" t="s">
        <v>430</v>
      </c>
      <c r="C84" s="9">
        <v>12274.228</v>
      </c>
      <c r="D84" s="9">
        <v>15350.882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3.618</v>
      </c>
      <c r="K84" s="13">
        <v>1</v>
      </c>
      <c r="L84" s="13">
        <v>2</v>
      </c>
      <c r="M84" s="13">
        <v>0</v>
      </c>
      <c r="N84" s="13">
        <v>0</v>
      </c>
      <c r="O84" s="13">
        <v>0</v>
      </c>
      <c r="P84" s="13">
        <v>-12.209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2025-05-26T15:46:14Z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710C0BA2FBBA4F05A79B081FD46A084F_13</vt:lpwstr>
  </property>
  <property fmtid="{D5CDD505-2E9C-101B-9397-08002B2CF9AE}" pid="3" name="KSOProductBuildVer">
    <vt:lpwstr>2052-12.1.0.15712</vt:lpwstr>
  </property>
</Properties>
</file>