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<sst xmlns="http://schemas.openxmlformats.org/spreadsheetml/2006/main" count="467" uniqueCount="415">
  <si>
    <t>京沪深强转弱</t>
  </si>
  <si>
    <t>京沪深弱转强</t>
  </si>
  <si>
    <t>代码</t>
  </si>
  <si>
    <t>简称</t>
  </si>
  <si>
    <t>总市值</t>
  </si>
  <si>
    <t>石油</t>
  </si>
  <si>
    <t>24310.26亿</t>
  </si>
  <si>
    <t>基金重仓</t>
  </si>
  <si>
    <t>352716.56亿</t>
  </si>
  <si>
    <t>煤炭</t>
  </si>
  <si>
    <t>14596.30亿</t>
  </si>
  <si>
    <t>深证成指</t>
  </si>
  <si>
    <t>341938.69亿</t>
  </si>
  <si>
    <t>房地产</t>
  </si>
  <si>
    <t>10319.15亿</t>
  </si>
  <si>
    <t>非周期股</t>
  </si>
  <si>
    <t>311916.34亿</t>
  </si>
  <si>
    <t>山西板块</t>
  </si>
  <si>
    <t>8253.94亿</t>
  </si>
  <si>
    <t>周期股</t>
  </si>
  <si>
    <t>236244.50亿</t>
  </si>
  <si>
    <t>发可转债</t>
  </si>
  <si>
    <t>7188.75亿</t>
  </si>
  <si>
    <t>深成指R</t>
  </si>
  <si>
    <t>209637.42亿</t>
  </si>
  <si>
    <t>BC电池</t>
  </si>
  <si>
    <t>6462.69亿</t>
  </si>
  <si>
    <t>行业龙头</t>
  </si>
  <si>
    <t>199518.13亿</t>
  </si>
  <si>
    <t>国开持股</t>
  </si>
  <si>
    <t>2519.76亿</t>
  </si>
  <si>
    <t>中特估</t>
  </si>
  <si>
    <t>190771.58亿</t>
  </si>
  <si>
    <t>机构吸筹</t>
  </si>
  <si>
    <t>1391.85亿</t>
  </si>
  <si>
    <t>证金汇金持股</t>
  </si>
  <si>
    <t>140973.67亿</t>
  </si>
  <si>
    <t>配股预案</t>
  </si>
  <si>
    <t>--</t>
  </si>
  <si>
    <t>中证500</t>
  </si>
  <si>
    <t>130726.96亿</t>
  </si>
  <si>
    <t>创成长</t>
  </si>
  <si>
    <t>创业板指</t>
  </si>
  <si>
    <t>130468.61亿</t>
  </si>
  <si>
    <t>一带一路</t>
  </si>
  <si>
    <t>128223.91亿</t>
  </si>
  <si>
    <t>绩优股</t>
  </si>
  <si>
    <t>123361.45亿</t>
  </si>
  <si>
    <t>深证100</t>
  </si>
  <si>
    <t>119089.00亿</t>
  </si>
  <si>
    <t>消费100</t>
  </si>
  <si>
    <t>117808.45亿</t>
  </si>
  <si>
    <t>陆股通重仓</t>
  </si>
  <si>
    <t>100811.23亿</t>
  </si>
  <si>
    <t>红利指数</t>
  </si>
  <si>
    <t>97429.08亿</t>
  </si>
  <si>
    <t>百元股</t>
  </si>
  <si>
    <t>94193.52亿</t>
  </si>
  <si>
    <t>上证380</t>
  </si>
  <si>
    <t>75024.53亿</t>
  </si>
  <si>
    <t>全指材料</t>
  </si>
  <si>
    <t>53042.18亿</t>
  </si>
  <si>
    <t>MSCI中盘</t>
  </si>
  <si>
    <t>49063.83亿</t>
  </si>
  <si>
    <t>QFII重仓</t>
  </si>
  <si>
    <t>46015.59亿</t>
  </si>
  <si>
    <t>商誉减值</t>
  </si>
  <si>
    <t>44818.76亿</t>
  </si>
  <si>
    <t>全指医药</t>
  </si>
  <si>
    <t>40399.23亿</t>
  </si>
  <si>
    <t>券商重仓</t>
  </si>
  <si>
    <t>39814.81亿</t>
  </si>
  <si>
    <t>参股金融</t>
  </si>
  <si>
    <t>39778.63亿</t>
  </si>
  <si>
    <t>高市净率</t>
  </si>
  <si>
    <t>37148.39亿</t>
  </si>
  <si>
    <t>元器件</t>
  </si>
  <si>
    <t>36019.04亿</t>
  </si>
  <si>
    <t>白酒概念</t>
  </si>
  <si>
    <t>35696.82亿</t>
  </si>
  <si>
    <t>酿酒</t>
  </si>
  <si>
    <t>35320.45亿</t>
  </si>
  <si>
    <t>山东板块</t>
  </si>
  <si>
    <t>35187.74亿</t>
  </si>
  <si>
    <t>券商金股</t>
  </si>
  <si>
    <t>34265.93亿</t>
  </si>
  <si>
    <t>证券</t>
  </si>
  <si>
    <t>31458.09亿</t>
  </si>
  <si>
    <t>电力</t>
  </si>
  <si>
    <t>29835.99亿</t>
  </si>
  <si>
    <t>社保新进</t>
  </si>
  <si>
    <t>28647.95亿</t>
  </si>
  <si>
    <t>雄安新区</t>
  </si>
  <si>
    <t>28120.66亿</t>
  </si>
  <si>
    <t>QFII新进</t>
  </si>
  <si>
    <t>22499.23亿</t>
  </si>
  <si>
    <t>定增股</t>
  </si>
  <si>
    <t>20874.04亿</t>
  </si>
  <si>
    <t>铁路基建</t>
  </si>
  <si>
    <t>20404.54亿</t>
  </si>
  <si>
    <t>安徽板块</t>
  </si>
  <si>
    <t>19323.83亿</t>
  </si>
  <si>
    <t>稀缺资源</t>
  </si>
  <si>
    <t>17510.36亿</t>
  </si>
  <si>
    <t>建筑</t>
  </si>
  <si>
    <t>16571.80亿</t>
  </si>
  <si>
    <t>员工持股</t>
  </si>
  <si>
    <t>14786.56亿</t>
  </si>
  <si>
    <t>河南板块</t>
  </si>
  <si>
    <t>14284.47亿</t>
  </si>
  <si>
    <t>户数减少</t>
  </si>
  <si>
    <t>14185.94亿</t>
  </si>
  <si>
    <t>IT设备</t>
  </si>
  <si>
    <t>11125.29亿</t>
  </si>
  <si>
    <t>密集调研</t>
  </si>
  <si>
    <t>9724.92亿</t>
  </si>
  <si>
    <t>镍金属</t>
  </si>
  <si>
    <t>9614.96亿</t>
  </si>
  <si>
    <t>钙钛矿电池</t>
  </si>
  <si>
    <t>8902.47亿</t>
  </si>
  <si>
    <t>江西板块</t>
  </si>
  <si>
    <t>8161.19亿</t>
  </si>
  <si>
    <t>云南板块</t>
  </si>
  <si>
    <t>7948.39亿</t>
  </si>
  <si>
    <t>猪肉</t>
  </si>
  <si>
    <t>7763.71亿</t>
  </si>
  <si>
    <t>建材</t>
  </si>
  <si>
    <t>7180.90亿</t>
  </si>
  <si>
    <t>运输设备</t>
  </si>
  <si>
    <t>4892.10亿</t>
  </si>
  <si>
    <t>化纤</t>
  </si>
  <si>
    <t>4434.54亿</t>
  </si>
  <si>
    <t>黑龙江</t>
  </si>
  <si>
    <t>3731.58亿</t>
  </si>
  <si>
    <t>摘帽</t>
  </si>
  <si>
    <t>3625.72亿</t>
  </si>
  <si>
    <t>供气供热</t>
  </si>
  <si>
    <t>3237.22亿</t>
  </si>
  <si>
    <t>业绩预增</t>
  </si>
  <si>
    <t>2355.63亿</t>
  </si>
  <si>
    <t>青海板块</t>
  </si>
  <si>
    <t>2113.84亿</t>
  </si>
  <si>
    <t>玻璃基板</t>
  </si>
  <si>
    <t>1731.93亿</t>
  </si>
  <si>
    <t>近期复牌</t>
  </si>
  <si>
    <t>1615.30亿</t>
  </si>
  <si>
    <t>水务</t>
  </si>
  <si>
    <t>1442.85亿</t>
  </si>
  <si>
    <t>Ｂ股指数</t>
  </si>
  <si>
    <t>673.27亿</t>
  </si>
  <si>
    <t>深证Ｂ指</t>
  </si>
  <si>
    <t>559.20亿</t>
  </si>
  <si>
    <t>成份Ｂ指</t>
  </si>
  <si>
    <t>426.27亿</t>
  </si>
  <si>
    <t>业绩预升</t>
  </si>
  <si>
    <t>20.06亿</t>
  </si>
  <si>
    <t>大盘成长</t>
  </si>
  <si>
    <t>国证成长</t>
  </si>
  <si>
    <t>能源金属</t>
  </si>
  <si>
    <t>国证粮食</t>
  </si>
  <si>
    <t>国证基建</t>
  </si>
  <si>
    <t>环渤海</t>
  </si>
  <si>
    <t>深证价值</t>
  </si>
  <si>
    <t>深证红利</t>
  </si>
  <si>
    <t>国证治理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</si>
  <si>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</si>
  <si>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</si>
  <si>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</si>
  <si>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</si>
  <si>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</si>
  <si>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</si>
  <si>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</si>
  <si>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</si>
  <si>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国企改革</t>
  </si>
  <si>
    <t>中证 500</t>
  </si>
  <si>
    <t>深证50</t>
  </si>
  <si>
    <t>深主板50</t>
  </si>
  <si>
    <t>中创100</t>
  </si>
  <si>
    <t>绿色电力</t>
  </si>
  <si>
    <t>投资时钟</t>
  </si>
  <si>
    <t>小盘价值</t>
  </si>
  <si>
    <t>小盘成长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</si>
  <si>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</si>
  <si>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</si>
  <si>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</si>
  <si>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</si>
  <si>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</si>
  <si>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</si>
  <si>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</si>
  <si>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</si>
  <si>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</si>
  <si>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</si>
  <si>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</si>
  <si>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</si>
  <si>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</si>
  <si>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</si>
  <si>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</si>
  <si>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</si>
  <si>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</si>
  <si>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</si>
  <si>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</si>
  <si>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</si>
  <si>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</si>
  <si>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治理指数</t>
  </si>
  <si>
    <t>180R价值</t>
  </si>
  <si>
    <t>50基本</t>
  </si>
  <si>
    <t>180低贝</t>
  </si>
  <si>
    <t>上央红利</t>
  </si>
  <si>
    <t>300价值</t>
  </si>
  <si>
    <t>国证交运</t>
  </si>
  <si>
    <t>企债指数</t>
  </si>
  <si>
    <t>180金融</t>
  </si>
  <si>
    <t>180治理</t>
  </si>
  <si>
    <t>沪公司债</t>
  </si>
  <si>
    <t>180价值</t>
  </si>
  <si>
    <t>上证金融</t>
  </si>
  <si>
    <t>上证公用</t>
  </si>
  <si>
    <t>上证国企</t>
  </si>
  <si>
    <t>全指价值</t>
  </si>
  <si>
    <t>沪企债30</t>
  </si>
  <si>
    <t>上证周期</t>
  </si>
  <si>
    <t>金融等权</t>
  </si>
  <si>
    <t>5年信用</t>
  </si>
  <si>
    <t>380金融</t>
  </si>
  <si>
    <t>信用100</t>
  </si>
  <si>
    <t>180稳定</t>
  </si>
  <si>
    <t>180波动</t>
  </si>
  <si>
    <t>上证银行</t>
  </si>
  <si>
    <t>180红利</t>
  </si>
  <si>
    <t>300红利</t>
  </si>
  <si>
    <t>HK银行</t>
  </si>
  <si>
    <t>300公用</t>
  </si>
  <si>
    <t>公司债指</t>
  </si>
  <si>
    <t>基本面50</t>
  </si>
  <si>
    <t>800公用</t>
  </si>
  <si>
    <t>内地运输</t>
  </si>
  <si>
    <t>银河99</t>
  </si>
  <si>
    <t>运输指数</t>
  </si>
  <si>
    <t>碳中和债</t>
  </si>
  <si>
    <t>深信中高</t>
  </si>
  <si>
    <t>深信中低</t>
  </si>
  <si>
    <t>深信用债</t>
  </si>
  <si>
    <t>深公司债</t>
  </si>
  <si>
    <t>国证红利</t>
  </si>
  <si>
    <t>国证物流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</si>
  <si>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</si>
  <si>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</si>
  <si>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</si>
  <si>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</si>
  <si>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</si>
  <si>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</si>
  <si>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SM00</t>
  </si>
  <si>
    <t>锰硅连续</t>
  </si>
  <si>
    <t>AU00</t>
  </si>
  <si>
    <t>黄金连续</t>
  </si>
  <si>
    <t>RR00</t>
  </si>
  <si>
    <t>粳米连续</t>
  </si>
  <si>
    <t>PK00</t>
  </si>
  <si>
    <t>花生连续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</si>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</sst>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2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"880310"</f>
        <v>880310</v>
      </c>
      <c r="B3" s="32" t="s">
        <v>5</v>
      </c>
      <c r="C3" s="32" t="s">
        <v>6</v>
      </c>
      <c r="D3" s="32" t="str">
        <f>"880801"</f>
        <v>880801</v>
      </c>
      <c r="E3" s="32" t="s">
        <v>7</v>
      </c>
      <c r="F3" s="32" t="s">
        <v>8</v>
      </c>
    </row>
    <row r="4" ht="13.5" spans="1:6">
      <c r="A4" s="32" t="str">
        <f>"880301"</f>
        <v>880301</v>
      </c>
      <c r="B4" s="32" t="s">
        <v>9</v>
      </c>
      <c r="C4" s="32" t="s">
        <v>10</v>
      </c>
      <c r="D4" s="32" t="str">
        <f>"399001"</f>
        <v>399001</v>
      </c>
      <c r="E4" s="32" t="s">
        <v>11</v>
      </c>
      <c r="F4" s="32" t="s">
        <v>12</v>
      </c>
    </row>
    <row r="5" ht="13.5" spans="1:6">
      <c r="A5" s="32" t="str">
        <f>"880482"</f>
        <v>880482</v>
      </c>
      <c r="B5" s="32" t="s">
        <v>13</v>
      </c>
      <c r="C5" s="32" t="s">
        <v>14</v>
      </c>
      <c r="D5" s="32" t="str">
        <f>"880680"</f>
        <v>880680</v>
      </c>
      <c r="E5" s="32" t="s">
        <v>15</v>
      </c>
      <c r="F5" s="32" t="s">
        <v>16</v>
      </c>
    </row>
    <row r="6" ht="13.5" spans="1:6">
      <c r="A6" s="32" t="str">
        <f>"880217"</f>
        <v>880217</v>
      </c>
      <c r="B6" s="32" t="s">
        <v>17</v>
      </c>
      <c r="C6" s="32" t="s">
        <v>18</v>
      </c>
      <c r="D6" s="32" t="str">
        <f>"880679"</f>
        <v>880679</v>
      </c>
      <c r="E6" s="32" t="s">
        <v>19</v>
      </c>
      <c r="F6" s="32" t="s">
        <v>20</v>
      </c>
    </row>
    <row r="7" ht="13.5" spans="1:6">
      <c r="A7" s="32" t="str">
        <f>"880723"</f>
        <v>880723</v>
      </c>
      <c r="B7" s="32" t="s">
        <v>21</v>
      </c>
      <c r="C7" s="32" t="s">
        <v>22</v>
      </c>
      <c r="D7" s="32" t="str">
        <f>"399002"</f>
        <v>399002</v>
      </c>
      <c r="E7" s="32" t="s">
        <v>23</v>
      </c>
      <c r="F7" s="32" t="s">
        <v>24</v>
      </c>
    </row>
    <row r="8" ht="13.5" spans="1:6">
      <c r="A8" s="32" t="str">
        <f>"880684"</f>
        <v>880684</v>
      </c>
      <c r="B8" s="32" t="s">
        <v>25</v>
      </c>
      <c r="C8" s="32" t="s">
        <v>26</v>
      </c>
      <c r="D8" s="32" t="str">
        <f>"880847"</f>
        <v>880847</v>
      </c>
      <c r="E8" s="32" t="s">
        <v>27</v>
      </c>
      <c r="F8" s="32" t="s">
        <v>28</v>
      </c>
    </row>
    <row r="9" ht="13.5" spans="1:6">
      <c r="A9" s="32" t="str">
        <f>"880858"</f>
        <v>880858</v>
      </c>
      <c r="B9" s="32" t="s">
        <v>29</v>
      </c>
      <c r="C9" s="32" t="s">
        <v>30</v>
      </c>
      <c r="D9" s="32" t="str">
        <f>"880671"</f>
        <v>880671</v>
      </c>
      <c r="E9" s="32" t="s">
        <v>31</v>
      </c>
      <c r="F9" s="32" t="s">
        <v>32</v>
      </c>
    </row>
    <row r="10" ht="13.5" spans="1:6">
      <c r="A10" s="32" t="str">
        <f>"880756"</f>
        <v>880756</v>
      </c>
      <c r="B10" s="32" t="s">
        <v>33</v>
      </c>
      <c r="C10" s="32" t="s">
        <v>34</v>
      </c>
      <c r="D10" s="32" t="str">
        <f>"880857"</f>
        <v>880857</v>
      </c>
      <c r="E10" s="32" t="s">
        <v>35</v>
      </c>
      <c r="F10" s="32" t="s">
        <v>36</v>
      </c>
    </row>
    <row r="11" ht="13.5" spans="1:6">
      <c r="A11" s="32" t="str">
        <f>"880890"</f>
        <v>880890</v>
      </c>
      <c r="B11" s="32" t="s">
        <v>37</v>
      </c>
      <c r="C11" s="32" t="s">
        <v>38</v>
      </c>
      <c r="D11" s="32" t="str">
        <f>"000905"</f>
        <v>000905</v>
      </c>
      <c r="E11" s="32" t="s">
        <v>39</v>
      </c>
      <c r="F11" s="32" t="s">
        <v>40</v>
      </c>
    </row>
    <row r="12" ht="13.5" spans="1:6">
      <c r="A12" s="32" t="str">
        <f>"399296"</f>
        <v>399296</v>
      </c>
      <c r="B12" s="32" t="s">
        <v>41</v>
      </c>
      <c r="C12" s="32" t="s">
        <v>38</v>
      </c>
      <c r="D12" s="32" t="str">
        <f>"399006"</f>
        <v>399006</v>
      </c>
      <c r="E12" s="32" t="s">
        <v>42</v>
      </c>
      <c r="F12" s="32" t="s">
        <v>43</v>
      </c>
    </row>
    <row r="13" ht="13.5" spans="1:6">
      <c r="A13" s="33"/>
      <c r="B13" s="33"/>
      <c r="C13" s="33"/>
      <c r="D13" s="32" t="str">
        <f>"880594"</f>
        <v>880594</v>
      </c>
      <c r="E13" s="32" t="s">
        <v>44</v>
      </c>
      <c r="F13" s="32" t="s">
        <v>45</v>
      </c>
    </row>
    <row r="14" ht="13.5" spans="1:6">
      <c r="A14" s="33"/>
      <c r="B14" s="33"/>
      <c r="C14" s="33"/>
      <c r="D14" s="32" t="str">
        <f>"880835"</f>
        <v>880835</v>
      </c>
      <c r="E14" s="32" t="s">
        <v>46</v>
      </c>
      <c r="F14" s="32" t="s">
        <v>47</v>
      </c>
    </row>
    <row r="15" ht="13.5" spans="1:6">
      <c r="A15" s="33"/>
      <c r="B15" s="33"/>
      <c r="C15" s="33"/>
      <c r="D15" s="32" t="str">
        <f>"399330"</f>
        <v>399330</v>
      </c>
      <c r="E15" s="32" t="s">
        <v>48</v>
      </c>
      <c r="F15" s="32" t="s">
        <v>49</v>
      </c>
    </row>
    <row r="16" ht="13.5" spans="1:6">
      <c r="A16" s="33"/>
      <c r="B16" s="33"/>
      <c r="C16" s="33"/>
      <c r="D16" s="32" t="str">
        <f>"399364"</f>
        <v>399364</v>
      </c>
      <c r="E16" s="32" t="s">
        <v>50</v>
      </c>
      <c r="F16" s="32" t="s">
        <v>51</v>
      </c>
    </row>
    <row r="17" ht="13.5" spans="1:6">
      <c r="A17" s="33"/>
      <c r="B17" s="33"/>
      <c r="C17" s="33"/>
      <c r="D17" s="32" t="str">
        <f>"880678"</f>
        <v>880678</v>
      </c>
      <c r="E17" s="32" t="s">
        <v>52</v>
      </c>
      <c r="F17" s="32" t="s">
        <v>53</v>
      </c>
    </row>
    <row r="18" ht="13.5" spans="1:6">
      <c r="A18" s="33"/>
      <c r="B18" s="33"/>
      <c r="C18" s="33"/>
      <c r="D18" s="32" t="str">
        <f>"000015"</f>
        <v>000015</v>
      </c>
      <c r="E18" s="32" t="s">
        <v>54</v>
      </c>
      <c r="F18" s="32" t="s">
        <v>55</v>
      </c>
    </row>
    <row r="19" ht="13.5" spans="1:6">
      <c r="A19" s="33"/>
      <c r="B19" s="33"/>
      <c r="C19" s="33"/>
      <c r="D19" s="32" t="str">
        <f>"880878"</f>
        <v>880878</v>
      </c>
      <c r="E19" s="32" t="s">
        <v>56</v>
      </c>
      <c r="F19" s="32" t="s">
        <v>57</v>
      </c>
    </row>
    <row r="20" ht="13.5" spans="1:6">
      <c r="A20" s="33"/>
      <c r="B20" s="33"/>
      <c r="C20" s="33"/>
      <c r="D20" s="32" t="str">
        <f>"000009"</f>
        <v>000009</v>
      </c>
      <c r="E20" s="32" t="s">
        <v>58</v>
      </c>
      <c r="F20" s="32" t="s">
        <v>59</v>
      </c>
    </row>
    <row r="21" ht="13.5" spans="1:6">
      <c r="A21" s="33"/>
      <c r="B21" s="33"/>
      <c r="C21" s="33"/>
      <c r="D21" s="32" t="str">
        <f>"000987"</f>
        <v>000987</v>
      </c>
      <c r="E21" s="32" t="s">
        <v>60</v>
      </c>
      <c r="F21" s="32" t="s">
        <v>61</v>
      </c>
    </row>
    <row r="22" ht="16.5" spans="1:6">
      <c r="A22" s="20"/>
      <c r="B22" s="20"/>
      <c r="C22" s="20"/>
      <c r="D22" s="32" t="str">
        <f>"880771"</f>
        <v>880771</v>
      </c>
      <c r="E22" s="32" t="s">
        <v>62</v>
      </c>
      <c r="F22" s="32" t="s">
        <v>63</v>
      </c>
    </row>
    <row r="23" ht="16.5" spans="1:6">
      <c r="A23" s="20"/>
      <c r="B23" s="20"/>
      <c r="C23" s="20"/>
      <c r="D23" s="32" t="str">
        <f>"880802"</f>
        <v>880802</v>
      </c>
      <c r="E23" s="32" t="s">
        <v>64</v>
      </c>
      <c r="F23" s="32" t="s">
        <v>65</v>
      </c>
    </row>
    <row r="24" ht="16.5" spans="1:6">
      <c r="A24" s="20"/>
      <c r="B24" s="20"/>
      <c r="C24" s="20"/>
      <c r="D24" s="32" t="str">
        <f>"880817"</f>
        <v>880817</v>
      </c>
      <c r="E24" s="32" t="s">
        <v>66</v>
      </c>
      <c r="F24" s="32" t="s">
        <v>67</v>
      </c>
    </row>
    <row r="25" ht="16.5" spans="1:6">
      <c r="A25" s="20"/>
      <c r="B25" s="20"/>
      <c r="C25" s="20"/>
      <c r="D25" s="32" t="str">
        <f>"000991"</f>
        <v>000991</v>
      </c>
      <c r="E25" s="32" t="s">
        <v>68</v>
      </c>
      <c r="F25" s="32" t="s">
        <v>69</v>
      </c>
    </row>
    <row r="26" ht="16.5" spans="1:6">
      <c r="A26" s="20"/>
      <c r="B26" s="20"/>
      <c r="C26" s="20"/>
      <c r="D26" s="32" t="str">
        <f>"880803"</f>
        <v>880803</v>
      </c>
      <c r="E26" s="32" t="s">
        <v>70</v>
      </c>
      <c r="F26" s="32" t="s">
        <v>71</v>
      </c>
    </row>
    <row r="27" ht="16.5" spans="1:6">
      <c r="A27" s="20"/>
      <c r="B27" s="20"/>
      <c r="C27" s="20"/>
      <c r="D27" s="32" t="str">
        <f>"880538"</f>
        <v>880538</v>
      </c>
      <c r="E27" s="32" t="s">
        <v>72</v>
      </c>
      <c r="F27" s="32" t="s">
        <v>73</v>
      </c>
    </row>
    <row r="28" ht="16.5" spans="1:6">
      <c r="A28" s="20"/>
      <c r="B28" s="20"/>
      <c r="C28" s="20"/>
      <c r="D28" s="32" t="str">
        <f>"880827"</f>
        <v>880827</v>
      </c>
      <c r="E28" s="32" t="s">
        <v>74</v>
      </c>
      <c r="F28" s="32" t="s">
        <v>75</v>
      </c>
    </row>
    <row r="29" ht="16.5" spans="1:6">
      <c r="A29" s="20"/>
      <c r="B29" s="20"/>
      <c r="C29" s="20"/>
      <c r="D29" s="32" t="str">
        <f>"880492"</f>
        <v>880492</v>
      </c>
      <c r="E29" s="32" t="s">
        <v>76</v>
      </c>
      <c r="F29" s="32" t="s">
        <v>77</v>
      </c>
    </row>
    <row r="30" ht="16.5" spans="1:6">
      <c r="A30" s="20"/>
      <c r="B30" s="20"/>
      <c r="C30" s="20"/>
      <c r="D30" s="32" t="str">
        <f>"880564"</f>
        <v>880564</v>
      </c>
      <c r="E30" s="32" t="s">
        <v>78</v>
      </c>
      <c r="F30" s="32" t="s">
        <v>79</v>
      </c>
    </row>
    <row r="31" ht="16.5" spans="1:6">
      <c r="A31" s="20"/>
      <c r="B31" s="20"/>
      <c r="C31" s="20"/>
      <c r="D31" s="32" t="str">
        <f>"880380"</f>
        <v>880380</v>
      </c>
      <c r="E31" s="32" t="s">
        <v>80</v>
      </c>
      <c r="F31" s="32" t="s">
        <v>81</v>
      </c>
    </row>
    <row r="32" ht="16.5" spans="1:6">
      <c r="A32" s="20"/>
      <c r="B32" s="20"/>
      <c r="C32" s="20"/>
      <c r="D32" s="32" t="str">
        <f>"880215"</f>
        <v>880215</v>
      </c>
      <c r="E32" s="32" t="s">
        <v>82</v>
      </c>
      <c r="F32" s="32" t="s">
        <v>83</v>
      </c>
    </row>
    <row r="33" ht="16.5" spans="1:6">
      <c r="A33" s="20"/>
      <c r="B33" s="20"/>
      <c r="C33" s="20"/>
      <c r="D33" s="32" t="str">
        <f>"880620"</f>
        <v>880620</v>
      </c>
      <c r="E33" s="32" t="s">
        <v>84</v>
      </c>
      <c r="F33" s="32" t="s">
        <v>85</v>
      </c>
    </row>
    <row r="34" ht="16.5" spans="1:6">
      <c r="A34" s="20"/>
      <c r="B34" s="20"/>
      <c r="C34" s="20"/>
      <c r="D34" s="32" t="str">
        <f>"880472"</f>
        <v>880472</v>
      </c>
      <c r="E34" s="32" t="s">
        <v>86</v>
      </c>
      <c r="F34" s="32" t="s">
        <v>87</v>
      </c>
    </row>
    <row r="35" ht="16.5" spans="1:6">
      <c r="A35" s="20"/>
      <c r="B35" s="20"/>
      <c r="C35" s="20"/>
      <c r="D35" s="32" t="str">
        <f>"880305"</f>
        <v>880305</v>
      </c>
      <c r="E35" s="32" t="s">
        <v>88</v>
      </c>
      <c r="F35" s="32" t="s">
        <v>89</v>
      </c>
    </row>
    <row r="36" ht="16.5" spans="1:6">
      <c r="A36" s="20"/>
      <c r="B36" s="20"/>
      <c r="C36" s="20"/>
      <c r="D36" s="32" t="str">
        <f>"880783"</f>
        <v>880783</v>
      </c>
      <c r="E36" s="32" t="s">
        <v>90</v>
      </c>
      <c r="F36" s="32" t="s">
        <v>91</v>
      </c>
    </row>
    <row r="37" ht="16.5" spans="1:6">
      <c r="A37" s="20"/>
      <c r="B37" s="20"/>
      <c r="C37" s="20"/>
      <c r="D37" s="32" t="str">
        <f>"880911"</f>
        <v>880911</v>
      </c>
      <c r="E37" s="32" t="s">
        <v>92</v>
      </c>
      <c r="F37" s="32" t="s">
        <v>93</v>
      </c>
    </row>
    <row r="38" ht="16.5" spans="1:6">
      <c r="A38" s="20"/>
      <c r="B38" s="20"/>
      <c r="C38" s="20"/>
      <c r="D38" s="32" t="str">
        <f>"880781"</f>
        <v>880781</v>
      </c>
      <c r="E38" s="32" t="s">
        <v>94</v>
      </c>
      <c r="F38" s="32" t="s">
        <v>95</v>
      </c>
    </row>
    <row r="39" ht="16.5" spans="1:6">
      <c r="A39" s="20"/>
      <c r="B39" s="20"/>
      <c r="C39" s="20"/>
      <c r="D39" s="32" t="str">
        <f>"880856"</f>
        <v>880856</v>
      </c>
      <c r="E39" s="32" t="s">
        <v>96</v>
      </c>
      <c r="F39" s="32" t="s">
        <v>97</v>
      </c>
    </row>
    <row r="40" ht="16.5" spans="1:6">
      <c r="A40" s="20"/>
      <c r="B40" s="20"/>
      <c r="C40" s="20"/>
      <c r="D40" s="32" t="str">
        <f>"880525"</f>
        <v>880525</v>
      </c>
      <c r="E40" s="32" t="s">
        <v>98</v>
      </c>
      <c r="F40" s="32" t="s">
        <v>99</v>
      </c>
    </row>
    <row r="41" ht="16.5" spans="1:6">
      <c r="A41" s="20"/>
      <c r="B41" s="20"/>
      <c r="C41" s="20"/>
      <c r="D41" s="32" t="str">
        <f>"880224"</f>
        <v>880224</v>
      </c>
      <c r="E41" s="32" t="s">
        <v>100</v>
      </c>
      <c r="F41" s="32" t="s">
        <v>101</v>
      </c>
    </row>
    <row r="42" ht="16.5" spans="1:6">
      <c r="A42" s="20"/>
      <c r="B42" s="20"/>
      <c r="C42" s="20"/>
      <c r="D42" s="32" t="str">
        <f>"880505"</f>
        <v>880505</v>
      </c>
      <c r="E42" s="32" t="s">
        <v>102</v>
      </c>
      <c r="F42" s="32" t="s">
        <v>103</v>
      </c>
    </row>
    <row r="43" ht="16.5" spans="1:6">
      <c r="A43" s="20"/>
      <c r="B43" s="20"/>
      <c r="C43" s="20"/>
      <c r="D43" s="32" t="str">
        <f>"880476"</f>
        <v>880476</v>
      </c>
      <c r="E43" s="32" t="s">
        <v>104</v>
      </c>
      <c r="F43" s="32" t="s">
        <v>105</v>
      </c>
    </row>
    <row r="44" ht="16.5" spans="1:6">
      <c r="A44" s="20"/>
      <c r="B44" s="20"/>
      <c r="C44" s="20"/>
      <c r="D44" s="32" t="str">
        <f>"880859"</f>
        <v>880859</v>
      </c>
      <c r="E44" s="32" t="s">
        <v>106</v>
      </c>
      <c r="F44" s="32" t="s">
        <v>107</v>
      </c>
    </row>
    <row r="45" ht="16.5" spans="1:6">
      <c r="A45" s="20"/>
      <c r="B45" s="20"/>
      <c r="C45" s="20"/>
      <c r="D45" s="32" t="str">
        <f>"880213"</f>
        <v>880213</v>
      </c>
      <c r="E45" s="32" t="s">
        <v>108</v>
      </c>
      <c r="F45" s="32" t="s">
        <v>109</v>
      </c>
    </row>
    <row r="46" ht="16.5" spans="1:6">
      <c r="A46" s="20"/>
      <c r="B46" s="20"/>
      <c r="C46" s="20"/>
      <c r="D46" s="32" t="str">
        <f>"880877"</f>
        <v>880877</v>
      </c>
      <c r="E46" s="32" t="s">
        <v>110</v>
      </c>
      <c r="F46" s="32" t="s">
        <v>111</v>
      </c>
    </row>
    <row r="47" ht="16.5" spans="1:6">
      <c r="A47" s="20"/>
      <c r="B47" s="20"/>
      <c r="C47" s="20"/>
      <c r="D47" s="32" t="str">
        <f>"880489"</f>
        <v>880489</v>
      </c>
      <c r="E47" s="32" t="s">
        <v>112</v>
      </c>
      <c r="F47" s="32" t="s">
        <v>113</v>
      </c>
    </row>
    <row r="48" ht="16.5" spans="1:6">
      <c r="A48" s="20"/>
      <c r="B48" s="20"/>
      <c r="C48" s="20"/>
      <c r="D48" s="32" t="str">
        <f>"880816"</f>
        <v>880816</v>
      </c>
      <c r="E48" s="32" t="s">
        <v>114</v>
      </c>
      <c r="F48" s="32" t="s">
        <v>115</v>
      </c>
    </row>
    <row r="49" ht="16.5" spans="1:6">
      <c r="A49" s="20"/>
      <c r="B49" s="20"/>
      <c r="C49" s="20"/>
      <c r="D49" s="32" t="str">
        <f>"880612"</f>
        <v>880612</v>
      </c>
      <c r="E49" s="32" t="s">
        <v>116</v>
      </c>
      <c r="F49" s="32" t="s">
        <v>117</v>
      </c>
    </row>
    <row r="50" ht="16.5" spans="1:6">
      <c r="A50" s="20"/>
      <c r="B50" s="20"/>
      <c r="C50" s="20"/>
      <c r="D50" s="32" t="str">
        <f>"880655"</f>
        <v>880655</v>
      </c>
      <c r="E50" s="32" t="s">
        <v>118</v>
      </c>
      <c r="F50" s="32" t="s">
        <v>119</v>
      </c>
    </row>
    <row r="51" ht="16.5" spans="1:6">
      <c r="A51" s="20"/>
      <c r="B51" s="20"/>
      <c r="C51" s="20"/>
      <c r="D51" s="32" t="str">
        <f>"880222"</f>
        <v>880222</v>
      </c>
      <c r="E51" s="32" t="s">
        <v>120</v>
      </c>
      <c r="F51" s="32" t="s">
        <v>121</v>
      </c>
    </row>
    <row r="52" ht="16.5" spans="1:6">
      <c r="A52" s="20"/>
      <c r="B52" s="20"/>
      <c r="C52" s="20"/>
      <c r="D52" s="32" t="str">
        <f>"880227"</f>
        <v>880227</v>
      </c>
      <c r="E52" s="32" t="s">
        <v>122</v>
      </c>
      <c r="F52" s="32" t="s">
        <v>123</v>
      </c>
    </row>
    <row r="53" ht="16.5" spans="1:6">
      <c r="A53" s="20"/>
      <c r="B53" s="20"/>
      <c r="C53" s="20"/>
      <c r="D53" s="32" t="str">
        <f>"880936"</f>
        <v>880936</v>
      </c>
      <c r="E53" s="32" t="s">
        <v>124</v>
      </c>
      <c r="F53" s="32" t="s">
        <v>125</v>
      </c>
    </row>
    <row r="54" ht="16.5" spans="1:6">
      <c r="A54" s="20"/>
      <c r="B54" s="20"/>
      <c r="C54" s="20"/>
      <c r="D54" s="32" t="str">
        <f>"880344"</f>
        <v>880344</v>
      </c>
      <c r="E54" s="32" t="s">
        <v>126</v>
      </c>
      <c r="F54" s="32" t="s">
        <v>127</v>
      </c>
    </row>
    <row r="55" ht="16.5" spans="1:6">
      <c r="A55" s="20"/>
      <c r="B55" s="20"/>
      <c r="C55" s="20"/>
      <c r="D55" s="32" t="str">
        <f>"880432"</f>
        <v>880432</v>
      </c>
      <c r="E55" s="32" t="s">
        <v>128</v>
      </c>
      <c r="F55" s="32" t="s">
        <v>129</v>
      </c>
    </row>
    <row r="56" ht="16.5" spans="1:6">
      <c r="A56" s="20"/>
      <c r="B56" s="20"/>
      <c r="C56" s="20"/>
      <c r="D56" s="32" t="str">
        <f>"880330"</f>
        <v>880330</v>
      </c>
      <c r="E56" s="32" t="s">
        <v>130</v>
      </c>
      <c r="F56" s="32" t="s">
        <v>131</v>
      </c>
    </row>
    <row r="57" ht="16.5" spans="1:6">
      <c r="A57" s="20"/>
      <c r="B57" s="20"/>
      <c r="C57" s="20"/>
      <c r="D57" s="32" t="str">
        <f>"880201"</f>
        <v>880201</v>
      </c>
      <c r="E57" s="32" t="s">
        <v>132</v>
      </c>
      <c r="F57" s="32" t="s">
        <v>133</v>
      </c>
    </row>
    <row r="58" ht="16.5" spans="1:6">
      <c r="A58" s="20"/>
      <c r="B58" s="20"/>
      <c r="C58" s="20"/>
      <c r="D58" s="32" t="str">
        <f>"880573"</f>
        <v>880573</v>
      </c>
      <c r="E58" s="32" t="s">
        <v>134</v>
      </c>
      <c r="F58" s="32" t="s">
        <v>135</v>
      </c>
    </row>
    <row r="59" ht="16.5" spans="1:6">
      <c r="A59" s="20"/>
      <c r="B59" s="20"/>
      <c r="C59" s="20"/>
      <c r="D59" s="32" t="str">
        <f>"880455"</f>
        <v>880455</v>
      </c>
      <c r="E59" s="32" t="s">
        <v>136</v>
      </c>
      <c r="F59" s="32" t="s">
        <v>137</v>
      </c>
    </row>
    <row r="60" ht="16.5" spans="1:6">
      <c r="A60" s="20"/>
      <c r="B60" s="20"/>
      <c r="C60" s="20"/>
      <c r="D60" s="32" t="str">
        <f>"880619"</f>
        <v>880619</v>
      </c>
      <c r="E60" s="32" t="s">
        <v>138</v>
      </c>
      <c r="F60" s="32" t="s">
        <v>139</v>
      </c>
    </row>
    <row r="61" ht="16.5" spans="1:6">
      <c r="A61" s="20"/>
      <c r="B61" s="20"/>
      <c r="C61" s="20"/>
      <c r="D61" s="32" t="str">
        <f>"880206"</f>
        <v>880206</v>
      </c>
      <c r="E61" s="32" t="s">
        <v>140</v>
      </c>
      <c r="F61" s="32" t="s">
        <v>141</v>
      </c>
    </row>
    <row r="62" ht="16.5" spans="1:6">
      <c r="A62" s="20"/>
      <c r="B62" s="20"/>
      <c r="C62" s="20"/>
      <c r="D62" s="32" t="str">
        <f>"880547"</f>
        <v>880547</v>
      </c>
      <c r="E62" s="32" t="s">
        <v>142</v>
      </c>
      <c r="F62" s="32" t="s">
        <v>143</v>
      </c>
    </row>
    <row r="63" ht="16.5" spans="1:6">
      <c r="A63" s="20"/>
      <c r="B63" s="20"/>
      <c r="C63" s="20"/>
      <c r="D63" s="32" t="str">
        <f>"880872"</f>
        <v>880872</v>
      </c>
      <c r="E63" s="32" t="s">
        <v>144</v>
      </c>
      <c r="F63" s="32" t="s">
        <v>145</v>
      </c>
    </row>
    <row r="64" ht="16.5" spans="1:6">
      <c r="A64" s="20"/>
      <c r="B64" s="20"/>
      <c r="C64" s="20"/>
      <c r="D64" s="32" t="str">
        <f>"880454"</f>
        <v>880454</v>
      </c>
      <c r="E64" s="32" t="s">
        <v>146</v>
      </c>
      <c r="F64" s="32" t="s">
        <v>147</v>
      </c>
    </row>
    <row r="65" ht="16.5" spans="1:6">
      <c r="A65" s="20"/>
      <c r="B65" s="20"/>
      <c r="C65" s="20"/>
      <c r="D65" s="32" t="str">
        <f>"000003"</f>
        <v>000003</v>
      </c>
      <c r="E65" s="32" t="s">
        <v>148</v>
      </c>
      <c r="F65" s="32" t="s">
        <v>149</v>
      </c>
    </row>
    <row r="66" ht="16.5" spans="1:6">
      <c r="A66" s="20"/>
      <c r="B66" s="20"/>
      <c r="C66" s="20"/>
      <c r="D66" s="32" t="str">
        <f>"399108"</f>
        <v>399108</v>
      </c>
      <c r="E66" s="32" t="s">
        <v>150</v>
      </c>
      <c r="F66" s="32" t="s">
        <v>151</v>
      </c>
    </row>
    <row r="67" ht="16.5" spans="1:6">
      <c r="A67" s="20"/>
      <c r="B67" s="20"/>
      <c r="C67" s="20"/>
      <c r="D67" s="32" t="str">
        <f>"399003"</f>
        <v>399003</v>
      </c>
      <c r="E67" s="32" t="s">
        <v>152</v>
      </c>
      <c r="F67" s="32" t="s">
        <v>153</v>
      </c>
    </row>
    <row r="68" ht="16.5" spans="1:6">
      <c r="A68" s="20"/>
      <c r="B68" s="20"/>
      <c r="C68" s="20"/>
      <c r="D68" s="32" t="str">
        <f>"880842"</f>
        <v>880842</v>
      </c>
      <c r="E68" s="32" t="s">
        <v>154</v>
      </c>
      <c r="F68" s="32" t="s">
        <v>155</v>
      </c>
    </row>
    <row r="69" ht="16.5" spans="1:6">
      <c r="A69" s="20"/>
      <c r="B69" s="20"/>
      <c r="C69" s="20"/>
      <c r="D69" s="32" t="str">
        <f>"399372"</f>
        <v>399372</v>
      </c>
      <c r="E69" s="32" t="s">
        <v>156</v>
      </c>
      <c r="F69" s="32" t="s">
        <v>38</v>
      </c>
    </row>
    <row r="70" ht="16.5" spans="1:6">
      <c r="A70" s="20"/>
      <c r="B70" s="20"/>
      <c r="C70" s="20"/>
      <c r="D70" s="32" t="str">
        <f>"399370"</f>
        <v>399370</v>
      </c>
      <c r="E70" s="32" t="s">
        <v>157</v>
      </c>
      <c r="F70" s="32" t="s">
        <v>38</v>
      </c>
    </row>
    <row r="71" ht="16.5" spans="1:6">
      <c r="A71" s="20"/>
      <c r="B71" s="20"/>
      <c r="C71" s="20"/>
      <c r="D71" s="32" t="str">
        <f>"399366"</f>
        <v>399366</v>
      </c>
      <c r="E71" s="32" t="s">
        <v>158</v>
      </c>
      <c r="F71" s="32" t="s">
        <v>38</v>
      </c>
    </row>
    <row r="72" ht="16.5" spans="1:6">
      <c r="A72" s="20"/>
      <c r="B72" s="20"/>
      <c r="C72" s="20"/>
      <c r="D72" s="32" t="str">
        <f>"399365"</f>
        <v>399365</v>
      </c>
      <c r="E72" s="32" t="s">
        <v>159</v>
      </c>
      <c r="F72" s="32" t="s">
        <v>38</v>
      </c>
    </row>
    <row r="73" ht="16.5" spans="1:6">
      <c r="A73" s="20"/>
      <c r="B73" s="20"/>
      <c r="C73" s="20"/>
      <c r="D73" s="32" t="str">
        <f>"399359"</f>
        <v>399359</v>
      </c>
      <c r="E73" s="32" t="s">
        <v>160</v>
      </c>
      <c r="F73" s="32" t="s">
        <v>38</v>
      </c>
    </row>
    <row r="74" ht="16.5" spans="1:6">
      <c r="A74" s="20"/>
      <c r="B74" s="20"/>
      <c r="C74" s="20"/>
      <c r="D74" s="32" t="str">
        <f>"399357"</f>
        <v>399357</v>
      </c>
      <c r="E74" s="32" t="s">
        <v>161</v>
      </c>
      <c r="F74" s="32" t="s">
        <v>38</v>
      </c>
    </row>
    <row r="75" ht="16.5" spans="1:6">
      <c r="A75" s="20"/>
      <c r="B75" s="20"/>
      <c r="C75" s="20"/>
      <c r="D75" s="32" t="str">
        <f>"399348"</f>
        <v>399348</v>
      </c>
      <c r="E75" s="32" t="s">
        <v>162</v>
      </c>
      <c r="F75" s="32" t="s">
        <v>38</v>
      </c>
    </row>
    <row r="76" ht="16.5" spans="1:6">
      <c r="A76" s="20"/>
      <c r="B76" s="20"/>
      <c r="C76" s="20"/>
      <c r="D76" s="32" t="str">
        <f>"399324"</f>
        <v>399324</v>
      </c>
      <c r="E76" s="32" t="s">
        <v>163</v>
      </c>
      <c r="F76" s="32" t="s">
        <v>38</v>
      </c>
    </row>
    <row r="77" ht="16.5" spans="1:6">
      <c r="A77" s="20"/>
      <c r="B77" s="20"/>
      <c r="C77" s="20"/>
      <c r="D77" s="32" t="str">
        <f>"399322"</f>
        <v>399322</v>
      </c>
      <c r="E77" s="32" t="s">
        <v>164</v>
      </c>
      <c r="F77" s="32" t="s">
        <v>38</v>
      </c>
    </row>
    <row r="78" ht="16.5" spans="1:6">
      <c r="A78" s="20"/>
      <c r="B78" s="20"/>
      <c r="C78" s="20"/>
      <c r="D78" s="32" t="str">
        <f>"399320"</f>
        <v>399320</v>
      </c>
      <c r="E78" s="32" t="s">
        <v>165</v>
      </c>
      <c r="F78" s="32" t="s">
        <v>38</v>
      </c>
    </row>
    <row r="79" ht="16.5" spans="1:6">
      <c r="A79" s="20"/>
      <c r="B79" s="20"/>
      <c r="C79" s="20"/>
      <c r="D79" s="32" t="str">
        <f>"399295"</f>
        <v>399295</v>
      </c>
      <c r="E79" s="32" t="s">
        <v>166</v>
      </c>
      <c r="F79" s="32" t="s">
        <v>38</v>
      </c>
    </row>
    <row r="80" ht="16.5" spans="1:6">
      <c r="A80" s="20"/>
      <c r="B80" s="20"/>
      <c r="C80" s="20"/>
      <c r="D80" s="32" t="str">
        <f>"399293"</f>
        <v>399293</v>
      </c>
      <c r="E80" s="32" t="s">
        <v>167</v>
      </c>
      <c r="F80" s="32" t="s">
        <v>38</v>
      </c>
    </row>
    <row r="81" ht="16.5" spans="1:6">
      <c r="A81" s="20"/>
      <c r="B81" s="20"/>
      <c r="C81" s="20"/>
      <c r="D81" s="32" t="str">
        <f>"399276"</f>
        <v>399276</v>
      </c>
      <c r="E81" s="32" t="s">
        <v>168</v>
      </c>
      <c r="F81" s="32" t="s">
        <v>38</v>
      </c>
    </row>
    <row r="82" ht="16.5" spans="1:6">
      <c r="A82" s="20"/>
      <c r="B82" s="20"/>
      <c r="C82" s="20"/>
      <c r="D82" s="32" t="str">
        <f>"399269"</f>
        <v>399269</v>
      </c>
      <c r="E82" s="32" t="s">
        <v>169</v>
      </c>
      <c r="F82" s="32" t="s">
        <v>38</v>
      </c>
    </row>
    <row r="83" ht="16.5" spans="1:6">
      <c r="A83" s="20"/>
      <c r="B83" s="20"/>
      <c r="C83" s="20"/>
      <c r="D83" s="32" t="str">
        <f>"399262"</f>
        <v>399262</v>
      </c>
      <c r="E83" s="32" t="s">
        <v>170</v>
      </c>
      <c r="F83" s="32" t="s">
        <v>38</v>
      </c>
    </row>
    <row r="84" ht="16.5" spans="1:6">
      <c r="A84" s="20"/>
      <c r="B84" s="20"/>
      <c r="C84" s="20"/>
      <c r="D84" s="32" t="str">
        <f>"000847"</f>
        <v>000847</v>
      </c>
      <c r="E84" s="32" t="s">
        <v>171</v>
      </c>
      <c r="F84" s="32" t="s">
        <v>38</v>
      </c>
    </row>
    <row r="85" ht="16.5" spans="1:6">
      <c r="A85" s="20"/>
      <c r="B85" s="20"/>
      <c r="C85" s="20"/>
      <c r="D85" s="32" t="str">
        <f>"000122"</f>
        <v>000122</v>
      </c>
      <c r="E85" s="32" t="s">
        <v>172</v>
      </c>
      <c r="F85" s="32" t="s">
        <v>38</v>
      </c>
    </row>
    <row r="86" ht="16.5" spans="1:6">
      <c r="A86" s="20"/>
      <c r="B86" s="20"/>
      <c r="C86" s="20"/>
      <c r="D86" s="32" t="str">
        <f>"999997"</f>
        <v>999997</v>
      </c>
      <c r="E86" s="32" t="s">
        <v>148</v>
      </c>
      <c r="F86" s="32" t="s">
        <v>38</v>
      </c>
    </row>
    <row r="87" ht="16.5" spans="1:6">
      <c r="A87" s="20"/>
      <c r="B87" s="20"/>
      <c r="C87" s="20"/>
      <c r="D87" s="32" t="str">
        <f>"399974"</f>
        <v>399974</v>
      </c>
      <c r="E87" s="32" t="s">
        <v>173</v>
      </c>
      <c r="F87" s="32" t="s">
        <v>38</v>
      </c>
    </row>
    <row r="88" ht="16.5" spans="1:6">
      <c r="A88" s="20"/>
      <c r="B88" s="20"/>
      <c r="C88" s="20"/>
      <c r="D88" s="32" t="str">
        <f>"399905"</f>
        <v>399905</v>
      </c>
      <c r="E88" s="32" t="s">
        <v>174</v>
      </c>
      <c r="F88" s="32" t="s">
        <v>38</v>
      </c>
    </row>
    <row r="89" ht="16.5" spans="1:6">
      <c r="A89" s="20"/>
      <c r="B89" s="20"/>
      <c r="C89" s="20"/>
      <c r="D89" s="32" t="str">
        <f>"399850"</f>
        <v>399850</v>
      </c>
      <c r="E89" s="32" t="s">
        <v>175</v>
      </c>
      <c r="F89" s="32" t="s">
        <v>38</v>
      </c>
    </row>
    <row r="90" ht="16.5" spans="1:6">
      <c r="A90" s="20"/>
      <c r="B90" s="20"/>
      <c r="C90" s="20"/>
      <c r="D90" s="32" t="str">
        <f>"399750"</f>
        <v>399750</v>
      </c>
      <c r="E90" s="32" t="s">
        <v>176</v>
      </c>
      <c r="F90" s="32" t="s">
        <v>38</v>
      </c>
    </row>
    <row r="91" ht="16.5" spans="1:6">
      <c r="A91" s="20"/>
      <c r="B91" s="20"/>
      <c r="C91" s="20"/>
      <c r="D91" s="32" t="str">
        <f>"399612"</f>
        <v>399612</v>
      </c>
      <c r="E91" s="32" t="s">
        <v>177</v>
      </c>
      <c r="F91" s="32" t="s">
        <v>38</v>
      </c>
    </row>
    <row r="92" ht="16.5" spans="1:6">
      <c r="A92" s="20"/>
      <c r="B92" s="20"/>
      <c r="C92" s="20"/>
      <c r="D92" s="32" t="str">
        <f>"399438"</f>
        <v>399438</v>
      </c>
      <c r="E92" s="32" t="s">
        <v>178</v>
      </c>
      <c r="F92" s="32" t="s">
        <v>38</v>
      </c>
    </row>
    <row r="93" ht="16.5" spans="1:6">
      <c r="A93" s="20"/>
      <c r="B93" s="20"/>
      <c r="C93" s="20"/>
      <c r="D93" s="32" t="str">
        <f>"399391"</f>
        <v>399391</v>
      </c>
      <c r="E93" s="32" t="s">
        <v>179</v>
      </c>
      <c r="F93" s="32" t="s">
        <v>38</v>
      </c>
    </row>
    <row r="94" ht="16.5" spans="1:6">
      <c r="A94" s="20"/>
      <c r="B94" s="20"/>
      <c r="C94" s="20"/>
      <c r="D94" s="32" t="str">
        <f>"399377"</f>
        <v>399377</v>
      </c>
      <c r="E94" s="32" t="s">
        <v>180</v>
      </c>
      <c r="F94" s="32" t="s">
        <v>38</v>
      </c>
    </row>
    <row r="95" ht="16.5" spans="1:6">
      <c r="A95" s="20"/>
      <c r="B95" s="20"/>
      <c r="C95" s="20"/>
      <c r="D95" s="32" t="str">
        <f>"399376"</f>
        <v>399376</v>
      </c>
      <c r="E95" s="32" t="s">
        <v>181</v>
      </c>
      <c r="F95" s="32" t="s">
        <v>38</v>
      </c>
    </row>
    <row r="96" ht="16.5" spans="1:6">
      <c r="A96" s="20"/>
      <c r="B96" s="20"/>
      <c r="C96" s="20"/>
      <c r="D96" s="33"/>
      <c r="E96" s="33"/>
      <c r="F96" s="33"/>
    </row>
    <row r="97" ht="16.5" spans="1:6">
      <c r="A97" s="20"/>
      <c r="B97" s="20"/>
      <c r="C97" s="20"/>
      <c r="D97" s="33"/>
      <c r="E97" s="33"/>
      <c r="F97" s="33"/>
    </row>
    <row r="98" ht="16.5" spans="1:6">
      <c r="A98" s="20"/>
      <c r="B98" s="20"/>
      <c r="C98" s="20"/>
      <c r="D98" s="33"/>
      <c r="E98" s="33"/>
      <c r="F98" s="33"/>
    </row>
    <row r="99" ht="16.5" spans="1:6">
      <c r="A99" s="20"/>
      <c r="B99" s="20"/>
      <c r="C99" s="20"/>
      <c r="D99" s="33"/>
      <c r="E99" s="33"/>
      <c r="F99" s="33"/>
    </row>
    <row r="100" ht="16.5" spans="1:6">
      <c r="A100" s="20"/>
      <c r="B100" s="20"/>
      <c r="C100" s="20"/>
      <c r="D100" s="33"/>
      <c r="E100" s="33"/>
      <c r="F100" s="33"/>
    </row>
    <row r="101" ht="16.5" spans="1:6">
      <c r="A101" s="20"/>
      <c r="B101" s="20"/>
      <c r="C101" s="20"/>
      <c r="D101" s="33"/>
      <c r="E101" s="33"/>
      <c r="F101" s="33"/>
    </row>
    <row r="102" ht="16.5" spans="1:6">
      <c r="A102" s="20"/>
      <c r="B102" s="20"/>
      <c r="C102" s="20"/>
      <c r="D102" s="33"/>
      <c r="E102" s="33"/>
      <c r="F102" s="33"/>
    </row>
    <row r="103" ht="16.5" spans="1:6">
      <c r="A103" s="20"/>
      <c r="B103" s="20"/>
      <c r="C103" s="20"/>
      <c r="D103" s="33"/>
      <c r="E103" s="33"/>
      <c r="F103" s="33"/>
    </row>
    <row r="104" ht="16.5" spans="1:6">
      <c r="A104" s="20"/>
      <c r="B104" s="20"/>
      <c r="C104" s="20"/>
      <c r="D104" s="33"/>
      <c r="E104" s="33"/>
      <c r="F104" s="33"/>
    </row>
    <row r="105" ht="16.5" spans="1:6">
      <c r="A105" s="20"/>
      <c r="B105" s="20"/>
      <c r="C105" s="20"/>
      <c r="D105" s="33"/>
      <c r="E105" s="33"/>
      <c r="F105" s="33"/>
    </row>
    <row r="106" ht="16.5" spans="1:6">
      <c r="A106" s="20"/>
      <c r="B106" s="20"/>
      <c r="C106" s="20"/>
      <c r="D106" s="33"/>
      <c r="E106" s="33"/>
      <c r="F106" s="33"/>
    </row>
    <row r="107" ht="16.5" spans="1:6">
      <c r="A107" s="20"/>
      <c r="B107" s="20"/>
      <c r="C107" s="20"/>
      <c r="D107" s="33"/>
      <c r="E107" s="33"/>
      <c r="F107" s="33"/>
    </row>
    <row r="108" ht="16.5" spans="1:6">
      <c r="A108" s="20"/>
      <c r="B108" s="20"/>
      <c r="C108" s="20"/>
      <c r="D108" s="33"/>
      <c r="E108" s="33"/>
      <c r="F108" s="33"/>
    </row>
    <row r="109" ht="16.5" spans="1:6">
      <c r="A109" s="20"/>
      <c r="B109" s="20"/>
      <c r="C109" s="20"/>
      <c r="D109" s="33"/>
      <c r="E109" s="33"/>
      <c r="F109" s="33"/>
    </row>
    <row r="110" ht="16.5" spans="1:6">
      <c r="A110" s="20"/>
      <c r="B110" s="20"/>
      <c r="C110" s="20"/>
      <c r="D110" s="33"/>
      <c r="E110" s="33"/>
      <c r="F110" s="33"/>
    </row>
    <row r="111" ht="16.5" spans="1:6">
      <c r="A111" s="20"/>
      <c r="B111" s="20"/>
      <c r="C111" s="20"/>
      <c r="D111" s="33"/>
      <c r="E111" s="33"/>
      <c r="F111" s="33"/>
    </row>
    <row r="112" ht="16.5" spans="1:6">
      <c r="A112" s="20"/>
      <c r="B112" s="20"/>
      <c r="C112" s="20"/>
      <c r="D112" s="33"/>
      <c r="E112" s="33"/>
      <c r="F112" s="33"/>
    </row>
    <row r="113" ht="16.5" spans="1:6">
      <c r="A113" s="20"/>
      <c r="B113" s="20"/>
      <c r="C113" s="20"/>
      <c r="D113" s="33"/>
      <c r="E113" s="33"/>
      <c r="F113" s="33"/>
    </row>
    <row r="114" ht="16.5" spans="1:6">
      <c r="A114" s="20"/>
      <c r="B114" s="20"/>
      <c r="C114" s="20"/>
      <c r="D114" s="33"/>
      <c r="E114" s="33"/>
      <c r="F114" s="33"/>
    </row>
    <row r="115" ht="16.5" spans="1:6">
      <c r="A115" s="20"/>
      <c r="B115" s="20"/>
      <c r="C115" s="20"/>
      <c r="D115" s="33"/>
      <c r="E115" s="33"/>
      <c r="F115" s="33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1" t="s">
        <v>183</v>
      </c>
      <c r="L1" s="1"/>
      <c r="M1" s="1"/>
      <c r="N1" s="1"/>
      <c r="O1" s="1"/>
      <c r="P1" s="1"/>
      <c r="Q1" s="1"/>
      <c r="R1" s="1"/>
    </row>
    <row r="2" ht="22.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4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16.5" spans="1:18">
      <c r="A3" s="16">
        <v>8</v>
      </c>
      <c r="B3" s="16" t="s">
        <v>202</v>
      </c>
      <c r="C3" s="16">
        <v>2977.683</v>
      </c>
      <c r="D3" s="16">
        <v>3275.876</v>
      </c>
      <c r="E3" s="16">
        <v>1</v>
      </c>
      <c r="F3" s="17">
        <v>0</v>
      </c>
      <c r="G3" s="17">
        <v>0</v>
      </c>
      <c r="H3" s="17">
        <v>1</v>
      </c>
      <c r="I3" s="17">
        <v>0.211</v>
      </c>
      <c r="J3" s="17">
        <v>9.294</v>
      </c>
      <c r="K3" s="21">
        <v>4</v>
      </c>
      <c r="L3" s="21">
        <v>1</v>
      </c>
      <c r="M3" s="21">
        <v>0</v>
      </c>
      <c r="N3" s="21">
        <v>0</v>
      </c>
      <c r="O3" s="21">
        <v>0</v>
      </c>
      <c r="P3" s="21">
        <v>-0.154</v>
      </c>
      <c r="Q3" s="21">
        <v>0</v>
      </c>
      <c r="R3" s="21">
        <v>0</v>
      </c>
    </row>
    <row r="4" ht="16.5" spans="1:18">
      <c r="A4" s="16">
        <v>19</v>
      </c>
      <c r="B4" s="16" t="s">
        <v>203</v>
      </c>
      <c r="C4" s="16">
        <v>1040.989</v>
      </c>
      <c r="D4" s="16">
        <v>1141.887</v>
      </c>
      <c r="E4" s="16">
        <v>1</v>
      </c>
      <c r="F4" s="17">
        <v>0</v>
      </c>
      <c r="G4" s="17">
        <v>0</v>
      </c>
      <c r="H4" s="17">
        <v>1</v>
      </c>
      <c r="I4" s="17">
        <v>0.237</v>
      </c>
      <c r="J4" s="17">
        <v>9.052</v>
      </c>
      <c r="K4" s="21">
        <v>4</v>
      </c>
      <c r="L4" s="21">
        <v>1</v>
      </c>
      <c r="M4" s="21">
        <v>0</v>
      </c>
      <c r="N4" s="21">
        <v>0</v>
      </c>
      <c r="O4" s="21">
        <v>0</v>
      </c>
      <c r="P4" s="21">
        <v>-0.181</v>
      </c>
      <c r="Q4" s="21">
        <v>0</v>
      </c>
      <c r="R4" s="21">
        <v>0</v>
      </c>
    </row>
    <row r="5" ht="16.5" spans="1:18">
      <c r="A5" s="16">
        <v>31</v>
      </c>
      <c r="B5" s="16" t="s">
        <v>204</v>
      </c>
      <c r="C5" s="16">
        <v>2788.198</v>
      </c>
      <c r="D5" s="16">
        <v>3071.319</v>
      </c>
      <c r="E5" s="16">
        <v>1</v>
      </c>
      <c r="F5" s="17">
        <v>0</v>
      </c>
      <c r="G5" s="17">
        <v>0</v>
      </c>
      <c r="H5" s="17">
        <v>1</v>
      </c>
      <c r="I5" s="17">
        <v>0.275</v>
      </c>
      <c r="J5" s="17">
        <v>9.468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0.055</v>
      </c>
      <c r="Q5" s="21">
        <v>0</v>
      </c>
      <c r="R5" s="21">
        <v>1</v>
      </c>
    </row>
    <row r="6" ht="16.5" spans="1:18">
      <c r="A6" s="16">
        <v>52</v>
      </c>
      <c r="B6" s="16" t="s">
        <v>205</v>
      </c>
      <c r="C6" s="16">
        <v>2583.775</v>
      </c>
      <c r="D6" s="16">
        <v>2842.726</v>
      </c>
      <c r="E6" s="16">
        <v>1</v>
      </c>
      <c r="F6" s="17">
        <v>0</v>
      </c>
      <c r="G6" s="17">
        <v>0</v>
      </c>
      <c r="H6" s="17">
        <v>1</v>
      </c>
      <c r="I6" s="17">
        <v>0.256</v>
      </c>
      <c r="J6" s="17">
        <v>9.342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-0.049</v>
      </c>
      <c r="Q6" s="21">
        <v>0</v>
      </c>
      <c r="R6" s="21">
        <v>0</v>
      </c>
    </row>
    <row r="7" ht="16.5" spans="1:18">
      <c r="A7" s="16">
        <v>136</v>
      </c>
      <c r="B7" s="16" t="s">
        <v>206</v>
      </c>
      <c r="C7" s="16">
        <v>10825.285</v>
      </c>
      <c r="D7" s="16">
        <v>11750.47</v>
      </c>
      <c r="E7" s="16">
        <v>1</v>
      </c>
      <c r="F7" s="17">
        <v>0</v>
      </c>
      <c r="G7" s="17">
        <v>0</v>
      </c>
      <c r="H7" s="17">
        <v>1</v>
      </c>
      <c r="I7" s="17">
        <v>0.324</v>
      </c>
      <c r="J7" s="17">
        <v>8.172</v>
      </c>
      <c r="K7" s="21">
        <v>4</v>
      </c>
      <c r="L7" s="21">
        <v>1</v>
      </c>
      <c r="M7" s="21">
        <v>-1</v>
      </c>
      <c r="N7" s="21">
        <v>1</v>
      </c>
      <c r="O7" s="21">
        <v>0</v>
      </c>
      <c r="P7" s="21">
        <v>0.136</v>
      </c>
      <c r="Q7" s="21">
        <v>0</v>
      </c>
      <c r="R7" s="21">
        <v>0</v>
      </c>
    </row>
    <row r="8" ht="16.5" spans="1:18">
      <c r="A8" s="16">
        <v>152</v>
      </c>
      <c r="B8" s="16" t="s">
        <v>207</v>
      </c>
      <c r="C8" s="16">
        <v>2538.905</v>
      </c>
      <c r="D8" s="16">
        <v>2768.581</v>
      </c>
      <c r="E8" s="16">
        <v>1</v>
      </c>
      <c r="F8" s="17">
        <v>0</v>
      </c>
      <c r="G8" s="17">
        <v>0</v>
      </c>
      <c r="H8" s="17">
        <v>1</v>
      </c>
      <c r="I8" s="17">
        <v>0.45</v>
      </c>
      <c r="J8" s="17">
        <v>8.709</v>
      </c>
      <c r="K8" s="21">
        <v>3</v>
      </c>
      <c r="L8" s="21">
        <v>0</v>
      </c>
      <c r="M8" s="21">
        <v>0</v>
      </c>
      <c r="N8" s="21">
        <v>0</v>
      </c>
      <c r="O8" s="21">
        <v>0</v>
      </c>
      <c r="P8" s="21">
        <v>1.289</v>
      </c>
      <c r="Q8" s="21">
        <v>0</v>
      </c>
      <c r="R8" s="21">
        <v>0</v>
      </c>
    </row>
    <row r="9" ht="16.5" spans="1:18">
      <c r="A9" s="16">
        <v>919</v>
      </c>
      <c r="B9" s="16" t="s">
        <v>208</v>
      </c>
      <c r="C9" s="16">
        <v>4583.288</v>
      </c>
      <c r="D9" s="16">
        <v>5026.546</v>
      </c>
      <c r="E9" s="16">
        <v>1</v>
      </c>
      <c r="F9" s="17">
        <v>0</v>
      </c>
      <c r="G9" s="17">
        <v>0</v>
      </c>
      <c r="H9" s="17">
        <v>1</v>
      </c>
      <c r="I9" s="17">
        <v>0.345</v>
      </c>
      <c r="J9" s="17">
        <v>9.133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0.25</v>
      </c>
      <c r="Q9" s="21">
        <v>0</v>
      </c>
      <c r="R9" s="21">
        <v>0</v>
      </c>
    </row>
    <row r="10" ht="16.5" spans="1:18">
      <c r="A10" s="16">
        <v>399433</v>
      </c>
      <c r="B10" s="16" t="s">
        <v>209</v>
      </c>
      <c r="C10" s="16">
        <v>1566.351</v>
      </c>
      <c r="D10" s="16">
        <v>1717.008</v>
      </c>
      <c r="E10" s="16">
        <v>1</v>
      </c>
      <c r="F10" s="17">
        <v>0</v>
      </c>
      <c r="G10" s="17">
        <v>0</v>
      </c>
      <c r="H10" s="17">
        <v>1</v>
      </c>
      <c r="I10" s="17">
        <v>0.207</v>
      </c>
      <c r="J10" s="17">
        <v>8.963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-0.525</v>
      </c>
      <c r="Q10" s="21">
        <v>0</v>
      </c>
      <c r="R10" s="21">
        <v>0</v>
      </c>
    </row>
    <row r="11" ht="16.5" spans="1:18">
      <c r="A11" s="18">
        <v>13</v>
      </c>
      <c r="B11" s="18" t="s">
        <v>210</v>
      </c>
      <c r="C11" s="18">
        <v>294.325</v>
      </c>
      <c r="D11" s="18">
        <v>296.627</v>
      </c>
      <c r="E11" s="18">
        <v>0</v>
      </c>
      <c r="F11" s="18">
        <v>0</v>
      </c>
      <c r="G11" s="18">
        <v>0</v>
      </c>
      <c r="H11" s="18">
        <v>1</v>
      </c>
      <c r="I11" s="17">
        <v>0.387</v>
      </c>
      <c r="J11" s="17">
        <v>1.16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-0.997</v>
      </c>
      <c r="Q11" s="21">
        <v>0</v>
      </c>
      <c r="R11" s="21">
        <v>1</v>
      </c>
    </row>
    <row r="12" ht="16.5" spans="1:18">
      <c r="A12" s="18">
        <v>18</v>
      </c>
      <c r="B12" s="18" t="s">
        <v>211</v>
      </c>
      <c r="C12" s="18">
        <v>5010.718</v>
      </c>
      <c r="D12" s="18">
        <v>5562.049</v>
      </c>
      <c r="E12" s="18">
        <v>0</v>
      </c>
      <c r="F12" s="18">
        <v>0</v>
      </c>
      <c r="G12" s="18">
        <v>0</v>
      </c>
      <c r="H12" s="18">
        <v>1</v>
      </c>
      <c r="I12" s="17">
        <v>0.69</v>
      </c>
      <c r="J12" s="17">
        <v>10.534</v>
      </c>
      <c r="K12" s="21">
        <v>4</v>
      </c>
      <c r="L12" s="21">
        <v>1</v>
      </c>
      <c r="M12" s="21">
        <v>0</v>
      </c>
      <c r="N12" s="21">
        <v>0</v>
      </c>
      <c r="O12" s="21">
        <v>0</v>
      </c>
      <c r="P12" s="21">
        <v>2.996</v>
      </c>
      <c r="Q12" s="21">
        <v>0</v>
      </c>
      <c r="R12" s="21">
        <v>0</v>
      </c>
    </row>
    <row r="13" ht="16.5" spans="1:18">
      <c r="A13" s="18">
        <v>21</v>
      </c>
      <c r="B13" s="18" t="s">
        <v>212</v>
      </c>
      <c r="C13" s="18">
        <v>921.708</v>
      </c>
      <c r="D13" s="18">
        <v>1008.531</v>
      </c>
      <c r="E13" s="18">
        <v>0</v>
      </c>
      <c r="F13" s="18">
        <v>0</v>
      </c>
      <c r="G13" s="18">
        <v>0</v>
      </c>
      <c r="H13" s="18">
        <v>1</v>
      </c>
      <c r="I13" s="17">
        <v>0.746</v>
      </c>
      <c r="J13" s="17">
        <v>9.291</v>
      </c>
      <c r="K13" s="21">
        <v>3</v>
      </c>
      <c r="L13" s="21">
        <v>1</v>
      </c>
      <c r="M13" s="21">
        <v>0</v>
      </c>
      <c r="N13" s="21">
        <v>0</v>
      </c>
      <c r="O13" s="21">
        <v>0</v>
      </c>
      <c r="P13" s="21">
        <v>-0.293</v>
      </c>
      <c r="Q13" s="21">
        <v>0</v>
      </c>
      <c r="R13" s="21">
        <v>0</v>
      </c>
    </row>
    <row r="14" ht="16.5" spans="1:18">
      <c r="A14" s="18">
        <v>22</v>
      </c>
      <c r="B14" s="18" t="s">
        <v>213</v>
      </c>
      <c r="C14" s="18">
        <v>246.96</v>
      </c>
      <c r="D14" s="18">
        <v>248.785</v>
      </c>
      <c r="E14" s="18">
        <v>0</v>
      </c>
      <c r="F14" s="18">
        <v>0</v>
      </c>
      <c r="G14" s="18">
        <v>0</v>
      </c>
      <c r="H14" s="18">
        <v>1</v>
      </c>
      <c r="I14" s="17">
        <v>0.33</v>
      </c>
      <c r="J14" s="17">
        <v>1.061</v>
      </c>
      <c r="K14" s="21">
        <v>3</v>
      </c>
      <c r="L14" s="21">
        <v>2</v>
      </c>
      <c r="M14" s="21">
        <v>1</v>
      </c>
      <c r="N14" s="21">
        <v>0</v>
      </c>
      <c r="O14" s="21">
        <v>0</v>
      </c>
      <c r="P14" s="21">
        <v>0.004</v>
      </c>
      <c r="Q14" s="21">
        <v>0</v>
      </c>
      <c r="R14" s="21">
        <v>0</v>
      </c>
    </row>
    <row r="15" ht="16.5" spans="1:18">
      <c r="A15" s="18">
        <v>29</v>
      </c>
      <c r="B15" s="18" t="s">
        <v>214</v>
      </c>
      <c r="C15" s="18">
        <v>3857.32</v>
      </c>
      <c r="D15" s="18">
        <v>4228.446</v>
      </c>
      <c r="E15" s="18">
        <v>0</v>
      </c>
      <c r="F15" s="18">
        <v>0</v>
      </c>
      <c r="G15" s="18">
        <v>0</v>
      </c>
      <c r="H15" s="18">
        <v>1</v>
      </c>
      <c r="I15" s="17">
        <v>1.231</v>
      </c>
      <c r="J15" s="17">
        <v>9.9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8">
        <v>38</v>
      </c>
      <c r="B16" s="18" t="s">
        <v>215</v>
      </c>
      <c r="C16" s="18">
        <v>4988.004</v>
      </c>
      <c r="D16" s="18">
        <v>5526.061</v>
      </c>
      <c r="E16" s="18">
        <v>0</v>
      </c>
      <c r="F16" s="18">
        <v>0</v>
      </c>
      <c r="G16" s="18">
        <v>0</v>
      </c>
      <c r="H16" s="18">
        <v>1</v>
      </c>
      <c r="I16" s="17">
        <v>1.196</v>
      </c>
      <c r="J16" s="17">
        <v>10.816</v>
      </c>
      <c r="K16" s="21">
        <v>4</v>
      </c>
      <c r="L16" s="21">
        <v>1</v>
      </c>
      <c r="M16" s="21">
        <v>-1</v>
      </c>
      <c r="N16" s="21">
        <v>1</v>
      </c>
      <c r="O16" s="21">
        <v>0</v>
      </c>
      <c r="P16" s="21">
        <v>2.126</v>
      </c>
      <c r="Q16" s="21">
        <v>0</v>
      </c>
      <c r="R16" s="21">
        <v>0</v>
      </c>
    </row>
    <row r="17" ht="16.5" spans="1:18">
      <c r="A17" s="18">
        <v>41</v>
      </c>
      <c r="B17" s="18" t="s">
        <v>216</v>
      </c>
      <c r="C17" s="18">
        <v>2359.528</v>
      </c>
      <c r="D17" s="18">
        <v>2575.094</v>
      </c>
      <c r="E17" s="18">
        <v>0</v>
      </c>
      <c r="F17" s="18">
        <v>0</v>
      </c>
      <c r="G17" s="18">
        <v>0</v>
      </c>
      <c r="H17" s="18">
        <v>1</v>
      </c>
      <c r="I17" s="17">
        <v>0.157</v>
      </c>
      <c r="J17" s="17">
        <v>8.515</v>
      </c>
      <c r="K17" s="21">
        <v>4</v>
      </c>
      <c r="L17" s="21">
        <v>1</v>
      </c>
      <c r="M17" s="21">
        <v>0</v>
      </c>
      <c r="N17" s="21">
        <v>0</v>
      </c>
      <c r="O17" s="21">
        <v>0</v>
      </c>
      <c r="P17" s="21">
        <v>1.086</v>
      </c>
      <c r="Q17" s="21">
        <v>0</v>
      </c>
      <c r="R17" s="21">
        <v>0</v>
      </c>
    </row>
    <row r="18" ht="16.5" spans="1:18">
      <c r="A18" s="18">
        <v>56</v>
      </c>
      <c r="B18" s="18" t="s">
        <v>217</v>
      </c>
      <c r="C18" s="18">
        <v>1046.247</v>
      </c>
      <c r="D18" s="18">
        <v>1134.855</v>
      </c>
      <c r="E18" s="18">
        <v>0</v>
      </c>
      <c r="F18" s="18">
        <v>0</v>
      </c>
      <c r="G18" s="18">
        <v>0</v>
      </c>
      <c r="H18" s="18">
        <v>1</v>
      </c>
      <c r="I18" s="17">
        <v>0.668</v>
      </c>
      <c r="J18" s="17">
        <v>8.424</v>
      </c>
      <c r="K18" s="21">
        <v>4</v>
      </c>
      <c r="L18" s="21">
        <v>1</v>
      </c>
      <c r="M18" s="21">
        <v>0</v>
      </c>
      <c r="N18" s="21">
        <v>0</v>
      </c>
      <c r="O18" s="21">
        <v>0</v>
      </c>
      <c r="P18" s="21">
        <v>-0.131</v>
      </c>
      <c r="Q18" s="21">
        <v>0</v>
      </c>
      <c r="R18" s="21">
        <v>0</v>
      </c>
    </row>
    <row r="19" ht="16.5" spans="1:18">
      <c r="A19" s="18">
        <v>58</v>
      </c>
      <c r="B19" s="18" t="s">
        <v>218</v>
      </c>
      <c r="C19" s="18">
        <v>4014.893</v>
      </c>
      <c r="D19" s="18">
        <v>4401.782</v>
      </c>
      <c r="E19" s="18">
        <v>0</v>
      </c>
      <c r="F19" s="18">
        <v>0</v>
      </c>
      <c r="G19" s="18">
        <v>0</v>
      </c>
      <c r="H19" s="18">
        <v>1</v>
      </c>
      <c r="I19" s="17">
        <v>0.447</v>
      </c>
      <c r="J19" s="17">
        <v>9.197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-0.87</v>
      </c>
      <c r="Q19" s="21">
        <v>0</v>
      </c>
      <c r="R19" s="21">
        <v>0</v>
      </c>
    </row>
    <row r="20" ht="16.5" spans="1:18">
      <c r="A20" s="18">
        <v>61</v>
      </c>
      <c r="B20" s="18" t="s">
        <v>219</v>
      </c>
      <c r="C20" s="18">
        <v>175.091</v>
      </c>
      <c r="D20" s="18">
        <v>177.418</v>
      </c>
      <c r="E20" s="18">
        <v>0</v>
      </c>
      <c r="F20" s="18">
        <v>0</v>
      </c>
      <c r="G20" s="18">
        <v>0</v>
      </c>
      <c r="H20" s="18">
        <v>1</v>
      </c>
      <c r="I20" s="17">
        <v>0.246</v>
      </c>
      <c r="J20" s="17">
        <v>1.554</v>
      </c>
      <c r="K20" s="21">
        <v>4</v>
      </c>
      <c r="L20" s="21">
        <v>1</v>
      </c>
      <c r="M20" s="21">
        <v>0</v>
      </c>
      <c r="N20" s="21">
        <v>1</v>
      </c>
      <c r="O20" s="21">
        <v>0</v>
      </c>
      <c r="P20" s="21">
        <v>0.327</v>
      </c>
      <c r="Q20" s="21">
        <v>0</v>
      </c>
      <c r="R20" s="21">
        <v>0</v>
      </c>
    </row>
    <row r="21" ht="16.5" spans="1:18">
      <c r="A21" s="18">
        <v>63</v>
      </c>
      <c r="B21" s="18" t="s">
        <v>220</v>
      </c>
      <c r="C21" s="18">
        <v>3191.517</v>
      </c>
      <c r="D21" s="18">
        <v>3516.421</v>
      </c>
      <c r="E21" s="18">
        <v>0</v>
      </c>
      <c r="F21" s="18">
        <v>0</v>
      </c>
      <c r="G21" s="18">
        <v>0</v>
      </c>
      <c r="H21" s="18">
        <v>1</v>
      </c>
      <c r="I21" s="17">
        <v>0.997</v>
      </c>
      <c r="J21" s="17">
        <v>10.144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-0.949</v>
      </c>
      <c r="Q21" s="21">
        <v>0</v>
      </c>
      <c r="R21" s="21">
        <v>-1</v>
      </c>
    </row>
    <row r="22" ht="16.5" spans="1:18">
      <c r="A22" s="18">
        <v>76</v>
      </c>
      <c r="B22" s="18" t="s">
        <v>221</v>
      </c>
      <c r="C22" s="18">
        <v>4843.972</v>
      </c>
      <c r="D22" s="18">
        <v>5352.707</v>
      </c>
      <c r="E22" s="18">
        <v>0</v>
      </c>
      <c r="F22" s="18">
        <v>0</v>
      </c>
      <c r="G22" s="18">
        <v>0</v>
      </c>
      <c r="H22" s="18">
        <v>1</v>
      </c>
      <c r="I22" s="17">
        <v>1.924</v>
      </c>
      <c r="J22" s="17">
        <v>11.246</v>
      </c>
      <c r="K22" s="21">
        <v>4</v>
      </c>
      <c r="L22" s="21">
        <v>1</v>
      </c>
      <c r="M22" s="21">
        <v>0</v>
      </c>
      <c r="N22" s="21">
        <v>1</v>
      </c>
      <c r="O22" s="21">
        <v>0</v>
      </c>
      <c r="P22" s="21">
        <v>0.374</v>
      </c>
      <c r="Q22" s="21">
        <v>0</v>
      </c>
      <c r="R22" s="21">
        <v>0</v>
      </c>
    </row>
    <row r="23" ht="16.5" spans="1:18">
      <c r="A23" s="18">
        <v>101</v>
      </c>
      <c r="B23" s="18" t="s">
        <v>222</v>
      </c>
      <c r="C23" s="18">
        <v>244.98</v>
      </c>
      <c r="D23" s="18">
        <v>246.774</v>
      </c>
      <c r="E23" s="18">
        <v>0</v>
      </c>
      <c r="F23" s="18">
        <v>0</v>
      </c>
      <c r="G23" s="18">
        <v>0</v>
      </c>
      <c r="H23" s="18">
        <v>1</v>
      </c>
      <c r="I23" s="17">
        <v>0.334</v>
      </c>
      <c r="J23" s="17">
        <v>1.059</v>
      </c>
      <c r="K23" s="21">
        <v>4</v>
      </c>
      <c r="L23" s="21">
        <v>2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</v>
      </c>
    </row>
    <row r="24" ht="16.5" spans="1:18">
      <c r="A24" s="18">
        <v>110</v>
      </c>
      <c r="B24" s="18" t="s">
        <v>223</v>
      </c>
      <c r="C24" s="18">
        <v>3421.967</v>
      </c>
      <c r="D24" s="18">
        <v>3791.83</v>
      </c>
      <c r="E24" s="18">
        <v>0</v>
      </c>
      <c r="F24" s="18">
        <v>0</v>
      </c>
      <c r="G24" s="18">
        <v>0</v>
      </c>
      <c r="H24" s="18">
        <v>1</v>
      </c>
      <c r="I24" s="17">
        <v>1.609</v>
      </c>
      <c r="J24" s="17">
        <v>11.207</v>
      </c>
      <c r="K24" s="21">
        <v>4</v>
      </c>
      <c r="L24" s="21">
        <v>0</v>
      </c>
      <c r="M24" s="21">
        <v>-1</v>
      </c>
      <c r="N24" s="21">
        <v>1</v>
      </c>
      <c r="O24" s="21">
        <v>0</v>
      </c>
      <c r="P24" s="21">
        <v>-0.363</v>
      </c>
      <c r="Q24" s="21">
        <v>0</v>
      </c>
      <c r="R24" s="21">
        <v>0</v>
      </c>
    </row>
    <row r="25" ht="16.5" spans="1:18">
      <c r="A25" s="18">
        <v>116</v>
      </c>
      <c r="B25" s="18" t="s">
        <v>224</v>
      </c>
      <c r="C25" s="18">
        <v>194.9</v>
      </c>
      <c r="D25" s="18">
        <v>196.557</v>
      </c>
      <c r="E25" s="18">
        <v>0</v>
      </c>
      <c r="F25" s="18">
        <v>0</v>
      </c>
      <c r="G25" s="18">
        <v>0</v>
      </c>
      <c r="H25" s="18">
        <v>1</v>
      </c>
      <c r="I25" s="17">
        <v>0.227</v>
      </c>
      <c r="J25" s="17">
        <v>1.069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6.477</v>
      </c>
      <c r="Q25" s="21">
        <v>0</v>
      </c>
      <c r="R25" s="21">
        <v>1</v>
      </c>
    </row>
    <row r="26" ht="16.5" spans="1:18">
      <c r="A26" s="18">
        <v>125</v>
      </c>
      <c r="B26" s="18" t="s">
        <v>225</v>
      </c>
      <c r="C26" s="18">
        <v>10478.807</v>
      </c>
      <c r="D26" s="18">
        <v>11393.632</v>
      </c>
      <c r="E26" s="18">
        <v>0</v>
      </c>
      <c r="F26" s="18">
        <v>0</v>
      </c>
      <c r="G26" s="18">
        <v>0</v>
      </c>
      <c r="H26" s="18">
        <v>1</v>
      </c>
      <c r="I26" s="17">
        <v>1.367</v>
      </c>
      <c r="J26" s="17">
        <v>9.286</v>
      </c>
      <c r="K26" s="21">
        <v>4</v>
      </c>
      <c r="L26" s="21">
        <v>0</v>
      </c>
      <c r="M26" s="21">
        <v>-1</v>
      </c>
      <c r="N26" s="21">
        <v>1</v>
      </c>
      <c r="O26" s="21">
        <v>0</v>
      </c>
      <c r="P26" s="21">
        <v>0.466</v>
      </c>
      <c r="Q26" s="21">
        <v>0</v>
      </c>
      <c r="R26" s="21">
        <v>0</v>
      </c>
    </row>
    <row r="27" ht="16.5" spans="1:18">
      <c r="A27" s="18">
        <v>129</v>
      </c>
      <c r="B27" s="18" t="s">
        <v>226</v>
      </c>
      <c r="C27" s="18">
        <v>13538.211</v>
      </c>
      <c r="D27" s="18">
        <v>14739.41</v>
      </c>
      <c r="E27" s="18">
        <v>0</v>
      </c>
      <c r="F27" s="18">
        <v>0</v>
      </c>
      <c r="G27" s="18">
        <v>0</v>
      </c>
      <c r="H27" s="18">
        <v>1</v>
      </c>
      <c r="I27" s="17">
        <v>0.258</v>
      </c>
      <c r="J27" s="17">
        <v>8.386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1.65</v>
      </c>
      <c r="Q27" s="21">
        <v>0</v>
      </c>
      <c r="R27" s="21">
        <v>1</v>
      </c>
    </row>
    <row r="28" ht="16.5" spans="1:18">
      <c r="A28" s="18">
        <v>134</v>
      </c>
      <c r="B28" s="18" t="s">
        <v>227</v>
      </c>
      <c r="C28" s="18">
        <v>928.165</v>
      </c>
      <c r="D28" s="18">
        <v>1015.285</v>
      </c>
      <c r="E28" s="18">
        <v>0</v>
      </c>
      <c r="F28" s="18">
        <v>0</v>
      </c>
      <c r="G28" s="18">
        <v>0</v>
      </c>
      <c r="H28" s="18">
        <v>1</v>
      </c>
      <c r="I28" s="17">
        <v>4.087</v>
      </c>
      <c r="J28" s="17">
        <v>12.317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0.47</v>
      </c>
      <c r="Q28" s="21">
        <v>0</v>
      </c>
      <c r="R28" s="21">
        <v>0</v>
      </c>
    </row>
    <row r="29" ht="16.5" spans="1:18">
      <c r="A29" s="18">
        <v>149</v>
      </c>
      <c r="B29" s="18" t="s">
        <v>228</v>
      </c>
      <c r="C29" s="18">
        <v>3632.692</v>
      </c>
      <c r="D29" s="18">
        <v>3959.185</v>
      </c>
      <c r="E29" s="18">
        <v>0</v>
      </c>
      <c r="F29" s="18">
        <v>0</v>
      </c>
      <c r="G29" s="18">
        <v>0</v>
      </c>
      <c r="H29" s="18">
        <v>1</v>
      </c>
      <c r="I29" s="17">
        <v>1.956</v>
      </c>
      <c r="J29" s="17">
        <v>10.041</v>
      </c>
      <c r="K29" s="21">
        <v>4</v>
      </c>
      <c r="L29" s="21">
        <v>1</v>
      </c>
      <c r="M29" s="21">
        <v>0</v>
      </c>
      <c r="N29" s="21">
        <v>0</v>
      </c>
      <c r="O29" s="21">
        <v>0</v>
      </c>
      <c r="P29" s="21">
        <v>1.008</v>
      </c>
      <c r="Q29" s="21">
        <v>0</v>
      </c>
      <c r="R29" s="21">
        <v>0</v>
      </c>
    </row>
    <row r="30" ht="16.5" spans="1:18">
      <c r="A30" s="18">
        <v>821</v>
      </c>
      <c r="B30" s="18" t="s">
        <v>229</v>
      </c>
      <c r="C30" s="18">
        <v>6021.339</v>
      </c>
      <c r="D30" s="18">
        <v>6525.262</v>
      </c>
      <c r="E30" s="18">
        <v>0</v>
      </c>
      <c r="F30" s="18">
        <v>0</v>
      </c>
      <c r="G30" s="18">
        <v>0</v>
      </c>
      <c r="H30" s="18">
        <v>1</v>
      </c>
      <c r="I30" s="17">
        <v>1.071</v>
      </c>
      <c r="J30" s="17">
        <v>8.711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0.379</v>
      </c>
      <c r="Q30" s="21">
        <v>0</v>
      </c>
      <c r="R30" s="21">
        <v>0</v>
      </c>
    </row>
    <row r="31" ht="16.5" spans="1:18">
      <c r="A31" s="18">
        <v>869</v>
      </c>
      <c r="B31" s="18" t="s">
        <v>230</v>
      </c>
      <c r="C31" s="18">
        <v>3106.375</v>
      </c>
      <c r="D31" s="18">
        <v>3735.735</v>
      </c>
      <c r="E31" s="18">
        <v>0</v>
      </c>
      <c r="F31" s="18">
        <v>0</v>
      </c>
      <c r="G31" s="18">
        <v>0</v>
      </c>
      <c r="H31" s="18">
        <v>1</v>
      </c>
      <c r="I31" s="17">
        <v>1.775</v>
      </c>
      <c r="J31" s="17">
        <v>18.323</v>
      </c>
      <c r="K31" s="21">
        <v>3</v>
      </c>
      <c r="L31" s="21">
        <v>2</v>
      </c>
      <c r="M31" s="21">
        <v>0</v>
      </c>
      <c r="N31" s="21">
        <v>1</v>
      </c>
      <c r="O31" s="21">
        <v>0</v>
      </c>
      <c r="P31" s="21">
        <v>2.496</v>
      </c>
      <c r="Q31" s="21">
        <v>0</v>
      </c>
      <c r="R31" s="21">
        <v>1</v>
      </c>
    </row>
    <row r="32" ht="16.5" spans="1:18">
      <c r="A32" s="18">
        <v>917</v>
      </c>
      <c r="B32" s="18" t="s">
        <v>231</v>
      </c>
      <c r="C32" s="18">
        <v>2452.073</v>
      </c>
      <c r="D32" s="18">
        <v>2677.381</v>
      </c>
      <c r="E32" s="18">
        <v>0</v>
      </c>
      <c r="F32" s="18">
        <v>0</v>
      </c>
      <c r="G32" s="18">
        <v>0</v>
      </c>
      <c r="H32" s="18">
        <v>1</v>
      </c>
      <c r="I32" s="17">
        <v>1.673</v>
      </c>
      <c r="J32" s="17">
        <v>9.947</v>
      </c>
      <c r="K32" s="21">
        <v>3</v>
      </c>
      <c r="L32" s="21">
        <v>2</v>
      </c>
      <c r="M32" s="21">
        <v>0</v>
      </c>
      <c r="N32" s="21">
        <v>1</v>
      </c>
      <c r="O32" s="21">
        <v>0</v>
      </c>
      <c r="P32" s="21">
        <v>0.601</v>
      </c>
      <c r="Q32" s="21">
        <v>0</v>
      </c>
      <c r="R32" s="21">
        <v>1</v>
      </c>
    </row>
    <row r="33" ht="16.5" spans="1:18">
      <c r="A33" s="18">
        <v>923</v>
      </c>
      <c r="B33" s="18" t="s">
        <v>232</v>
      </c>
      <c r="C33" s="18">
        <v>247.588</v>
      </c>
      <c r="D33" s="18">
        <v>249.37</v>
      </c>
      <c r="E33" s="18">
        <v>0</v>
      </c>
      <c r="F33" s="18">
        <v>0</v>
      </c>
      <c r="G33" s="18">
        <v>0</v>
      </c>
      <c r="H33" s="18">
        <v>1</v>
      </c>
      <c r="I33" s="17">
        <v>0.356</v>
      </c>
      <c r="J33" s="17">
        <v>1.068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-0.009</v>
      </c>
      <c r="Q33" s="21">
        <v>0</v>
      </c>
      <c r="R33" s="21">
        <v>0</v>
      </c>
    </row>
    <row r="34" ht="16.5" spans="1:18">
      <c r="A34" s="18">
        <v>925</v>
      </c>
      <c r="B34" s="18" t="s">
        <v>233</v>
      </c>
      <c r="C34" s="18">
        <v>4153.077</v>
      </c>
      <c r="D34" s="18">
        <v>4567.696</v>
      </c>
      <c r="E34" s="18">
        <v>0</v>
      </c>
      <c r="F34" s="18">
        <v>0</v>
      </c>
      <c r="G34" s="18">
        <v>0</v>
      </c>
      <c r="H34" s="18">
        <v>1</v>
      </c>
      <c r="I34" s="17">
        <v>0.463</v>
      </c>
      <c r="J34" s="17">
        <v>9.498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3.238</v>
      </c>
      <c r="Q34" s="21">
        <v>0</v>
      </c>
      <c r="R34" s="21">
        <v>0</v>
      </c>
    </row>
    <row r="35" ht="16.5" spans="1:18">
      <c r="A35" s="18">
        <v>937</v>
      </c>
      <c r="B35" s="18" t="s">
        <v>234</v>
      </c>
      <c r="C35" s="18">
        <v>2331.987</v>
      </c>
      <c r="D35" s="18">
        <v>2543.544</v>
      </c>
      <c r="E35" s="18">
        <v>0</v>
      </c>
      <c r="F35" s="18">
        <v>0</v>
      </c>
      <c r="G35" s="18">
        <v>0</v>
      </c>
      <c r="H35" s="18">
        <v>1</v>
      </c>
      <c r="I35" s="17">
        <v>0.08</v>
      </c>
      <c r="J35" s="17">
        <v>8.391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1.46</v>
      </c>
      <c r="Q35" s="21">
        <v>0</v>
      </c>
      <c r="R35" s="21">
        <v>0</v>
      </c>
    </row>
    <row r="36" ht="16.5" spans="1:18">
      <c r="A36" s="18">
        <v>945</v>
      </c>
      <c r="B36" s="18" t="s">
        <v>235</v>
      </c>
      <c r="C36" s="18">
        <v>1369.077</v>
      </c>
      <c r="D36" s="18">
        <v>1497.25</v>
      </c>
      <c r="E36" s="18">
        <v>0</v>
      </c>
      <c r="F36" s="18">
        <v>0</v>
      </c>
      <c r="G36" s="18">
        <v>0</v>
      </c>
      <c r="H36" s="18">
        <v>1</v>
      </c>
      <c r="I36" s="17">
        <v>0.847</v>
      </c>
      <c r="J36" s="17">
        <v>9.335</v>
      </c>
      <c r="K36" s="21">
        <v>4</v>
      </c>
      <c r="L36" s="21">
        <v>2</v>
      </c>
      <c r="M36" s="21">
        <v>-1</v>
      </c>
      <c r="N36" s="21">
        <v>1</v>
      </c>
      <c r="O36" s="21">
        <v>0</v>
      </c>
      <c r="P36" s="21">
        <v>3.757</v>
      </c>
      <c r="Q36" s="21">
        <v>0</v>
      </c>
      <c r="R36" s="21">
        <v>0</v>
      </c>
    </row>
    <row r="37" ht="16.5" spans="1:18">
      <c r="A37" s="18">
        <v>959</v>
      </c>
      <c r="B37" s="18" t="s">
        <v>236</v>
      </c>
      <c r="C37" s="18">
        <v>6531.406</v>
      </c>
      <c r="D37" s="18">
        <v>7178.578</v>
      </c>
      <c r="E37" s="18">
        <v>0</v>
      </c>
      <c r="F37" s="18">
        <v>0</v>
      </c>
      <c r="G37" s="18">
        <v>0</v>
      </c>
      <c r="H37" s="18">
        <v>1</v>
      </c>
      <c r="I37" s="17">
        <v>0.776</v>
      </c>
      <c r="J37" s="17">
        <v>9.721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-0.621</v>
      </c>
      <c r="Q37" s="21">
        <v>0</v>
      </c>
      <c r="R37" s="21">
        <v>0</v>
      </c>
    </row>
    <row r="38" ht="16.5" spans="1:18">
      <c r="A38" s="18">
        <v>399237</v>
      </c>
      <c r="B38" s="18" t="s">
        <v>237</v>
      </c>
      <c r="C38" s="18">
        <v>1027.874</v>
      </c>
      <c r="D38" s="18">
        <v>1140.156</v>
      </c>
      <c r="E38" s="18">
        <v>0</v>
      </c>
      <c r="F38" s="18">
        <v>0</v>
      </c>
      <c r="G38" s="18">
        <v>0</v>
      </c>
      <c r="H38" s="18">
        <v>1</v>
      </c>
      <c r="I38" s="17">
        <v>1.388</v>
      </c>
      <c r="J38" s="17">
        <v>11.099</v>
      </c>
      <c r="K38" s="21">
        <v>1</v>
      </c>
      <c r="L38" s="21">
        <v>0</v>
      </c>
      <c r="M38" s="21">
        <v>1</v>
      </c>
      <c r="N38" s="21">
        <v>-1</v>
      </c>
      <c r="O38" s="21">
        <v>0</v>
      </c>
      <c r="P38" s="21">
        <v>0.749</v>
      </c>
      <c r="Q38" s="21">
        <v>0</v>
      </c>
      <c r="R38" s="21">
        <v>0</v>
      </c>
    </row>
    <row r="39" ht="16.5" spans="1:18">
      <c r="A39" s="18">
        <v>399289</v>
      </c>
      <c r="B39" s="18" t="s">
        <v>238</v>
      </c>
      <c r="C39" s="18">
        <v>117.352</v>
      </c>
      <c r="D39" s="18">
        <v>118.519</v>
      </c>
      <c r="E39" s="18">
        <v>0</v>
      </c>
      <c r="F39" s="18">
        <v>0</v>
      </c>
      <c r="G39" s="18">
        <v>0</v>
      </c>
      <c r="H39" s="18">
        <v>1</v>
      </c>
      <c r="I39" s="17">
        <v>0.54</v>
      </c>
      <c r="J39" s="17">
        <v>1.52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-1.293</v>
      </c>
      <c r="Q39" s="21">
        <v>0</v>
      </c>
      <c r="R39" s="21">
        <v>-1</v>
      </c>
    </row>
    <row r="40" ht="16.5" spans="1:18">
      <c r="A40" s="18">
        <v>399298</v>
      </c>
      <c r="B40" s="18" t="s">
        <v>239</v>
      </c>
      <c r="C40" s="18">
        <v>208.192</v>
      </c>
      <c r="D40" s="18">
        <v>209.951</v>
      </c>
      <c r="E40" s="18">
        <v>0</v>
      </c>
      <c r="F40" s="18">
        <v>0</v>
      </c>
      <c r="G40" s="18">
        <v>0</v>
      </c>
      <c r="H40" s="18">
        <v>1</v>
      </c>
      <c r="I40" s="17">
        <v>0.44</v>
      </c>
      <c r="J40" s="17">
        <v>1.274</v>
      </c>
      <c r="K40" s="21">
        <v>4</v>
      </c>
      <c r="L40" s="21">
        <v>2</v>
      </c>
      <c r="M40" s="21">
        <v>-1</v>
      </c>
      <c r="N40" s="21">
        <v>1</v>
      </c>
      <c r="O40" s="21">
        <v>0</v>
      </c>
      <c r="P40" s="21">
        <v>-0.255</v>
      </c>
      <c r="Q40" s="21">
        <v>0</v>
      </c>
      <c r="R40" s="21">
        <v>0</v>
      </c>
    </row>
    <row r="41" ht="16.5" spans="1:18">
      <c r="A41" s="18">
        <v>399299</v>
      </c>
      <c r="B41" s="18" t="s">
        <v>240</v>
      </c>
      <c r="C41" s="18">
        <v>239.776</v>
      </c>
      <c r="D41" s="18">
        <v>241.399</v>
      </c>
      <c r="E41" s="18">
        <v>0</v>
      </c>
      <c r="F41" s="18">
        <v>0</v>
      </c>
      <c r="G41" s="18">
        <v>0</v>
      </c>
      <c r="H41" s="18">
        <v>1</v>
      </c>
      <c r="I41" s="17">
        <v>0.447</v>
      </c>
      <c r="J41" s="17">
        <v>1.116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0.311</v>
      </c>
      <c r="Q41" s="21">
        <v>0</v>
      </c>
      <c r="R41" s="21">
        <v>0</v>
      </c>
    </row>
    <row r="42" ht="16.5" spans="1:18">
      <c r="A42" s="18">
        <v>399301</v>
      </c>
      <c r="B42" s="18" t="s">
        <v>241</v>
      </c>
      <c r="C42" s="18">
        <v>211.949</v>
      </c>
      <c r="D42" s="18">
        <v>213.738</v>
      </c>
      <c r="E42" s="18">
        <v>0</v>
      </c>
      <c r="F42" s="18">
        <v>0</v>
      </c>
      <c r="G42" s="18">
        <v>0</v>
      </c>
      <c r="H42" s="18">
        <v>1</v>
      </c>
      <c r="I42" s="17">
        <v>0.44</v>
      </c>
      <c r="J42" s="17">
        <v>1.274</v>
      </c>
      <c r="K42" s="21">
        <v>4</v>
      </c>
      <c r="L42" s="21">
        <v>1</v>
      </c>
      <c r="M42" s="21">
        <v>-1</v>
      </c>
      <c r="N42" s="21">
        <v>1</v>
      </c>
      <c r="O42" s="21">
        <v>0</v>
      </c>
      <c r="P42" s="21">
        <v>1.085</v>
      </c>
      <c r="Q42" s="21">
        <v>0</v>
      </c>
      <c r="R42" s="21">
        <v>0</v>
      </c>
    </row>
    <row r="43" ht="16.5" spans="1:18">
      <c r="A43" s="18">
        <v>399302</v>
      </c>
      <c r="B43" s="18" t="s">
        <v>242</v>
      </c>
      <c r="C43" s="18">
        <v>215.893</v>
      </c>
      <c r="D43" s="18">
        <v>217.794</v>
      </c>
      <c r="E43" s="18">
        <v>0</v>
      </c>
      <c r="F43" s="18">
        <v>0</v>
      </c>
      <c r="G43" s="18">
        <v>0</v>
      </c>
      <c r="H43" s="18">
        <v>1</v>
      </c>
      <c r="I43" s="17">
        <v>0.399</v>
      </c>
      <c r="J43" s="17">
        <v>1.269</v>
      </c>
      <c r="K43" s="21">
        <v>4</v>
      </c>
      <c r="L43" s="21">
        <v>1</v>
      </c>
      <c r="M43" s="21">
        <v>0</v>
      </c>
      <c r="N43" s="21">
        <v>0</v>
      </c>
      <c r="O43" s="21">
        <v>0</v>
      </c>
      <c r="P43" s="21">
        <v>0.13</v>
      </c>
      <c r="Q43" s="21">
        <v>0</v>
      </c>
      <c r="R43" s="21">
        <v>0</v>
      </c>
    </row>
    <row r="44" ht="16.5" spans="1:18">
      <c r="A44" s="18">
        <v>399320</v>
      </c>
      <c r="B44" s="18" t="s">
        <v>165</v>
      </c>
      <c r="C44" s="18">
        <v>2048.177</v>
      </c>
      <c r="D44" s="18">
        <v>2234.804</v>
      </c>
      <c r="E44" s="18">
        <v>0</v>
      </c>
      <c r="F44" s="18">
        <v>0</v>
      </c>
      <c r="G44" s="18">
        <v>0</v>
      </c>
      <c r="H44" s="18">
        <v>1</v>
      </c>
      <c r="I44" s="17">
        <v>0.254</v>
      </c>
      <c r="J44" s="17">
        <v>8.584</v>
      </c>
      <c r="K44" s="21">
        <v>4</v>
      </c>
      <c r="L44" s="21">
        <v>1</v>
      </c>
      <c r="M44" s="21">
        <v>0</v>
      </c>
      <c r="N44" s="21">
        <v>0</v>
      </c>
      <c r="O44" s="21">
        <v>0</v>
      </c>
      <c r="P44" s="21">
        <v>-0.55</v>
      </c>
      <c r="Q44" s="21">
        <v>0</v>
      </c>
      <c r="R44" s="21">
        <v>1</v>
      </c>
    </row>
    <row r="45" ht="16.5" spans="1:18">
      <c r="A45" s="18">
        <v>399321</v>
      </c>
      <c r="B45" s="18" t="s">
        <v>243</v>
      </c>
      <c r="C45" s="18">
        <v>6888.782</v>
      </c>
      <c r="D45" s="18">
        <v>7548.6</v>
      </c>
      <c r="E45" s="18">
        <v>0</v>
      </c>
      <c r="F45" s="18">
        <v>0</v>
      </c>
      <c r="G45" s="18">
        <v>0</v>
      </c>
      <c r="H45" s="18">
        <v>1</v>
      </c>
      <c r="I45" s="17">
        <v>0.836</v>
      </c>
      <c r="J45" s="17">
        <v>9.504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-0.147</v>
      </c>
      <c r="Q45" s="21">
        <v>0</v>
      </c>
      <c r="R45" s="21">
        <v>0</v>
      </c>
    </row>
    <row r="46" ht="16.5" spans="1:18">
      <c r="A46" s="18">
        <v>399353</v>
      </c>
      <c r="B46" s="18" t="s">
        <v>244</v>
      </c>
      <c r="C46" s="18">
        <v>1999.69</v>
      </c>
      <c r="D46" s="18">
        <v>2190.996</v>
      </c>
      <c r="E46" s="18">
        <v>0</v>
      </c>
      <c r="F46" s="18">
        <v>0</v>
      </c>
      <c r="G46" s="18">
        <v>0</v>
      </c>
      <c r="H46" s="18">
        <v>1</v>
      </c>
      <c r="I46" s="17">
        <v>0.753</v>
      </c>
      <c r="J46" s="17">
        <v>9.418</v>
      </c>
      <c r="K46" s="21">
        <v>4</v>
      </c>
      <c r="L46" s="21">
        <v>1</v>
      </c>
      <c r="M46" s="21">
        <v>0</v>
      </c>
      <c r="N46" s="21">
        <v>0</v>
      </c>
      <c r="O46" s="21">
        <v>0</v>
      </c>
      <c r="P46" s="21">
        <v>0.559</v>
      </c>
      <c r="Q46" s="21">
        <v>0</v>
      </c>
      <c r="R46" s="21">
        <v>0</v>
      </c>
    </row>
    <row r="47" ht="16.5" spans="1:18">
      <c r="A47" s="18">
        <v>399373</v>
      </c>
      <c r="B47" s="18" t="s">
        <v>245</v>
      </c>
      <c r="C47" s="18">
        <v>7450.926</v>
      </c>
      <c r="D47" s="18">
        <v>8142.997</v>
      </c>
      <c r="E47" s="18">
        <v>0</v>
      </c>
      <c r="F47" s="18">
        <v>0</v>
      </c>
      <c r="G47" s="18">
        <v>0</v>
      </c>
      <c r="H47" s="18">
        <v>1</v>
      </c>
      <c r="I47" s="17">
        <v>1.507</v>
      </c>
      <c r="J47" s="17">
        <v>9.877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0.215</v>
      </c>
      <c r="Q47" s="21">
        <v>0</v>
      </c>
      <c r="R47" s="21">
        <v>0</v>
      </c>
    </row>
    <row r="48" ht="16.5" spans="1:18">
      <c r="A48" s="18">
        <v>399404</v>
      </c>
      <c r="B48" s="18" t="s">
        <v>246</v>
      </c>
      <c r="C48" s="18">
        <v>6113.711</v>
      </c>
      <c r="D48" s="18">
        <v>6595.123</v>
      </c>
      <c r="E48" s="18">
        <v>0</v>
      </c>
      <c r="F48" s="18">
        <v>0</v>
      </c>
      <c r="G48" s="18">
        <v>0</v>
      </c>
      <c r="H48" s="18">
        <v>1</v>
      </c>
      <c r="I48" s="17">
        <v>1.878</v>
      </c>
      <c r="J48" s="17">
        <v>9.04</v>
      </c>
      <c r="K48" s="21">
        <v>4</v>
      </c>
      <c r="L48" s="21">
        <v>1</v>
      </c>
      <c r="M48" s="21">
        <v>0</v>
      </c>
      <c r="N48" s="21">
        <v>0</v>
      </c>
      <c r="O48" s="21">
        <v>0</v>
      </c>
      <c r="P48" s="21">
        <v>0.576</v>
      </c>
      <c r="Q48" s="21">
        <v>0</v>
      </c>
      <c r="R48" s="21">
        <v>1</v>
      </c>
    </row>
    <row r="49" ht="16.5" spans="1:18">
      <c r="A49" s="18">
        <v>399427</v>
      </c>
      <c r="B49" s="18" t="s">
        <v>247</v>
      </c>
      <c r="C49" s="18">
        <v>2139.628</v>
      </c>
      <c r="D49" s="18">
        <v>2475.492</v>
      </c>
      <c r="E49" s="18">
        <v>0</v>
      </c>
      <c r="F49" s="18">
        <v>0</v>
      </c>
      <c r="G49" s="18">
        <v>0</v>
      </c>
      <c r="H49" s="18">
        <v>1</v>
      </c>
      <c r="I49" s="17">
        <v>1.685</v>
      </c>
      <c r="J49" s="17">
        <v>15.024</v>
      </c>
      <c r="K49" s="21">
        <v>4</v>
      </c>
      <c r="L49" s="21">
        <v>1</v>
      </c>
      <c r="M49" s="21">
        <v>0</v>
      </c>
      <c r="N49" s="21">
        <v>0</v>
      </c>
      <c r="O49" s="21">
        <v>0</v>
      </c>
      <c r="P49" s="21">
        <v>1.225</v>
      </c>
      <c r="Q49" s="21">
        <v>0</v>
      </c>
      <c r="R49" s="21">
        <v>0</v>
      </c>
    </row>
    <row r="50" ht="16.5" spans="1:18">
      <c r="A50" s="18">
        <v>399431</v>
      </c>
      <c r="B50" s="18" t="s">
        <v>248</v>
      </c>
      <c r="C50" s="18">
        <v>7138.67</v>
      </c>
      <c r="D50" s="18">
        <v>7807.897</v>
      </c>
      <c r="E50" s="18">
        <v>0</v>
      </c>
      <c r="F50" s="18">
        <v>0</v>
      </c>
      <c r="G50" s="18">
        <v>0</v>
      </c>
      <c r="H50" s="18">
        <v>1</v>
      </c>
      <c r="I50" s="17">
        <v>3.9</v>
      </c>
      <c r="J50" s="17">
        <v>12.137</v>
      </c>
      <c r="K50" s="21">
        <v>4</v>
      </c>
      <c r="L50" s="21">
        <v>1</v>
      </c>
      <c r="M50" s="21">
        <v>0</v>
      </c>
      <c r="N50" s="21">
        <v>0</v>
      </c>
      <c r="O50" s="21">
        <v>0</v>
      </c>
      <c r="P50" s="21">
        <v>0.376</v>
      </c>
      <c r="Q50" s="21">
        <v>0</v>
      </c>
      <c r="R50" s="21">
        <v>0</v>
      </c>
    </row>
    <row r="51" ht="16.5" spans="1:18">
      <c r="A51" s="18">
        <v>399986</v>
      </c>
      <c r="B51" s="18" t="s">
        <v>249</v>
      </c>
      <c r="C51" s="18">
        <v>6794.355</v>
      </c>
      <c r="D51" s="18">
        <v>7423.763</v>
      </c>
      <c r="E51" s="18">
        <v>0</v>
      </c>
      <c r="F51" s="18">
        <v>0</v>
      </c>
      <c r="G51" s="18">
        <v>0</v>
      </c>
      <c r="H51" s="18">
        <v>1</v>
      </c>
      <c r="I51" s="17">
        <v>3.964</v>
      </c>
      <c r="J51" s="17">
        <v>12.107</v>
      </c>
      <c r="K51" s="21">
        <v>4</v>
      </c>
      <c r="L51" s="21">
        <v>1</v>
      </c>
      <c r="M51" s="21">
        <v>0</v>
      </c>
      <c r="N51" s="21">
        <v>0</v>
      </c>
      <c r="O51" s="21">
        <v>0</v>
      </c>
      <c r="P51" s="21">
        <v>0.596</v>
      </c>
      <c r="Q51" s="21">
        <v>0</v>
      </c>
      <c r="R51" s="21">
        <v>0</v>
      </c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22"/>
      <c r="J52" s="22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22"/>
      <c r="J53" s="22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10" t="s">
        <v>250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4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20.25" spans="1:18">
      <c r="A3" s="5" t="s">
        <v>251</v>
      </c>
      <c r="B3" s="5" t="s">
        <v>252</v>
      </c>
      <c r="C3" s="5">
        <v>5889.02</v>
      </c>
      <c r="D3" s="5">
        <v>7301.158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1.817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22.848</v>
      </c>
      <c r="Q3" s="13">
        <v>0</v>
      </c>
      <c r="R3" s="13">
        <v>0</v>
      </c>
    </row>
    <row r="4" ht="20.25" spans="1:18">
      <c r="A4" s="7" t="s">
        <v>253</v>
      </c>
      <c r="B4" s="7" t="s">
        <v>254</v>
      </c>
      <c r="C4" s="7">
        <v>641.782</v>
      </c>
      <c r="D4" s="7">
        <v>772.326</v>
      </c>
      <c r="E4" s="7">
        <v>0</v>
      </c>
      <c r="F4" s="7">
        <v>0</v>
      </c>
      <c r="G4" s="7">
        <v>0</v>
      </c>
      <c r="H4" s="7">
        <v>1</v>
      </c>
      <c r="I4" s="6">
        <v>0.19</v>
      </c>
      <c r="J4" s="6">
        <v>17.061</v>
      </c>
      <c r="K4" s="13">
        <v>4</v>
      </c>
      <c r="L4" s="13">
        <v>1</v>
      </c>
      <c r="M4" s="13">
        <v>0</v>
      </c>
      <c r="N4" s="13">
        <v>1</v>
      </c>
      <c r="O4" s="13">
        <v>0</v>
      </c>
      <c r="P4" s="13">
        <v>1.877</v>
      </c>
      <c r="Q4" s="13">
        <v>0</v>
      </c>
      <c r="R4" s="13">
        <v>0</v>
      </c>
    </row>
    <row r="5" ht="20.25" spans="1:18">
      <c r="A5" s="7" t="s">
        <v>255</v>
      </c>
      <c r="B5" s="7" t="s">
        <v>256</v>
      </c>
      <c r="C5" s="7">
        <v>3445.077</v>
      </c>
      <c r="D5" s="7">
        <v>3590.108</v>
      </c>
      <c r="E5" s="7">
        <v>0</v>
      </c>
      <c r="F5" s="7">
        <v>0</v>
      </c>
      <c r="G5" s="7">
        <v>0</v>
      </c>
      <c r="H5" s="7">
        <v>1</v>
      </c>
      <c r="I5" s="6">
        <v>1.126</v>
      </c>
      <c r="J5" s="6">
        <v>5.12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-1.628</v>
      </c>
      <c r="Q5" s="13">
        <v>0</v>
      </c>
      <c r="R5" s="13">
        <v>0</v>
      </c>
    </row>
    <row r="6" ht="20.25" spans="1:18">
      <c r="A6" s="7" t="s">
        <v>257</v>
      </c>
      <c r="B6" s="7" t="s">
        <v>258</v>
      </c>
      <c r="C6" s="7">
        <v>7828.425</v>
      </c>
      <c r="D6" s="7">
        <v>8319.778</v>
      </c>
      <c r="E6" s="7">
        <v>0</v>
      </c>
      <c r="F6" s="7">
        <v>0</v>
      </c>
      <c r="G6" s="7">
        <v>0</v>
      </c>
      <c r="H6" s="7">
        <v>1</v>
      </c>
      <c r="I6" s="6">
        <v>0.624</v>
      </c>
      <c r="J6" s="6">
        <v>6.493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-0.031</v>
      </c>
      <c r="Q6" s="13">
        <v>0</v>
      </c>
      <c r="R6" s="13">
        <v>0</v>
      </c>
    </row>
    <row r="7" ht="20.25" spans="1:18">
      <c r="A7" s="8" t="s">
        <v>259</v>
      </c>
      <c r="B7" s="8" t="s">
        <v>260</v>
      </c>
      <c r="C7" s="8">
        <v>3218.76</v>
      </c>
      <c r="D7" s="8">
        <v>3528.61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1</v>
      </c>
      <c r="M7" s="13">
        <v>0</v>
      </c>
      <c r="N7" s="13">
        <v>0</v>
      </c>
      <c r="O7" s="13">
        <v>0</v>
      </c>
      <c r="P7" s="13">
        <v>-0.547</v>
      </c>
      <c r="Q7" s="13">
        <v>0</v>
      </c>
      <c r="R7" s="13">
        <v>0</v>
      </c>
    </row>
    <row r="8" ht="20.25" spans="1:18">
      <c r="A8" s="8" t="s">
        <v>261</v>
      </c>
      <c r="B8" s="8" t="s">
        <v>262</v>
      </c>
      <c r="C8" s="8">
        <v>3111.047</v>
      </c>
      <c r="D8" s="8">
        <v>3459.44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1.049</v>
      </c>
      <c r="Q8" s="13">
        <v>0</v>
      </c>
      <c r="R8" s="13">
        <v>0</v>
      </c>
    </row>
    <row r="9" ht="20.25" spans="1:18">
      <c r="A9" s="8" t="s">
        <v>263</v>
      </c>
      <c r="B9" s="8" t="s">
        <v>264</v>
      </c>
      <c r="C9" s="8">
        <v>15110.236</v>
      </c>
      <c r="D9" s="8">
        <v>18447.029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-19.32</v>
      </c>
      <c r="Q9" s="13">
        <v>0</v>
      </c>
      <c r="R9" s="13">
        <v>0</v>
      </c>
    </row>
    <row r="10" ht="20.25" spans="1:18">
      <c r="A10" s="8" t="s">
        <v>265</v>
      </c>
      <c r="B10" s="8" t="s">
        <v>266</v>
      </c>
      <c r="C10" s="8">
        <v>1286.439</v>
      </c>
      <c r="D10" s="8">
        <v>1386.351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1.448</v>
      </c>
      <c r="Q10" s="13">
        <v>0</v>
      </c>
      <c r="R10" s="13">
        <v>0</v>
      </c>
    </row>
    <row r="11" ht="20.25" spans="1:18">
      <c r="A11" s="8" t="s">
        <v>267</v>
      </c>
      <c r="B11" s="8" t="s">
        <v>268</v>
      </c>
      <c r="C11" s="8">
        <v>1503.938</v>
      </c>
      <c r="D11" s="8">
        <v>1807.393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1</v>
      </c>
      <c r="N11" s="13">
        <v>-1</v>
      </c>
      <c r="O11" s="13">
        <v>0</v>
      </c>
      <c r="P11" s="13">
        <v>2.474</v>
      </c>
      <c r="Q11" s="13">
        <v>0</v>
      </c>
      <c r="R11" s="13">
        <v>0</v>
      </c>
    </row>
    <row r="12" ht="20.25" spans="1:18">
      <c r="A12" s="8" t="s">
        <v>269</v>
      </c>
      <c r="B12" s="8" t="s">
        <v>270</v>
      </c>
      <c r="C12" s="8">
        <v>993.446</v>
      </c>
      <c r="D12" s="8">
        <v>1275.345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0.563</v>
      </c>
      <c r="Q12" s="13">
        <v>0</v>
      </c>
      <c r="R12" s="13">
        <v>0</v>
      </c>
    </row>
    <row r="13" ht="20.25" spans="1:18">
      <c r="A13" s="8" t="s">
        <v>271</v>
      </c>
      <c r="B13" s="8" t="s">
        <v>272</v>
      </c>
      <c r="C13" s="8">
        <v>7236.883</v>
      </c>
      <c r="D13" s="8">
        <v>7942.414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-10.544</v>
      </c>
      <c r="Q13" s="13">
        <v>0</v>
      </c>
      <c r="R13" s="13">
        <v>-1</v>
      </c>
    </row>
    <row r="14" ht="20.25" spans="1:18">
      <c r="A14" s="8" t="s">
        <v>273</v>
      </c>
      <c r="B14" s="8" t="s">
        <v>274</v>
      </c>
      <c r="C14" s="8">
        <v>799.309</v>
      </c>
      <c r="D14" s="8">
        <v>899.255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0.437</v>
      </c>
      <c r="Q14" s="13">
        <v>0</v>
      </c>
      <c r="R14" s="13">
        <v>0</v>
      </c>
    </row>
    <row r="15" ht="20.25" spans="1:18">
      <c r="A15" s="8" t="s">
        <v>275</v>
      </c>
      <c r="B15" s="8" t="s">
        <v>276</v>
      </c>
      <c r="C15" s="8">
        <v>7048.28</v>
      </c>
      <c r="D15" s="8">
        <v>7373.207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-1</v>
      </c>
      <c r="O15" s="13">
        <v>0</v>
      </c>
      <c r="P15" s="13">
        <v>-5.853</v>
      </c>
      <c r="Q15" s="13">
        <v>0</v>
      </c>
      <c r="R15" s="13">
        <v>0</v>
      </c>
    </row>
    <row r="16" ht="20.25" spans="1:18">
      <c r="A16" s="8" t="s">
        <v>277</v>
      </c>
      <c r="B16" s="8" t="s">
        <v>278</v>
      </c>
      <c r="C16" s="8">
        <v>4968.696</v>
      </c>
      <c r="D16" s="8">
        <v>5488.575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3">
        <v>-4.176</v>
      </c>
      <c r="Q16" s="13">
        <v>0</v>
      </c>
      <c r="R16" s="13">
        <v>0</v>
      </c>
    </row>
    <row r="17" ht="20.25" spans="1:18">
      <c r="A17" s="8" t="s">
        <v>279</v>
      </c>
      <c r="B17" s="8" t="s">
        <v>280</v>
      </c>
      <c r="C17" s="8">
        <v>9102.903</v>
      </c>
      <c r="D17" s="8">
        <v>9886.96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5.813</v>
      </c>
      <c r="Q17" s="13">
        <v>0</v>
      </c>
      <c r="R17" s="13">
        <v>0</v>
      </c>
    </row>
    <row r="18" ht="20.25" spans="1:18">
      <c r="A18" s="8" t="s">
        <v>281</v>
      </c>
      <c r="B18" s="8" t="s">
        <v>282</v>
      </c>
      <c r="C18" s="8">
        <v>1126.021</v>
      </c>
      <c r="D18" s="8">
        <v>1449.128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0.385</v>
      </c>
      <c r="Q18" s="13">
        <v>0</v>
      </c>
      <c r="R18" s="13">
        <v>0</v>
      </c>
    </row>
    <row r="19" ht="20.25" spans="1:18">
      <c r="A19" s="8" t="s">
        <v>283</v>
      </c>
      <c r="B19" s="8" t="s">
        <v>284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285</v>
      </c>
      <c r="B20" s="8" t="s">
        <v>286</v>
      </c>
      <c r="C20" s="8">
        <v>2252.417</v>
      </c>
      <c r="D20" s="8">
        <v>2546.644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1</v>
      </c>
      <c r="N20" s="13">
        <v>-1</v>
      </c>
      <c r="O20" s="13">
        <v>0</v>
      </c>
      <c r="P20" s="13">
        <v>-2.12</v>
      </c>
      <c r="Q20" s="13">
        <v>0</v>
      </c>
      <c r="R20" s="13">
        <v>0</v>
      </c>
    </row>
    <row r="21" ht="20.25" spans="1:18">
      <c r="A21" s="8" t="s">
        <v>287</v>
      </c>
      <c r="B21" s="8" t="s">
        <v>288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289</v>
      </c>
      <c r="B22" s="8" t="s">
        <v>290</v>
      </c>
      <c r="C22" s="8">
        <v>5526.876</v>
      </c>
      <c r="D22" s="8">
        <v>6359.594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1</v>
      </c>
      <c r="N22" s="13">
        <v>-1</v>
      </c>
      <c r="O22" s="13">
        <v>0</v>
      </c>
      <c r="P22" s="13">
        <v>2.946</v>
      </c>
      <c r="Q22" s="13">
        <v>0</v>
      </c>
      <c r="R22" s="13">
        <v>0</v>
      </c>
    </row>
    <row r="23" ht="20.25" spans="1:18">
      <c r="A23" s="8" t="s">
        <v>291</v>
      </c>
      <c r="B23" s="8" t="s">
        <v>292</v>
      </c>
      <c r="C23" s="8">
        <v>1346.337</v>
      </c>
      <c r="D23" s="8">
        <v>1628.482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0.376</v>
      </c>
      <c r="Q23" s="13">
        <v>0</v>
      </c>
      <c r="R23" s="13">
        <v>0</v>
      </c>
    </row>
    <row r="24" ht="20.25" spans="1:18">
      <c r="A24" s="8" t="s">
        <v>293</v>
      </c>
      <c r="B24" s="8" t="s">
        <v>294</v>
      </c>
      <c r="C24" s="8">
        <v>5749.499</v>
      </c>
      <c r="D24" s="8">
        <v>6482.998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-1</v>
      </c>
      <c r="O24" s="13">
        <v>0</v>
      </c>
      <c r="P24" s="13">
        <v>0.763</v>
      </c>
      <c r="Q24" s="13">
        <v>0</v>
      </c>
      <c r="R24" s="13">
        <v>0</v>
      </c>
    </row>
    <row r="25" ht="20.25" spans="1:18">
      <c r="A25" s="8" t="s">
        <v>295</v>
      </c>
      <c r="B25" s="8" t="s">
        <v>296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297</v>
      </c>
      <c r="B26" s="8" t="s">
        <v>298</v>
      </c>
      <c r="C26" s="8">
        <v>462.637</v>
      </c>
      <c r="D26" s="8">
        <v>579.36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-0.449</v>
      </c>
      <c r="Q26" s="13">
        <v>-1</v>
      </c>
      <c r="R26" s="13">
        <v>0</v>
      </c>
    </row>
    <row r="27" ht="20.25" spans="1:18">
      <c r="A27" s="8" t="s">
        <v>299</v>
      </c>
      <c r="B27" s="8" t="s">
        <v>300</v>
      </c>
      <c r="C27" s="8">
        <v>69167.375</v>
      </c>
      <c r="D27" s="8">
        <v>80220.477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236.019</v>
      </c>
      <c r="Q27" s="13">
        <v>0</v>
      </c>
      <c r="R27" s="13">
        <v>0</v>
      </c>
    </row>
    <row r="28" ht="20.25" spans="1:18">
      <c r="A28" s="8" t="s">
        <v>301</v>
      </c>
      <c r="B28" s="8" t="s">
        <v>302</v>
      </c>
      <c r="C28" s="8">
        <v>9200.961</v>
      </c>
      <c r="D28" s="8">
        <v>11297.514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5.003</v>
      </c>
      <c r="Q28" s="13">
        <v>0</v>
      </c>
      <c r="R28" s="13">
        <v>0</v>
      </c>
    </row>
    <row r="29" ht="20.25" spans="1:18">
      <c r="A29" s="8" t="s">
        <v>303</v>
      </c>
      <c r="B29" s="8" t="s">
        <v>304</v>
      </c>
      <c r="C29" s="8">
        <v>37805.613</v>
      </c>
      <c r="D29" s="8">
        <v>43674.711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73.673</v>
      </c>
      <c r="Q29" s="13">
        <v>0</v>
      </c>
      <c r="R29" s="13">
        <v>0</v>
      </c>
    </row>
    <row r="30" ht="20.25" spans="1:18">
      <c r="A30" s="6" t="s">
        <v>305</v>
      </c>
      <c r="B30" s="6" t="s">
        <v>306</v>
      </c>
      <c r="C30" s="6">
        <v>1656.234</v>
      </c>
      <c r="D30" s="6">
        <v>1886.921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10.425</v>
      </c>
      <c r="K30" s="13">
        <v>4</v>
      </c>
      <c r="L30" s="13">
        <v>1</v>
      </c>
      <c r="M30" s="13">
        <v>0</v>
      </c>
      <c r="N30" s="13">
        <v>0</v>
      </c>
      <c r="O30" s="13">
        <v>0</v>
      </c>
      <c r="P30" s="13">
        <v>-1.835</v>
      </c>
      <c r="Q30" s="13">
        <v>0</v>
      </c>
      <c r="R30" s="13">
        <v>1</v>
      </c>
    </row>
    <row r="31" ht="20.25" spans="1:18">
      <c r="A31" s="6" t="s">
        <v>307</v>
      </c>
      <c r="B31" s="6" t="s">
        <v>308</v>
      </c>
      <c r="C31" s="6">
        <v>7533.744</v>
      </c>
      <c r="D31" s="6">
        <v>8516.439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8.46</v>
      </c>
      <c r="K31" s="13">
        <v>4</v>
      </c>
      <c r="L31" s="13">
        <v>2</v>
      </c>
      <c r="M31" s="13">
        <v>-1</v>
      </c>
      <c r="N31" s="13">
        <v>1</v>
      </c>
      <c r="O31" s="13">
        <v>0</v>
      </c>
      <c r="P31" s="13">
        <v>1.925</v>
      </c>
      <c r="Q31" s="13">
        <v>0</v>
      </c>
      <c r="R31" s="13">
        <v>0</v>
      </c>
    </row>
    <row r="32" ht="20.25" spans="1:18">
      <c r="A32" s="6" t="s">
        <v>309</v>
      </c>
      <c r="B32" s="6" t="s">
        <v>310</v>
      </c>
      <c r="C32" s="6">
        <v>19180.766</v>
      </c>
      <c r="D32" s="6">
        <v>21019.418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4.81</v>
      </c>
      <c r="K32" s="13">
        <v>4</v>
      </c>
      <c r="L32" s="13">
        <v>1</v>
      </c>
      <c r="M32" s="13">
        <v>-1</v>
      </c>
      <c r="N32" s="13">
        <v>1</v>
      </c>
      <c r="O32" s="13">
        <v>0</v>
      </c>
      <c r="P32" s="13">
        <v>-2.7</v>
      </c>
      <c r="Q32" s="13">
        <v>0</v>
      </c>
      <c r="R32" s="13">
        <v>0</v>
      </c>
    </row>
    <row r="33" ht="20.25" spans="1:18">
      <c r="A33" s="6" t="s">
        <v>311</v>
      </c>
      <c r="B33" s="6" t="s">
        <v>312</v>
      </c>
      <c r="C33" s="6">
        <v>2870.922</v>
      </c>
      <c r="D33" s="6">
        <v>4153.82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9.691</v>
      </c>
      <c r="K33" s="13">
        <v>2</v>
      </c>
      <c r="L33" s="13">
        <v>1</v>
      </c>
      <c r="M33" s="13">
        <v>-1</v>
      </c>
      <c r="N33" s="13">
        <v>1</v>
      </c>
      <c r="O33" s="13">
        <v>0</v>
      </c>
      <c r="P33" s="13">
        <v>-1.832</v>
      </c>
      <c r="Q33" s="13">
        <v>0</v>
      </c>
      <c r="R33" s="13">
        <v>0</v>
      </c>
    </row>
    <row r="34" ht="20.25" spans="1:18">
      <c r="A34" s="6" t="s">
        <v>313</v>
      </c>
      <c r="B34" s="6" t="s">
        <v>314</v>
      </c>
      <c r="C34" s="6">
        <v>7092.609</v>
      </c>
      <c r="D34" s="6">
        <v>8531.175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5.014</v>
      </c>
      <c r="K34" s="13">
        <v>3</v>
      </c>
      <c r="L34" s="13">
        <v>0</v>
      </c>
      <c r="M34" s="13">
        <v>0</v>
      </c>
      <c r="N34" s="13">
        <v>0</v>
      </c>
      <c r="O34" s="13">
        <v>0</v>
      </c>
      <c r="P34" s="13">
        <v>-24.165</v>
      </c>
      <c r="Q34" s="13">
        <v>0</v>
      </c>
      <c r="R34" s="13">
        <v>-1</v>
      </c>
    </row>
    <row r="35" ht="20.25" spans="1:18">
      <c r="A35" s="6" t="s">
        <v>315</v>
      </c>
      <c r="B35" s="6" t="s">
        <v>316</v>
      </c>
      <c r="C35" s="6">
        <v>11719.122</v>
      </c>
      <c r="D35" s="6">
        <v>14909.186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2.422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-51.483</v>
      </c>
      <c r="Q35" s="13">
        <v>0</v>
      </c>
      <c r="R35" s="13">
        <v>-1</v>
      </c>
    </row>
    <row r="36" ht="20.25" spans="1:18">
      <c r="A36" s="6" t="s">
        <v>317</v>
      </c>
      <c r="B36" s="6" t="s">
        <v>318</v>
      </c>
      <c r="C36" s="6">
        <v>3264.85</v>
      </c>
      <c r="D36" s="6">
        <v>3825.506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7.328</v>
      </c>
      <c r="K36" s="13">
        <v>4</v>
      </c>
      <c r="L36" s="13">
        <v>2</v>
      </c>
      <c r="M36" s="13">
        <v>0</v>
      </c>
      <c r="N36" s="13">
        <v>1</v>
      </c>
      <c r="O36" s="13">
        <v>0</v>
      </c>
      <c r="P36" s="13">
        <v>-1.056</v>
      </c>
      <c r="Q36" s="13">
        <v>0</v>
      </c>
      <c r="R36" s="13">
        <v>0</v>
      </c>
    </row>
    <row r="37" ht="20.25" spans="1:18">
      <c r="A37" s="6" t="s">
        <v>319</v>
      </c>
      <c r="B37" s="6" t="s">
        <v>320</v>
      </c>
      <c r="C37" s="6">
        <v>72145.781</v>
      </c>
      <c r="D37" s="6">
        <v>82334.539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7.208</v>
      </c>
      <c r="K37" s="13">
        <v>3</v>
      </c>
      <c r="L37" s="13">
        <v>1</v>
      </c>
      <c r="M37" s="13">
        <v>1</v>
      </c>
      <c r="N37" s="13">
        <v>-1</v>
      </c>
      <c r="O37" s="13">
        <v>0</v>
      </c>
      <c r="P37" s="13">
        <v>3.635</v>
      </c>
      <c r="Q37" s="13">
        <v>0</v>
      </c>
      <c r="R37" s="13">
        <v>0</v>
      </c>
    </row>
    <row r="38" ht="20.25" spans="1:18">
      <c r="A38" s="6" t="s">
        <v>321</v>
      </c>
      <c r="B38" s="6" t="s">
        <v>322</v>
      </c>
      <c r="C38" s="6">
        <v>2795.427</v>
      </c>
      <c r="D38" s="6">
        <v>3468.82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7.129</v>
      </c>
      <c r="K38" s="13">
        <v>3</v>
      </c>
      <c r="L38" s="13">
        <v>2</v>
      </c>
      <c r="M38" s="13">
        <v>0</v>
      </c>
      <c r="N38" s="13">
        <v>-1</v>
      </c>
      <c r="O38" s="13">
        <v>0</v>
      </c>
      <c r="P38" s="13">
        <v>-4.027</v>
      </c>
      <c r="Q38" s="13">
        <v>0</v>
      </c>
      <c r="R38" s="13">
        <v>-1</v>
      </c>
    </row>
    <row r="39" ht="20.25" spans="1:18">
      <c r="A39" s="6" t="s">
        <v>323</v>
      </c>
      <c r="B39" s="6" t="s">
        <v>324</v>
      </c>
      <c r="C39" s="6">
        <v>117827.164</v>
      </c>
      <c r="D39" s="6">
        <v>135563.469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3.862</v>
      </c>
      <c r="K39" s="13">
        <v>2</v>
      </c>
      <c r="L39" s="13">
        <v>1</v>
      </c>
      <c r="M39" s="13">
        <v>1</v>
      </c>
      <c r="N39" s="13">
        <v>-1</v>
      </c>
      <c r="O39" s="13">
        <v>0</v>
      </c>
      <c r="P39" s="13">
        <v>-29.531</v>
      </c>
      <c r="Q39" s="13">
        <v>0</v>
      </c>
      <c r="R39" s="13">
        <v>0</v>
      </c>
    </row>
    <row r="40" ht="20.25" spans="1:18">
      <c r="A40" s="6" t="s">
        <v>325</v>
      </c>
      <c r="B40" s="6" t="s">
        <v>326</v>
      </c>
      <c r="C40" s="6">
        <v>16227.89</v>
      </c>
      <c r="D40" s="6">
        <v>17779.736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2.652</v>
      </c>
      <c r="K40" s="13">
        <v>0</v>
      </c>
      <c r="L40" s="13">
        <v>2</v>
      </c>
      <c r="M40" s="13">
        <v>0</v>
      </c>
      <c r="N40" s="13">
        <v>-1</v>
      </c>
      <c r="O40" s="13">
        <v>0</v>
      </c>
      <c r="P40" s="13">
        <v>-13.003</v>
      </c>
      <c r="Q40" s="13">
        <v>-1</v>
      </c>
      <c r="R40" s="13">
        <v>0</v>
      </c>
    </row>
    <row r="41" ht="20.25" spans="1:18">
      <c r="A41" s="6" t="s">
        <v>327</v>
      </c>
      <c r="B41" s="6" t="s">
        <v>328</v>
      </c>
      <c r="C41" s="6">
        <v>238966.781</v>
      </c>
      <c r="D41" s="6">
        <v>293655.438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9.568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-104.987</v>
      </c>
      <c r="Q41" s="13">
        <v>0</v>
      </c>
      <c r="R41" s="13">
        <v>0</v>
      </c>
    </row>
    <row r="42" ht="20.25" spans="1:18">
      <c r="A42" s="6" t="s">
        <v>329</v>
      </c>
      <c r="B42" s="6" t="s">
        <v>330</v>
      </c>
      <c r="C42" s="6">
        <v>5354.574</v>
      </c>
      <c r="D42" s="6">
        <v>6217.76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1.353</v>
      </c>
      <c r="K42" s="13">
        <v>1</v>
      </c>
      <c r="L42" s="13">
        <v>1</v>
      </c>
      <c r="M42" s="13">
        <v>0</v>
      </c>
      <c r="N42" s="13">
        <v>1</v>
      </c>
      <c r="O42" s="13">
        <v>0</v>
      </c>
      <c r="P42" s="13">
        <v>-1.012</v>
      </c>
      <c r="Q42" s="13">
        <v>0</v>
      </c>
      <c r="R42" s="13">
        <v>0</v>
      </c>
    </row>
    <row r="43" ht="20.25" spans="1:18">
      <c r="A43" s="6" t="s">
        <v>331</v>
      </c>
      <c r="B43" s="6" t="s">
        <v>332</v>
      </c>
      <c r="C43" s="6">
        <v>12643.614</v>
      </c>
      <c r="D43" s="6">
        <v>13773.528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1.491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-8.171</v>
      </c>
      <c r="Q43" s="13">
        <v>0</v>
      </c>
      <c r="R43" s="13">
        <v>0</v>
      </c>
    </row>
    <row r="44" ht="20.25" spans="1:18">
      <c r="A44" s="6" t="s">
        <v>333</v>
      </c>
      <c r="B44" s="6" t="s">
        <v>334</v>
      </c>
      <c r="C44" s="6">
        <v>3277.655</v>
      </c>
      <c r="D44" s="6">
        <v>3775.364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0.071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-6.259</v>
      </c>
      <c r="Q44" s="13">
        <v>0</v>
      </c>
      <c r="R44" s="13">
        <v>0</v>
      </c>
    </row>
    <row r="45" ht="20.25" spans="1:18">
      <c r="A45" s="6" t="s">
        <v>335</v>
      </c>
      <c r="B45" s="6" t="s">
        <v>336</v>
      </c>
      <c r="C45" s="6">
        <v>21765.902</v>
      </c>
      <c r="D45" s="6">
        <v>24301.729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2.286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-2.68</v>
      </c>
      <c r="Q45" s="13">
        <v>0</v>
      </c>
      <c r="R45" s="13">
        <v>-1</v>
      </c>
    </row>
    <row r="46" ht="20.25" spans="1:18">
      <c r="A46" s="9" t="s">
        <v>337</v>
      </c>
      <c r="B46" s="9" t="s">
        <v>338</v>
      </c>
      <c r="C46" s="9">
        <v>3860.15</v>
      </c>
      <c r="D46" s="9">
        <v>4333.904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8.179</v>
      </c>
      <c r="K46" s="13">
        <v>3</v>
      </c>
      <c r="L46" s="13">
        <v>1</v>
      </c>
      <c r="M46" s="13">
        <v>0</v>
      </c>
      <c r="N46" s="13">
        <v>0</v>
      </c>
      <c r="O46" s="13">
        <v>0</v>
      </c>
      <c r="P46" s="13">
        <v>-0.389</v>
      </c>
      <c r="Q46" s="13">
        <v>0</v>
      </c>
      <c r="R46" s="13">
        <v>0</v>
      </c>
    </row>
    <row r="47" ht="20.25" spans="1:18">
      <c r="A47" s="6" t="s">
        <v>339</v>
      </c>
      <c r="B47" s="6" t="s">
        <v>340</v>
      </c>
      <c r="C47" s="6">
        <v>3432.706</v>
      </c>
      <c r="D47" s="6">
        <v>3824.967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3.9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3">
        <v>2.193</v>
      </c>
      <c r="Q47" s="13">
        <v>0</v>
      </c>
      <c r="R47" s="13">
        <v>0</v>
      </c>
    </row>
    <row r="48" ht="20.25" spans="1:18">
      <c r="A48" s="6" t="s">
        <v>341</v>
      </c>
      <c r="B48" s="6" t="s">
        <v>342</v>
      </c>
      <c r="C48" s="6">
        <v>151.64</v>
      </c>
      <c r="D48" s="6">
        <v>253.802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9.198</v>
      </c>
      <c r="K48" s="13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-0.523</v>
      </c>
      <c r="Q48" s="13">
        <v>0</v>
      </c>
      <c r="R48" s="13">
        <v>0</v>
      </c>
    </row>
    <row r="49" ht="20.25" spans="1:18">
      <c r="A49" s="6" t="s">
        <v>343</v>
      </c>
      <c r="B49" s="6" t="s">
        <v>344</v>
      </c>
      <c r="C49" s="6">
        <v>2259.298</v>
      </c>
      <c r="D49" s="6">
        <v>2381.506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2.868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0.726</v>
      </c>
      <c r="Q49" s="13">
        <v>-1</v>
      </c>
      <c r="R49" s="13">
        <v>0</v>
      </c>
    </row>
    <row r="50" ht="20.25" spans="1:18">
      <c r="A50" s="6" t="s">
        <v>345</v>
      </c>
      <c r="B50" s="6" t="s">
        <v>346</v>
      </c>
      <c r="C50" s="6">
        <v>2571.986</v>
      </c>
      <c r="D50" s="6">
        <v>2749.193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3.2</v>
      </c>
      <c r="K50" s="13">
        <v>1</v>
      </c>
      <c r="L50" s="13">
        <v>1</v>
      </c>
      <c r="M50" s="13">
        <v>1</v>
      </c>
      <c r="N50" s="13">
        <v>-1</v>
      </c>
      <c r="O50" s="13">
        <v>0</v>
      </c>
      <c r="P50" s="13">
        <v>1.758</v>
      </c>
      <c r="Q50" s="13">
        <v>0</v>
      </c>
      <c r="R50" s="13">
        <v>0</v>
      </c>
    </row>
    <row r="51" ht="20.25" spans="1:18">
      <c r="A51" s="6" t="s">
        <v>347</v>
      </c>
      <c r="B51" s="6" t="s">
        <v>348</v>
      </c>
      <c r="C51" s="6">
        <v>4161.699</v>
      </c>
      <c r="D51" s="6">
        <v>4804.025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5.972</v>
      </c>
      <c r="K51" s="13">
        <v>2</v>
      </c>
      <c r="L51" s="13">
        <v>1</v>
      </c>
      <c r="M51" s="13">
        <v>0</v>
      </c>
      <c r="N51" s="13">
        <v>0</v>
      </c>
      <c r="O51" s="13">
        <v>0</v>
      </c>
      <c r="P51" s="13">
        <v>-3.951</v>
      </c>
      <c r="Q51" s="13">
        <v>0</v>
      </c>
      <c r="R51" s="13">
        <v>0</v>
      </c>
    </row>
    <row r="52" ht="20.25" spans="1:18">
      <c r="A52" s="6" t="s">
        <v>349</v>
      </c>
      <c r="B52" s="6" t="s">
        <v>350</v>
      </c>
      <c r="C52" s="6">
        <v>684.486</v>
      </c>
      <c r="D52" s="6">
        <v>793.592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5.783</v>
      </c>
      <c r="K52" s="13">
        <v>1</v>
      </c>
      <c r="L52" s="13">
        <v>1</v>
      </c>
      <c r="M52" s="13">
        <v>0</v>
      </c>
      <c r="N52" s="13">
        <v>1</v>
      </c>
      <c r="O52" s="13">
        <v>0</v>
      </c>
      <c r="P52" s="13">
        <v>-0.592</v>
      </c>
      <c r="Q52" s="13">
        <v>0</v>
      </c>
      <c r="R52" s="13">
        <v>0</v>
      </c>
    </row>
    <row r="53" ht="20.25" spans="1:18">
      <c r="A53" s="6" t="s">
        <v>351</v>
      </c>
      <c r="B53" s="6" t="s">
        <v>352</v>
      </c>
      <c r="C53" s="6">
        <v>2926.656</v>
      </c>
      <c r="D53" s="6">
        <v>3296.152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1.026</v>
      </c>
      <c r="K53" s="13">
        <v>0</v>
      </c>
      <c r="L53" s="13">
        <v>2</v>
      </c>
      <c r="M53" s="13">
        <v>0</v>
      </c>
      <c r="N53" s="13">
        <v>1</v>
      </c>
      <c r="O53" s="13">
        <v>0</v>
      </c>
      <c r="P53" s="13">
        <v>3.561</v>
      </c>
      <c r="Q53" s="13">
        <v>0</v>
      </c>
      <c r="R53" s="13">
        <v>0</v>
      </c>
    </row>
    <row r="54" ht="20.25" spans="1:18">
      <c r="A54" s="6" t="s">
        <v>353</v>
      </c>
      <c r="B54" s="6" t="s">
        <v>354</v>
      </c>
      <c r="C54" s="6">
        <v>13475.935</v>
      </c>
      <c r="D54" s="6">
        <v>14570.753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0.766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-1.298</v>
      </c>
      <c r="Q54" s="13">
        <v>0</v>
      </c>
      <c r="R54" s="13">
        <v>0</v>
      </c>
    </row>
    <row r="55" ht="20.25" spans="1:18">
      <c r="A55" s="6" t="s">
        <v>355</v>
      </c>
      <c r="B55" s="6" t="s">
        <v>356</v>
      </c>
      <c r="C55" s="6">
        <v>2834.208</v>
      </c>
      <c r="D55" s="6">
        <v>3208.717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3.729</v>
      </c>
      <c r="K55" s="13">
        <v>1</v>
      </c>
      <c r="L55" s="13">
        <v>2</v>
      </c>
      <c r="M55" s="13">
        <v>0</v>
      </c>
      <c r="N55" s="13">
        <v>1</v>
      </c>
      <c r="O55" s="13">
        <v>0</v>
      </c>
      <c r="P55" s="13">
        <v>3.286</v>
      </c>
      <c r="Q55" s="13">
        <v>0</v>
      </c>
      <c r="R55" s="13">
        <v>0</v>
      </c>
    </row>
    <row r="56" ht="20.25" spans="1:18">
      <c r="A56" s="6" t="s">
        <v>357</v>
      </c>
      <c r="B56" s="6" t="s">
        <v>358</v>
      </c>
      <c r="C56" s="6">
        <v>7740.406</v>
      </c>
      <c r="D56" s="6">
        <v>8806.333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3.798</v>
      </c>
      <c r="K56" s="13">
        <v>3</v>
      </c>
      <c r="L56" s="13">
        <v>2</v>
      </c>
      <c r="M56" s="13">
        <v>0</v>
      </c>
      <c r="N56" s="13">
        <v>0</v>
      </c>
      <c r="O56" s="13">
        <v>0</v>
      </c>
      <c r="P56" s="13">
        <v>-3.169</v>
      </c>
      <c r="Q56" s="13">
        <v>0</v>
      </c>
      <c r="R56" s="13">
        <v>-1</v>
      </c>
    </row>
    <row r="57" ht="20.25" spans="1:18">
      <c r="A57" s="6" t="s">
        <v>359</v>
      </c>
      <c r="B57" s="6" t="s">
        <v>360</v>
      </c>
      <c r="C57" s="6">
        <v>4088.815</v>
      </c>
      <c r="D57" s="6">
        <v>4546.026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0.853</v>
      </c>
      <c r="K57" s="13">
        <v>0</v>
      </c>
      <c r="L57" s="13">
        <v>0</v>
      </c>
      <c r="M57" s="13">
        <v>1</v>
      </c>
      <c r="N57" s="13">
        <v>-1</v>
      </c>
      <c r="O57" s="13">
        <v>0</v>
      </c>
      <c r="P57" s="13">
        <v>-0.06</v>
      </c>
      <c r="Q57" s="13">
        <v>0</v>
      </c>
      <c r="R57" s="13">
        <v>0</v>
      </c>
    </row>
    <row r="58" ht="20.25" spans="1:18">
      <c r="A58" s="6" t="s">
        <v>361</v>
      </c>
      <c r="B58" s="6" t="s">
        <v>362</v>
      </c>
      <c r="C58" s="6">
        <v>7466.342</v>
      </c>
      <c r="D58" s="6">
        <v>8155.963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4.007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-4.186</v>
      </c>
      <c r="Q58" s="13">
        <v>0</v>
      </c>
      <c r="R58" s="13">
        <v>-1</v>
      </c>
    </row>
    <row r="59" ht="20.25" spans="1:18">
      <c r="A59" s="6" t="s">
        <v>363</v>
      </c>
      <c r="B59" s="6" t="s">
        <v>364</v>
      </c>
      <c r="C59" s="6">
        <v>6624.883</v>
      </c>
      <c r="D59" s="6">
        <v>7883.306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12.276</v>
      </c>
      <c r="K59" s="13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-8.554</v>
      </c>
      <c r="Q59" s="13">
        <v>0</v>
      </c>
      <c r="R59" s="13">
        <v>0</v>
      </c>
    </row>
    <row r="60" ht="20.25" spans="1:18">
      <c r="A60" s="6" t="s">
        <v>365</v>
      </c>
      <c r="B60" s="6" t="s">
        <v>366</v>
      </c>
      <c r="C60" s="6">
        <v>12917.995</v>
      </c>
      <c r="D60" s="6">
        <v>14088.434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3.955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-6.994</v>
      </c>
      <c r="Q60" s="13">
        <v>0</v>
      </c>
      <c r="R60" s="13">
        <v>0</v>
      </c>
    </row>
    <row r="61" ht="20.25" spans="1:18">
      <c r="A61" s="6" t="s">
        <v>367</v>
      </c>
      <c r="B61" s="6" t="s">
        <v>368</v>
      </c>
      <c r="C61" s="6">
        <v>18578.143</v>
      </c>
      <c r="D61" s="6">
        <v>20063.48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5.886</v>
      </c>
      <c r="K61" s="13">
        <v>4</v>
      </c>
      <c r="L61" s="13">
        <v>1</v>
      </c>
      <c r="M61" s="13">
        <v>0</v>
      </c>
      <c r="N61" s="13">
        <v>0</v>
      </c>
      <c r="O61" s="13">
        <v>0</v>
      </c>
      <c r="P61" s="13">
        <v>-25.442</v>
      </c>
      <c r="Q61" s="13">
        <v>0</v>
      </c>
      <c r="R61" s="13">
        <v>0</v>
      </c>
    </row>
    <row r="62" ht="20.25" spans="1:18">
      <c r="A62" s="6" t="s">
        <v>369</v>
      </c>
      <c r="B62" s="6" t="s">
        <v>370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371</v>
      </c>
      <c r="B63" s="6" t="s">
        <v>372</v>
      </c>
      <c r="C63" s="6">
        <v>8474.162</v>
      </c>
      <c r="D63" s="6">
        <v>9492.125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10.022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1.879</v>
      </c>
      <c r="Q63" s="13">
        <v>0</v>
      </c>
      <c r="R63" s="13">
        <v>0</v>
      </c>
    </row>
    <row r="64" ht="20.25" spans="1:18">
      <c r="A64" s="6" t="s">
        <v>373</v>
      </c>
      <c r="B64" s="6" t="s">
        <v>374</v>
      </c>
      <c r="C64" s="6">
        <v>6045.117</v>
      </c>
      <c r="D64" s="6">
        <v>7155.284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7.055</v>
      </c>
      <c r="K64" s="13">
        <v>3</v>
      </c>
      <c r="L64" s="13">
        <v>2</v>
      </c>
      <c r="M64" s="13">
        <v>0</v>
      </c>
      <c r="N64" s="13">
        <v>0</v>
      </c>
      <c r="O64" s="13">
        <v>0</v>
      </c>
      <c r="P64" s="13">
        <v>-15.635</v>
      </c>
      <c r="Q64" s="13">
        <v>0</v>
      </c>
      <c r="R64" s="13">
        <v>-1</v>
      </c>
    </row>
    <row r="65" ht="20.25" spans="1:18">
      <c r="A65" s="6" t="s">
        <v>375</v>
      </c>
      <c r="B65" s="6" t="s">
        <v>376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377</v>
      </c>
      <c r="B66" s="6" t="s">
        <v>378</v>
      </c>
      <c r="C66" s="6">
        <v>5572.702</v>
      </c>
      <c r="D66" s="6">
        <v>6520.011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7.214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-17.997</v>
      </c>
      <c r="Q66" s="13">
        <v>0</v>
      </c>
      <c r="R66" s="13">
        <v>-1</v>
      </c>
    </row>
    <row r="67" ht="20.25" spans="1:18">
      <c r="A67" s="6" t="s">
        <v>379</v>
      </c>
      <c r="B67" s="6" t="s">
        <v>380</v>
      </c>
      <c r="C67" s="6">
        <v>6148.158</v>
      </c>
      <c r="D67" s="6">
        <v>7668.055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7.962</v>
      </c>
      <c r="K67" s="13">
        <v>3</v>
      </c>
      <c r="L67" s="13">
        <v>1</v>
      </c>
      <c r="M67" s="13">
        <v>0</v>
      </c>
      <c r="N67" s="13">
        <v>-1</v>
      </c>
      <c r="O67" s="13">
        <v>0</v>
      </c>
      <c r="P67" s="13">
        <v>-20.958</v>
      </c>
      <c r="Q67" s="13">
        <v>0</v>
      </c>
      <c r="R67" s="13">
        <v>-1</v>
      </c>
    </row>
    <row r="68" ht="20.25" spans="1:18">
      <c r="A68" s="6" t="s">
        <v>381</v>
      </c>
      <c r="B68" s="6" t="s">
        <v>382</v>
      </c>
      <c r="C68" s="6">
        <v>2414.419</v>
      </c>
      <c r="D68" s="6">
        <v>2837.041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5.76</v>
      </c>
      <c r="K68" s="13">
        <v>1</v>
      </c>
      <c r="L68" s="13">
        <v>1</v>
      </c>
      <c r="M68" s="13">
        <v>-1</v>
      </c>
      <c r="N68" s="13">
        <v>1</v>
      </c>
      <c r="O68" s="13">
        <v>0</v>
      </c>
      <c r="P68" s="13">
        <v>4.663</v>
      </c>
      <c r="Q68" s="13">
        <v>0</v>
      </c>
      <c r="R68" s="13">
        <v>0</v>
      </c>
    </row>
    <row r="69" ht="20.25" spans="1:18">
      <c r="A69" s="6" t="s">
        <v>383</v>
      </c>
      <c r="B69" s="6" t="s">
        <v>384</v>
      </c>
      <c r="C69" s="6">
        <v>2454.795</v>
      </c>
      <c r="D69" s="6">
        <v>3331.572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3.011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-3.565</v>
      </c>
      <c r="Q69" s="13">
        <v>0</v>
      </c>
      <c r="R69" s="13">
        <v>0</v>
      </c>
    </row>
    <row r="70" ht="20.25" spans="1:18">
      <c r="A70" s="6" t="s">
        <v>385</v>
      </c>
      <c r="B70" s="6" t="s">
        <v>386</v>
      </c>
      <c r="C70" s="6">
        <v>5645.61</v>
      </c>
      <c r="D70" s="6">
        <v>6026.642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3.246</v>
      </c>
      <c r="K70" s="13">
        <v>3</v>
      </c>
      <c r="L70" s="13">
        <v>1</v>
      </c>
      <c r="M70" s="13">
        <v>0</v>
      </c>
      <c r="N70" s="13">
        <v>0</v>
      </c>
      <c r="O70" s="13">
        <v>0</v>
      </c>
      <c r="P70" s="13">
        <v>0.32</v>
      </c>
      <c r="Q70" s="13">
        <v>0</v>
      </c>
      <c r="R70" s="13">
        <v>0</v>
      </c>
    </row>
    <row r="71" ht="20.25" spans="1:18">
      <c r="A71" s="6" t="s">
        <v>387</v>
      </c>
      <c r="B71" s="6" t="s">
        <v>388</v>
      </c>
      <c r="C71" s="6">
        <v>4370.863</v>
      </c>
      <c r="D71" s="6">
        <v>5295.806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7.632</v>
      </c>
      <c r="K71" s="13">
        <v>3</v>
      </c>
      <c r="L71" s="13">
        <v>1</v>
      </c>
      <c r="M71" s="13">
        <v>0</v>
      </c>
      <c r="N71" s="13">
        <v>0</v>
      </c>
      <c r="O71" s="13">
        <v>0</v>
      </c>
      <c r="P71" s="13">
        <v>-12.559</v>
      </c>
      <c r="Q71" s="13">
        <v>0</v>
      </c>
      <c r="R71" s="13">
        <v>-1</v>
      </c>
    </row>
    <row r="72" ht="20.25" spans="1:18">
      <c r="A72" s="6" t="s">
        <v>389</v>
      </c>
      <c r="B72" s="6" t="s">
        <v>390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391</v>
      </c>
      <c r="B73" s="6" t="s">
        <v>392</v>
      </c>
      <c r="C73" s="6">
        <v>5041.019</v>
      </c>
      <c r="D73" s="6">
        <v>5990.478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10.219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-1.668</v>
      </c>
      <c r="Q73" s="13">
        <v>0</v>
      </c>
      <c r="R73" s="13">
        <v>1</v>
      </c>
    </row>
    <row r="74" ht="20.25" spans="1:18">
      <c r="A74" s="6" t="s">
        <v>393</v>
      </c>
      <c r="B74" s="6" t="s">
        <v>394</v>
      </c>
      <c r="C74" s="6">
        <v>3551.682</v>
      </c>
      <c r="D74" s="6">
        <v>4008.834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8.452</v>
      </c>
      <c r="K74" s="13">
        <v>3</v>
      </c>
      <c r="L74" s="13">
        <v>2</v>
      </c>
      <c r="M74" s="13">
        <v>0</v>
      </c>
      <c r="N74" s="13">
        <v>0</v>
      </c>
      <c r="O74" s="13">
        <v>0</v>
      </c>
      <c r="P74" s="13">
        <v>0.376</v>
      </c>
      <c r="Q74" s="13">
        <v>0</v>
      </c>
      <c r="R74" s="13">
        <v>0</v>
      </c>
    </row>
    <row r="75" ht="20.25" spans="1:18">
      <c r="A75" s="6" t="s">
        <v>395</v>
      </c>
      <c r="B75" s="6" t="s">
        <v>396</v>
      </c>
      <c r="C75" s="6">
        <v>2456.098</v>
      </c>
      <c r="D75" s="6">
        <v>2757.606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9.549</v>
      </c>
      <c r="K75" s="13">
        <v>3</v>
      </c>
      <c r="L75" s="13">
        <v>0</v>
      </c>
      <c r="M75" s="13">
        <v>0</v>
      </c>
      <c r="N75" s="13">
        <v>0</v>
      </c>
      <c r="O75" s="13">
        <v>0</v>
      </c>
      <c r="P75" s="13">
        <v>0.12</v>
      </c>
      <c r="Q75" s="13">
        <v>0</v>
      </c>
      <c r="R75" s="13">
        <v>0</v>
      </c>
    </row>
    <row r="76" ht="20.25" spans="1:18">
      <c r="A76" s="6" t="s">
        <v>397</v>
      </c>
      <c r="B76" s="6" t="s">
        <v>398</v>
      </c>
      <c r="C76" s="6">
        <v>5119.79</v>
      </c>
      <c r="D76" s="6">
        <v>6382.546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13.953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-3.722</v>
      </c>
      <c r="Q76" s="13">
        <v>0</v>
      </c>
      <c r="R76" s="13">
        <v>1</v>
      </c>
    </row>
    <row r="77" ht="20.25" spans="1:18">
      <c r="A77" s="6" t="s">
        <v>399</v>
      </c>
      <c r="B77" s="6" t="s">
        <v>400</v>
      </c>
      <c r="C77" s="6">
        <v>107.321</v>
      </c>
      <c r="D77" s="6">
        <v>109.782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1.373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0.003</v>
      </c>
      <c r="Q77" s="13">
        <v>0</v>
      </c>
      <c r="R77" s="13">
        <v>0</v>
      </c>
    </row>
    <row r="78" ht="20.25" spans="1:18">
      <c r="A78" s="6" t="s">
        <v>401</v>
      </c>
      <c r="B78" s="6" t="s">
        <v>402</v>
      </c>
      <c r="C78" s="6">
        <v>105.416</v>
      </c>
      <c r="D78" s="6">
        <v>107.215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0.532</v>
      </c>
      <c r="K78" s="13">
        <v>0</v>
      </c>
      <c r="L78" s="13">
        <v>0</v>
      </c>
      <c r="M78" s="13">
        <v>1</v>
      </c>
      <c r="N78" s="13">
        <v>-1</v>
      </c>
      <c r="O78" s="13">
        <v>0</v>
      </c>
      <c r="P78" s="13">
        <v>0.001</v>
      </c>
      <c r="Q78" s="13">
        <v>0</v>
      </c>
      <c r="R78" s="13">
        <v>0</v>
      </c>
    </row>
    <row r="79" ht="20.25" spans="1:18">
      <c r="A79" s="6" t="s">
        <v>403</v>
      </c>
      <c r="B79" s="6" t="s">
        <v>404</v>
      </c>
      <c r="C79" s="6">
        <v>114.271</v>
      </c>
      <c r="D79" s="6">
        <v>122.089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4.392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-0.013</v>
      </c>
      <c r="Q79" s="13">
        <v>0</v>
      </c>
      <c r="R79" s="13">
        <v>0</v>
      </c>
    </row>
    <row r="80" ht="20.25" spans="1:18">
      <c r="A80" s="6" t="s">
        <v>405</v>
      </c>
      <c r="B80" s="6" t="s">
        <v>406</v>
      </c>
      <c r="C80" s="6">
        <v>102.347</v>
      </c>
      <c r="D80" s="6">
        <v>103.333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0.019</v>
      </c>
      <c r="K80" s="13">
        <v>0</v>
      </c>
      <c r="L80" s="13">
        <v>0</v>
      </c>
      <c r="M80" s="13">
        <v>1</v>
      </c>
      <c r="N80" s="13">
        <v>-1</v>
      </c>
      <c r="O80" s="13">
        <v>0</v>
      </c>
      <c r="P80" s="13">
        <v>-0.001</v>
      </c>
      <c r="Q80" s="13">
        <v>0</v>
      </c>
      <c r="R80" s="13">
        <v>0</v>
      </c>
    </row>
    <row r="81" ht="20.25" spans="1:18">
      <c r="A81" s="9" t="s">
        <v>407</v>
      </c>
      <c r="B81" s="9" t="s">
        <v>408</v>
      </c>
      <c r="C81" s="9">
        <v>63545.297</v>
      </c>
      <c r="D81" s="9">
        <v>73032.883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8.039</v>
      </c>
      <c r="K81" s="13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-1</v>
      </c>
      <c r="Q81" s="13">
        <v>0</v>
      </c>
      <c r="R81" s="13">
        <v>0</v>
      </c>
    </row>
    <row r="82" ht="20.25" spans="1:18">
      <c r="A82" s="9" t="s">
        <v>409</v>
      </c>
      <c r="B82" s="9" t="s">
        <v>410</v>
      </c>
      <c r="C82" s="9">
        <v>1948.155</v>
      </c>
      <c r="D82" s="9">
        <v>3892.19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11.688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-5.947</v>
      </c>
      <c r="Q82" s="13">
        <v>0</v>
      </c>
      <c r="R82" s="13">
        <v>-1</v>
      </c>
    </row>
    <row r="83" ht="20.25" spans="1:18">
      <c r="A83" s="9" t="s">
        <v>411</v>
      </c>
      <c r="B83" s="9" t="s">
        <v>412</v>
      </c>
      <c r="C83" s="9">
        <v>3268.699</v>
      </c>
      <c r="D83" s="9">
        <v>4096.582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6.689</v>
      </c>
      <c r="K83" s="13">
        <v>2</v>
      </c>
      <c r="L83" s="13">
        <v>2</v>
      </c>
      <c r="M83" s="13">
        <v>0</v>
      </c>
      <c r="N83" s="13">
        <v>-1</v>
      </c>
      <c r="O83" s="13">
        <v>0</v>
      </c>
      <c r="P83" s="13">
        <v>-8.545</v>
      </c>
      <c r="Q83" s="13">
        <v>0</v>
      </c>
      <c r="R83" s="13">
        <v>0</v>
      </c>
    </row>
    <row r="84" ht="20.25" spans="1:18">
      <c r="A84" s="9" t="s">
        <v>413</v>
      </c>
      <c r="B84" s="9" t="s">
        <v>414</v>
      </c>
      <c r="C84" s="9">
        <v>12335.662</v>
      </c>
      <c r="D84" s="9">
        <v>15362.283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3.928</v>
      </c>
      <c r="K84" s="13">
        <v>1</v>
      </c>
      <c r="L84" s="13">
        <v>2</v>
      </c>
      <c r="M84" s="13">
        <v>0</v>
      </c>
      <c r="N84" s="13">
        <v>0</v>
      </c>
      <c r="O84" s="13">
        <v>0</v>
      </c>
      <c r="P84" s="13">
        <v>-16.967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2025-05-22T15:30:02Z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65928243AA3F44C7A6347D05898A99C3_13</vt:lpwstr>
  </property>
  <property fmtid="{D5CDD505-2E9C-101B-9397-08002B2CF9AE}" pid="3" name="KSOProductBuildVer">
    <vt:lpwstr>2052-12.1.0.15712</vt:lpwstr>
  </property>
</Properties>
</file>