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<sst xmlns="http://schemas.openxmlformats.org/spreadsheetml/2006/main" count="358" uniqueCount="307">
  <si>
    <t>京沪深强转弱</t>
  </si>
  <si>
    <t>京沪深弱转强</t>
  </si>
  <si>
    <t>代码</t>
  </si>
  <si>
    <t>简称</t>
  </si>
  <si>
    <t>总市值</t>
  </si>
  <si>
    <t>石油</t>
  </si>
  <si>
    <t>24509.65亿</t>
  </si>
  <si>
    <t>深证成指</t>
  </si>
  <si>
    <t>342248.31亿</t>
  </si>
  <si>
    <t>房地产</t>
  </si>
  <si>
    <t>10344.09亿</t>
  </si>
  <si>
    <t>非周期股</t>
  </si>
  <si>
    <t>314148.03亿</t>
  </si>
  <si>
    <t>发可转债</t>
  </si>
  <si>
    <t>7348.68亿</t>
  </si>
  <si>
    <t>周期股</t>
  </si>
  <si>
    <t>238322.08亿</t>
  </si>
  <si>
    <t>HJT电池</t>
  </si>
  <si>
    <t>6671.09亿</t>
  </si>
  <si>
    <t>深成指R</t>
  </si>
  <si>
    <t>210701.05亿</t>
  </si>
  <si>
    <t>BC电池</t>
  </si>
  <si>
    <t>6610.93亿</t>
  </si>
  <si>
    <t>证金汇金持股</t>
  </si>
  <si>
    <t>142030.53亿</t>
  </si>
  <si>
    <t>新进指标股</t>
  </si>
  <si>
    <t>4104.75亿</t>
  </si>
  <si>
    <t>中证500</t>
  </si>
  <si>
    <t>131613.28亿</t>
  </si>
  <si>
    <t>海南板块</t>
  </si>
  <si>
    <t>3046.12亿</t>
  </si>
  <si>
    <t>创业板指</t>
  </si>
  <si>
    <t>131066.84亿</t>
  </si>
  <si>
    <t>国开持股</t>
  </si>
  <si>
    <t>2536.83亿</t>
  </si>
  <si>
    <t>一带一路</t>
  </si>
  <si>
    <t>128053.82亿</t>
  </si>
  <si>
    <t>风险提示</t>
  </si>
  <si>
    <t>2528.47亿</t>
  </si>
  <si>
    <t>绩优股</t>
  </si>
  <si>
    <t>123927.23亿</t>
  </si>
  <si>
    <t>近期复牌</t>
  </si>
  <si>
    <t>1537.95亿</t>
  </si>
  <si>
    <t>中小综指</t>
  </si>
  <si>
    <t>120916.07亿</t>
  </si>
  <si>
    <t>机构吸筹</t>
  </si>
  <si>
    <t>1417.27亿</t>
  </si>
  <si>
    <t>深证100</t>
  </si>
  <si>
    <t>119437.25亿</t>
  </si>
  <si>
    <t>近期弱势</t>
  </si>
  <si>
    <t>702.23亿</t>
  </si>
  <si>
    <t>消费100</t>
  </si>
  <si>
    <t>118330.63亿</t>
  </si>
  <si>
    <t>配股预案</t>
  </si>
  <si>
    <t>--</t>
  </si>
  <si>
    <t>陆股通重仓</t>
  </si>
  <si>
    <t>101032.46亿</t>
  </si>
  <si>
    <t>活跃可转债</t>
  </si>
  <si>
    <t>红利指数</t>
  </si>
  <si>
    <t>97884.02亿</t>
  </si>
  <si>
    <t>创成长</t>
  </si>
  <si>
    <t>上证380</t>
  </si>
  <si>
    <t>75449.06亿</t>
  </si>
  <si>
    <t>全指材料</t>
  </si>
  <si>
    <t>53041.27亿</t>
  </si>
  <si>
    <t>MSCI中盘</t>
  </si>
  <si>
    <t>49298.21亿</t>
  </si>
  <si>
    <t>QFII重仓</t>
  </si>
  <si>
    <t>46323.16亿</t>
  </si>
  <si>
    <t>商誉减值</t>
  </si>
  <si>
    <t>44605.11亿</t>
  </si>
  <si>
    <t>整体上市</t>
  </si>
  <si>
    <t>43966.26亿</t>
  </si>
  <si>
    <t>券商重仓</t>
  </si>
  <si>
    <t>39715.65亿</t>
  </si>
  <si>
    <t>全指医药</t>
  </si>
  <si>
    <t>39481.14亿</t>
  </si>
  <si>
    <t>参股金融</t>
  </si>
  <si>
    <t>38321.71亿</t>
  </si>
  <si>
    <t>医药</t>
  </si>
  <si>
    <t>37981.34亿</t>
  </si>
  <si>
    <t>高市净率</t>
  </si>
  <si>
    <t>37301.88亿</t>
  </si>
  <si>
    <t>白酒概念</t>
  </si>
  <si>
    <t>37015.96亿</t>
  </si>
  <si>
    <t>元器件</t>
  </si>
  <si>
    <t>36743.84亿</t>
  </si>
  <si>
    <t>酿酒</t>
  </si>
  <si>
    <t>36592.50亿</t>
  </si>
  <si>
    <t>券商金股</t>
  </si>
  <si>
    <t>34941.38亿</t>
  </si>
  <si>
    <t>山东板块</t>
  </si>
  <si>
    <t>34857.36亿</t>
  </si>
  <si>
    <t>电力</t>
  </si>
  <si>
    <t>29272.33亿</t>
  </si>
  <si>
    <t>社保新进</t>
  </si>
  <si>
    <t>28592.30亿</t>
  </si>
  <si>
    <t>雄安新区</t>
  </si>
  <si>
    <t>28171.01亿</t>
  </si>
  <si>
    <t>QFII新进</t>
  </si>
  <si>
    <t>22620.55亿</t>
  </si>
  <si>
    <t>定增股</t>
  </si>
  <si>
    <t>21297.23亿</t>
  </si>
  <si>
    <t>铁路基建</t>
  </si>
  <si>
    <t>20653.27亿</t>
  </si>
  <si>
    <t>安徽板块</t>
  </si>
  <si>
    <t>19310.73亿</t>
  </si>
  <si>
    <t>稀缺资源</t>
  </si>
  <si>
    <t>17290.67亿</t>
  </si>
  <si>
    <t>建筑</t>
  </si>
  <si>
    <t>16563.08亿</t>
  </si>
  <si>
    <t>户数增加</t>
  </si>
  <si>
    <t>15276.34亿</t>
  </si>
  <si>
    <t>员工持股</t>
  </si>
  <si>
    <t>14693.77亿</t>
  </si>
  <si>
    <t>仿制药</t>
  </si>
  <si>
    <t>14459.96亿</t>
  </si>
  <si>
    <t>户数减少</t>
  </si>
  <si>
    <t>14337.16亿</t>
  </si>
  <si>
    <t>河南板块</t>
  </si>
  <si>
    <t>14240.18亿</t>
  </si>
  <si>
    <t>运输服务</t>
  </si>
  <si>
    <t>13917.92亿</t>
  </si>
  <si>
    <t>肝炎概念</t>
  </si>
  <si>
    <t>12531.51亿</t>
  </si>
  <si>
    <t>PCB概念</t>
  </si>
  <si>
    <t>12165.58亿</t>
  </si>
  <si>
    <t>镍金属</t>
  </si>
  <si>
    <t>9630.68亿</t>
  </si>
  <si>
    <t>江西板块</t>
  </si>
  <si>
    <t>8174.51亿</t>
  </si>
  <si>
    <t>密集调研</t>
  </si>
  <si>
    <t>8172.54亿</t>
  </si>
  <si>
    <t>云南板块</t>
  </si>
  <si>
    <t>7813.73亿</t>
  </si>
  <si>
    <t>猪肉</t>
  </si>
  <si>
    <t>7734.45亿</t>
  </si>
  <si>
    <t>新疆板块</t>
  </si>
  <si>
    <t>7427.91亿</t>
  </si>
  <si>
    <t>建材</t>
  </si>
  <si>
    <t>7155.28亿</t>
  </si>
  <si>
    <t>CXO概念</t>
  </si>
  <si>
    <t>6517.63亿</t>
  </si>
  <si>
    <t>运输设备</t>
  </si>
  <si>
    <t>4947.71亿</t>
  </si>
  <si>
    <t>黑龙江</t>
  </si>
  <si>
    <t>3694.85亿</t>
  </si>
  <si>
    <t>吉林板块</t>
  </si>
  <si>
    <t>3691.79亿</t>
  </si>
  <si>
    <t>高质押股</t>
  </si>
  <si>
    <t>3278.45亿</t>
  </si>
  <si>
    <t>供气供热</t>
  </si>
  <si>
    <t>3195.86亿</t>
  </si>
  <si>
    <t>业绩预增</t>
  </si>
  <si>
    <t>2455.76亿</t>
  </si>
  <si>
    <t>青海板块</t>
  </si>
  <si>
    <t>2130.82亿</t>
  </si>
  <si>
    <t>玻璃基板</t>
  </si>
  <si>
    <t>1790.59亿</t>
  </si>
  <si>
    <t>草甘膦</t>
  </si>
  <si>
    <t>1605.23亿</t>
  </si>
  <si>
    <t>水务</t>
  </si>
  <si>
    <t>1432.64亿</t>
  </si>
  <si>
    <t>Ｂ股指数</t>
  </si>
  <si>
    <t>675.62亿</t>
  </si>
  <si>
    <t>深证Ｂ指</t>
  </si>
  <si>
    <t>557.38亿</t>
  </si>
  <si>
    <t>成份Ｂ指</t>
  </si>
  <si>
    <t>426.40亿</t>
  </si>
  <si>
    <t>业绩预升</t>
  </si>
  <si>
    <t>20.06亿</t>
  </si>
  <si>
    <t>深证成长</t>
  </si>
  <si>
    <t>深证红利</t>
  </si>
  <si>
    <t>国证治理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</si>
  <si>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</si>
  <si>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</si>
  <si>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</si>
  <si>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</si>
  <si>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</si>
  <si>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</si>
  <si>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</si>
  <si>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</si>
  <si>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国企改革</t>
  </si>
  <si>
    <t>中证 500</t>
  </si>
  <si>
    <t>深证50</t>
  </si>
  <si>
    <t>深主板50</t>
  </si>
  <si>
    <t>创业板50</t>
  </si>
  <si>
    <t>中创100</t>
  </si>
  <si>
    <t>小盘价值</t>
  </si>
  <si>
    <t>小盘成长</t>
  </si>
  <si>
    <t>大盘成长</t>
  </si>
  <si>
    <t>国证成长</t>
  </si>
  <si>
    <t>国证粮食</t>
  </si>
  <si>
    <t>国证基建</t>
  </si>
  <si>
    <t>环渤海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</si>
  <si>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</si>
  <si>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</si>
  <si>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</si>
  <si>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</si>
  <si>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</si>
  <si>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</si>
  <si>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</si>
  <si>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</si>
  <si>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</si>
  <si>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</si>
  <si>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</si>
  <si>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</si>
  <si>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</si>
  <si>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</si>
  <si>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</si>
  <si>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</si>
  <si>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</si>
  <si>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</si>
  <si>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</si>
  <si>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</si>
  <si>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</si>
  <si>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300公用</t>
  </si>
  <si>
    <t>综合指数</t>
  </si>
  <si>
    <t>国债指数</t>
  </si>
  <si>
    <t>企债指数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</si>
  <si>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</si>
  <si>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</si>
  <si>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</si>
  <si>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</si>
  <si>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</si>
  <si>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</si>
  <si>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</si>
  <si>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超大盘</t>
  </si>
  <si>
    <t>50基本</t>
  </si>
  <si>
    <t>上证国企</t>
  </si>
  <si>
    <t>全指价值</t>
  </si>
  <si>
    <t>沪企债30</t>
  </si>
  <si>
    <t>上证周期</t>
  </si>
  <si>
    <t>金融等权</t>
  </si>
  <si>
    <t>5年信用</t>
  </si>
  <si>
    <t>380金融</t>
  </si>
  <si>
    <t>信用100</t>
  </si>
  <si>
    <t>180稳定</t>
  </si>
  <si>
    <t>上证银行</t>
  </si>
  <si>
    <t>180红利</t>
  </si>
  <si>
    <t>上央红利</t>
  </si>
  <si>
    <t>300红利</t>
  </si>
  <si>
    <t>HK银行</t>
  </si>
  <si>
    <t>300价值</t>
  </si>
  <si>
    <t>公司债指</t>
  </si>
  <si>
    <t>基本面50</t>
  </si>
  <si>
    <t>银河99</t>
  </si>
  <si>
    <t>碳中和债</t>
  </si>
  <si>
    <t>深信中高</t>
  </si>
  <si>
    <t>深信中低</t>
  </si>
  <si>
    <t>深信用债</t>
  </si>
  <si>
    <t>深公司债</t>
  </si>
  <si>
    <t>国证红利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</si>
  <si>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</si>
  <si>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</si>
  <si>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</si>
  <si>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</si>
  <si>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</si>
  <si>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</si>
  <si>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UR00</t>
  </si>
  <si>
    <t>尿素连续</t>
  </si>
  <si>
    <t>CJ00</t>
  </si>
  <si>
    <t>红枣连续</t>
  </si>
  <si>
    <t>RR00</t>
  </si>
  <si>
    <t>粳米连续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</si>
  <si>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</si>
  <si>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</si>
  <si>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</si>
  <si>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</si>
  <si>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</si>
  <si>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</si>
  <si>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</si>
  <si>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</si>
  <si>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</si>
  <si>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</si>
  <si>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</si>
  <si>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</si>
  <si>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</si>
  <si>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</si>
  <si>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</si>
  <si>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</si>
  <si>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V00</t>
  </si>
  <si>
    <t>聚氯乙烯连续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</si>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</sst>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7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"880310"</f>
        <v>880310</v>
      </c>
      <c r="B3" s="35" t="s">
        <v>5</v>
      </c>
      <c r="C3" s="35" t="s">
        <v>6</v>
      </c>
      <c r="D3" s="35" t="str">
        <f>"399001"</f>
        <v>399001</v>
      </c>
      <c r="E3" s="35" t="s">
        <v>7</v>
      </c>
      <c r="F3" s="35" t="s">
        <v>8</v>
      </c>
    </row>
    <row r="4" ht="13.5" spans="1:6">
      <c r="A4" s="35" t="str">
        <f>"880482"</f>
        <v>880482</v>
      </c>
      <c r="B4" s="35" t="s">
        <v>9</v>
      </c>
      <c r="C4" s="35" t="s">
        <v>10</v>
      </c>
      <c r="D4" s="35" t="str">
        <f>"880680"</f>
        <v>880680</v>
      </c>
      <c r="E4" s="35" t="s">
        <v>11</v>
      </c>
      <c r="F4" s="35" t="s">
        <v>12</v>
      </c>
    </row>
    <row r="5" ht="13.5" spans="1:6">
      <c r="A5" s="35" t="str">
        <f>"880723"</f>
        <v>880723</v>
      </c>
      <c r="B5" s="35" t="s">
        <v>13</v>
      </c>
      <c r="C5" s="35" t="s">
        <v>14</v>
      </c>
      <c r="D5" s="35" t="str">
        <f>"880679"</f>
        <v>880679</v>
      </c>
      <c r="E5" s="35" t="s">
        <v>15</v>
      </c>
      <c r="F5" s="35" t="s">
        <v>16</v>
      </c>
    </row>
    <row r="6" ht="13.5" spans="1:6">
      <c r="A6" s="35" t="str">
        <f>"880737"</f>
        <v>880737</v>
      </c>
      <c r="B6" s="35" t="s">
        <v>17</v>
      </c>
      <c r="C6" s="35" t="s">
        <v>18</v>
      </c>
      <c r="D6" s="35" t="str">
        <f>"399002"</f>
        <v>399002</v>
      </c>
      <c r="E6" s="35" t="s">
        <v>19</v>
      </c>
      <c r="F6" s="35" t="s">
        <v>20</v>
      </c>
    </row>
    <row r="7" ht="13.5" spans="1:6">
      <c r="A7" s="35" t="str">
        <f>"880684"</f>
        <v>880684</v>
      </c>
      <c r="B7" s="35" t="s">
        <v>21</v>
      </c>
      <c r="C7" s="35" t="s">
        <v>22</v>
      </c>
      <c r="D7" s="35" t="str">
        <f>"880857"</f>
        <v>880857</v>
      </c>
      <c r="E7" s="35" t="s">
        <v>23</v>
      </c>
      <c r="F7" s="35" t="s">
        <v>24</v>
      </c>
    </row>
    <row r="8" ht="13.5" spans="1:6">
      <c r="A8" s="35" t="str">
        <f>"880603"</f>
        <v>880603</v>
      </c>
      <c r="B8" s="35" t="s">
        <v>25</v>
      </c>
      <c r="C8" s="35" t="s">
        <v>26</v>
      </c>
      <c r="D8" s="35" t="str">
        <f>"000905"</f>
        <v>000905</v>
      </c>
      <c r="E8" s="35" t="s">
        <v>27</v>
      </c>
      <c r="F8" s="35" t="s">
        <v>28</v>
      </c>
    </row>
    <row r="9" ht="13.5" spans="1:6">
      <c r="A9" s="35" t="str">
        <f>"880230"</f>
        <v>880230</v>
      </c>
      <c r="B9" s="35" t="s">
        <v>29</v>
      </c>
      <c r="C9" s="35" t="s">
        <v>30</v>
      </c>
      <c r="D9" s="35" t="str">
        <f>"399006"</f>
        <v>399006</v>
      </c>
      <c r="E9" s="35" t="s">
        <v>31</v>
      </c>
      <c r="F9" s="35" t="s">
        <v>32</v>
      </c>
    </row>
    <row r="10" ht="13.5" spans="1:6">
      <c r="A10" s="35" t="str">
        <f>"880858"</f>
        <v>880858</v>
      </c>
      <c r="B10" s="35" t="s">
        <v>33</v>
      </c>
      <c r="C10" s="35" t="s">
        <v>34</v>
      </c>
      <c r="D10" s="35" t="str">
        <f>"880594"</f>
        <v>880594</v>
      </c>
      <c r="E10" s="35" t="s">
        <v>35</v>
      </c>
      <c r="F10" s="35" t="s">
        <v>36</v>
      </c>
    </row>
    <row r="11" ht="13.5" spans="1:6">
      <c r="A11" s="35" t="str">
        <f>"880896"</f>
        <v>880896</v>
      </c>
      <c r="B11" s="35" t="s">
        <v>37</v>
      </c>
      <c r="C11" s="35" t="s">
        <v>38</v>
      </c>
      <c r="D11" s="35" t="str">
        <f>"880835"</f>
        <v>880835</v>
      </c>
      <c r="E11" s="35" t="s">
        <v>39</v>
      </c>
      <c r="F11" s="35" t="s">
        <v>40</v>
      </c>
    </row>
    <row r="12" ht="13.5" spans="1:6">
      <c r="A12" s="35" t="str">
        <f>"880872"</f>
        <v>880872</v>
      </c>
      <c r="B12" s="35" t="s">
        <v>41</v>
      </c>
      <c r="C12" s="35" t="s">
        <v>42</v>
      </c>
      <c r="D12" s="35" t="str">
        <f>"399101"</f>
        <v>399101</v>
      </c>
      <c r="E12" s="35" t="s">
        <v>43</v>
      </c>
      <c r="F12" s="35" t="s">
        <v>44</v>
      </c>
    </row>
    <row r="13" ht="13.5" spans="1:6">
      <c r="A13" s="35" t="str">
        <f>"880756"</f>
        <v>880756</v>
      </c>
      <c r="B13" s="35" t="s">
        <v>45</v>
      </c>
      <c r="C13" s="35" t="s">
        <v>46</v>
      </c>
      <c r="D13" s="35" t="str">
        <f>"399330"</f>
        <v>399330</v>
      </c>
      <c r="E13" s="35" t="s">
        <v>47</v>
      </c>
      <c r="F13" s="35" t="s">
        <v>48</v>
      </c>
    </row>
    <row r="14" ht="13.5" spans="1:6">
      <c r="A14" s="35" t="str">
        <f>"880881"</f>
        <v>880881</v>
      </c>
      <c r="B14" s="35" t="s">
        <v>49</v>
      </c>
      <c r="C14" s="35" t="s">
        <v>50</v>
      </c>
      <c r="D14" s="35" t="str">
        <f>"399364"</f>
        <v>399364</v>
      </c>
      <c r="E14" s="35" t="s">
        <v>51</v>
      </c>
      <c r="F14" s="35" t="s">
        <v>52</v>
      </c>
    </row>
    <row r="15" ht="13.5" spans="1:6">
      <c r="A15" s="35" t="str">
        <f>"880890"</f>
        <v>880890</v>
      </c>
      <c r="B15" s="35" t="s">
        <v>53</v>
      </c>
      <c r="C15" s="35" t="s">
        <v>54</v>
      </c>
      <c r="D15" s="35" t="str">
        <f>"880678"</f>
        <v>880678</v>
      </c>
      <c r="E15" s="35" t="s">
        <v>55</v>
      </c>
      <c r="F15" s="35" t="s">
        <v>56</v>
      </c>
    </row>
    <row r="16" ht="13.5" spans="1:6">
      <c r="A16" s="35" t="str">
        <f>"880677"</f>
        <v>880677</v>
      </c>
      <c r="B16" s="35" t="s">
        <v>57</v>
      </c>
      <c r="C16" s="35" t="s">
        <v>54</v>
      </c>
      <c r="D16" s="35" t="str">
        <f>"000015"</f>
        <v>000015</v>
      </c>
      <c r="E16" s="35" t="s">
        <v>58</v>
      </c>
      <c r="F16" s="35" t="s">
        <v>59</v>
      </c>
    </row>
    <row r="17" ht="13.5" spans="1:6">
      <c r="A17" s="35" t="str">
        <f>"399296"</f>
        <v>399296</v>
      </c>
      <c r="B17" s="35" t="s">
        <v>60</v>
      </c>
      <c r="C17" s="35" t="s">
        <v>54</v>
      </c>
      <c r="D17" s="35" t="str">
        <f>"000009"</f>
        <v>000009</v>
      </c>
      <c r="E17" s="35" t="s">
        <v>61</v>
      </c>
      <c r="F17" s="35" t="s">
        <v>62</v>
      </c>
    </row>
    <row r="18" ht="13.5" spans="1:6">
      <c r="A18" s="36"/>
      <c r="B18" s="36"/>
      <c r="C18" s="36"/>
      <c r="D18" s="35" t="str">
        <f>"000987"</f>
        <v>000987</v>
      </c>
      <c r="E18" s="35" t="s">
        <v>63</v>
      </c>
      <c r="F18" s="35" t="s">
        <v>64</v>
      </c>
    </row>
    <row r="19" ht="13.5" spans="1:6">
      <c r="A19" s="36"/>
      <c r="B19" s="36"/>
      <c r="C19" s="36"/>
      <c r="D19" s="35" t="str">
        <f>"880771"</f>
        <v>880771</v>
      </c>
      <c r="E19" s="35" t="s">
        <v>65</v>
      </c>
      <c r="F19" s="35" t="s">
        <v>66</v>
      </c>
    </row>
    <row r="20" ht="13.5" spans="1:6">
      <c r="A20" s="36"/>
      <c r="B20" s="36"/>
      <c r="C20" s="36"/>
      <c r="D20" s="35" t="str">
        <f>"880802"</f>
        <v>880802</v>
      </c>
      <c r="E20" s="35" t="s">
        <v>67</v>
      </c>
      <c r="F20" s="35" t="s">
        <v>68</v>
      </c>
    </row>
    <row r="21" ht="13.5" spans="1:6">
      <c r="A21" s="36"/>
      <c r="B21" s="36"/>
      <c r="C21" s="36"/>
      <c r="D21" s="35" t="str">
        <f>"880817"</f>
        <v>880817</v>
      </c>
      <c r="E21" s="35" t="s">
        <v>69</v>
      </c>
      <c r="F21" s="35" t="s">
        <v>70</v>
      </c>
    </row>
    <row r="22" ht="16.5" spans="1:6">
      <c r="A22" s="23"/>
      <c r="B22" s="23"/>
      <c r="C22" s="23"/>
      <c r="D22" s="35" t="str">
        <f>"880532"</f>
        <v>880532</v>
      </c>
      <c r="E22" s="35" t="s">
        <v>71</v>
      </c>
      <c r="F22" s="35" t="s">
        <v>72</v>
      </c>
    </row>
    <row r="23" ht="16.5" spans="1:6">
      <c r="A23" s="23"/>
      <c r="B23" s="23"/>
      <c r="C23" s="23"/>
      <c r="D23" s="35" t="str">
        <f>"880803"</f>
        <v>880803</v>
      </c>
      <c r="E23" s="35" t="s">
        <v>73</v>
      </c>
      <c r="F23" s="35" t="s">
        <v>74</v>
      </c>
    </row>
    <row r="24" ht="16.5" spans="1:6">
      <c r="A24" s="23"/>
      <c r="B24" s="23"/>
      <c r="C24" s="23"/>
      <c r="D24" s="35" t="str">
        <f>"000991"</f>
        <v>000991</v>
      </c>
      <c r="E24" s="35" t="s">
        <v>75</v>
      </c>
      <c r="F24" s="35" t="s">
        <v>76</v>
      </c>
    </row>
    <row r="25" ht="16.5" spans="1:6">
      <c r="A25" s="23"/>
      <c r="B25" s="23"/>
      <c r="C25" s="23"/>
      <c r="D25" s="35" t="str">
        <f>"880538"</f>
        <v>880538</v>
      </c>
      <c r="E25" s="35" t="s">
        <v>77</v>
      </c>
      <c r="F25" s="35" t="s">
        <v>78</v>
      </c>
    </row>
    <row r="26" ht="16.5" spans="1:6">
      <c r="A26" s="23"/>
      <c r="B26" s="23"/>
      <c r="C26" s="23"/>
      <c r="D26" s="35" t="str">
        <f>"880400"</f>
        <v>880400</v>
      </c>
      <c r="E26" s="35" t="s">
        <v>79</v>
      </c>
      <c r="F26" s="35" t="s">
        <v>80</v>
      </c>
    </row>
    <row r="27" ht="16.5" spans="1:6">
      <c r="A27" s="23"/>
      <c r="B27" s="23"/>
      <c r="C27" s="23"/>
      <c r="D27" s="35" t="str">
        <f>"880827"</f>
        <v>880827</v>
      </c>
      <c r="E27" s="35" t="s">
        <v>81</v>
      </c>
      <c r="F27" s="35" t="s">
        <v>82</v>
      </c>
    </row>
    <row r="28" ht="16.5" spans="1:6">
      <c r="A28" s="23"/>
      <c r="B28" s="23"/>
      <c r="C28" s="23"/>
      <c r="D28" s="35" t="str">
        <f>"880564"</f>
        <v>880564</v>
      </c>
      <c r="E28" s="35" t="s">
        <v>83</v>
      </c>
      <c r="F28" s="35" t="s">
        <v>84</v>
      </c>
    </row>
    <row r="29" ht="16.5" spans="1:6">
      <c r="A29" s="23"/>
      <c r="B29" s="23"/>
      <c r="C29" s="23"/>
      <c r="D29" s="35" t="str">
        <f>"880492"</f>
        <v>880492</v>
      </c>
      <c r="E29" s="35" t="s">
        <v>85</v>
      </c>
      <c r="F29" s="35" t="s">
        <v>86</v>
      </c>
    </row>
    <row r="30" ht="16.5" spans="1:6">
      <c r="A30" s="23"/>
      <c r="B30" s="23"/>
      <c r="C30" s="23"/>
      <c r="D30" s="35" t="str">
        <f>"880380"</f>
        <v>880380</v>
      </c>
      <c r="E30" s="35" t="s">
        <v>87</v>
      </c>
      <c r="F30" s="35" t="s">
        <v>88</v>
      </c>
    </row>
    <row r="31" ht="16.5" spans="1:6">
      <c r="A31" s="23"/>
      <c r="B31" s="23"/>
      <c r="C31" s="23"/>
      <c r="D31" s="35" t="str">
        <f>"880620"</f>
        <v>880620</v>
      </c>
      <c r="E31" s="35" t="s">
        <v>89</v>
      </c>
      <c r="F31" s="35" t="s">
        <v>90</v>
      </c>
    </row>
    <row r="32" ht="16.5" spans="1:6">
      <c r="A32" s="23"/>
      <c r="B32" s="23"/>
      <c r="C32" s="23"/>
      <c r="D32" s="35" t="str">
        <f>"880215"</f>
        <v>880215</v>
      </c>
      <c r="E32" s="35" t="s">
        <v>91</v>
      </c>
      <c r="F32" s="35" t="s">
        <v>92</v>
      </c>
    </row>
    <row r="33" ht="16.5" spans="1:6">
      <c r="A33" s="23"/>
      <c r="B33" s="23"/>
      <c r="C33" s="23"/>
      <c r="D33" s="35" t="str">
        <f>"880305"</f>
        <v>880305</v>
      </c>
      <c r="E33" s="35" t="s">
        <v>93</v>
      </c>
      <c r="F33" s="35" t="s">
        <v>94</v>
      </c>
    </row>
    <row r="34" ht="16.5" spans="1:6">
      <c r="A34" s="23"/>
      <c r="B34" s="23"/>
      <c r="C34" s="23"/>
      <c r="D34" s="35" t="str">
        <f>"880783"</f>
        <v>880783</v>
      </c>
      <c r="E34" s="35" t="s">
        <v>95</v>
      </c>
      <c r="F34" s="35" t="s">
        <v>96</v>
      </c>
    </row>
    <row r="35" ht="16.5" spans="1:6">
      <c r="A35" s="23"/>
      <c r="B35" s="23"/>
      <c r="C35" s="23"/>
      <c r="D35" s="35" t="str">
        <f>"880911"</f>
        <v>880911</v>
      </c>
      <c r="E35" s="35" t="s">
        <v>97</v>
      </c>
      <c r="F35" s="35" t="s">
        <v>98</v>
      </c>
    </row>
    <row r="36" ht="16.5" spans="1:6">
      <c r="A36" s="23"/>
      <c r="B36" s="23"/>
      <c r="C36" s="23"/>
      <c r="D36" s="35" t="str">
        <f>"880781"</f>
        <v>880781</v>
      </c>
      <c r="E36" s="35" t="s">
        <v>99</v>
      </c>
      <c r="F36" s="35" t="s">
        <v>100</v>
      </c>
    </row>
    <row r="37" ht="16.5" spans="1:6">
      <c r="A37" s="23"/>
      <c r="B37" s="23"/>
      <c r="C37" s="23"/>
      <c r="D37" s="35" t="str">
        <f>"880856"</f>
        <v>880856</v>
      </c>
      <c r="E37" s="35" t="s">
        <v>101</v>
      </c>
      <c r="F37" s="35" t="s">
        <v>102</v>
      </c>
    </row>
    <row r="38" ht="16.5" spans="1:6">
      <c r="A38" s="23"/>
      <c r="B38" s="23"/>
      <c r="C38" s="23"/>
      <c r="D38" s="35" t="str">
        <f>"880525"</f>
        <v>880525</v>
      </c>
      <c r="E38" s="35" t="s">
        <v>103</v>
      </c>
      <c r="F38" s="35" t="s">
        <v>104</v>
      </c>
    </row>
    <row r="39" ht="16.5" spans="1:6">
      <c r="A39" s="23"/>
      <c r="B39" s="23"/>
      <c r="C39" s="23"/>
      <c r="D39" s="35" t="str">
        <f>"880224"</f>
        <v>880224</v>
      </c>
      <c r="E39" s="35" t="s">
        <v>105</v>
      </c>
      <c r="F39" s="35" t="s">
        <v>106</v>
      </c>
    </row>
    <row r="40" ht="16.5" spans="1:6">
      <c r="A40" s="23"/>
      <c r="B40" s="23"/>
      <c r="C40" s="23"/>
      <c r="D40" s="35" t="str">
        <f>"880505"</f>
        <v>880505</v>
      </c>
      <c r="E40" s="35" t="s">
        <v>107</v>
      </c>
      <c r="F40" s="35" t="s">
        <v>108</v>
      </c>
    </row>
    <row r="41" ht="16.5" spans="1:6">
      <c r="A41" s="23"/>
      <c r="B41" s="23"/>
      <c r="C41" s="23"/>
      <c r="D41" s="35" t="str">
        <f>"880476"</f>
        <v>880476</v>
      </c>
      <c r="E41" s="35" t="s">
        <v>109</v>
      </c>
      <c r="F41" s="35" t="s">
        <v>110</v>
      </c>
    </row>
    <row r="42" ht="16.5" spans="1:6">
      <c r="A42" s="23"/>
      <c r="B42" s="23"/>
      <c r="C42" s="23"/>
      <c r="D42" s="35" t="str">
        <f>"880876"</f>
        <v>880876</v>
      </c>
      <c r="E42" s="35" t="s">
        <v>111</v>
      </c>
      <c r="F42" s="35" t="s">
        <v>112</v>
      </c>
    </row>
    <row r="43" ht="16.5" spans="1:6">
      <c r="A43" s="23"/>
      <c r="B43" s="23"/>
      <c r="C43" s="23"/>
      <c r="D43" s="35" t="str">
        <f>"880859"</f>
        <v>880859</v>
      </c>
      <c r="E43" s="35" t="s">
        <v>113</v>
      </c>
      <c r="F43" s="35" t="s">
        <v>114</v>
      </c>
    </row>
    <row r="44" ht="16.5" spans="1:6">
      <c r="A44" s="23"/>
      <c r="B44" s="23"/>
      <c r="C44" s="23"/>
      <c r="D44" s="35" t="str">
        <f>"880960"</f>
        <v>880960</v>
      </c>
      <c r="E44" s="35" t="s">
        <v>115</v>
      </c>
      <c r="F44" s="35" t="s">
        <v>116</v>
      </c>
    </row>
    <row r="45" ht="16.5" spans="1:6">
      <c r="A45" s="23"/>
      <c r="B45" s="23"/>
      <c r="C45" s="23"/>
      <c r="D45" s="35" t="str">
        <f>"880877"</f>
        <v>880877</v>
      </c>
      <c r="E45" s="35" t="s">
        <v>117</v>
      </c>
      <c r="F45" s="35" t="s">
        <v>118</v>
      </c>
    </row>
    <row r="46" ht="16.5" spans="1:6">
      <c r="A46" s="23"/>
      <c r="B46" s="23"/>
      <c r="C46" s="23"/>
      <c r="D46" s="35" t="str">
        <f>"880213"</f>
        <v>880213</v>
      </c>
      <c r="E46" s="35" t="s">
        <v>119</v>
      </c>
      <c r="F46" s="35" t="s">
        <v>120</v>
      </c>
    </row>
    <row r="47" ht="16.5" spans="1:6">
      <c r="A47" s="23"/>
      <c r="B47" s="23"/>
      <c r="C47" s="23"/>
      <c r="D47" s="35" t="str">
        <f>"880459"</f>
        <v>880459</v>
      </c>
      <c r="E47" s="35" t="s">
        <v>121</v>
      </c>
      <c r="F47" s="35" t="s">
        <v>122</v>
      </c>
    </row>
    <row r="48" ht="16.5" spans="1:6">
      <c r="A48" s="23"/>
      <c r="B48" s="23"/>
      <c r="C48" s="23"/>
      <c r="D48" s="35" t="str">
        <f>"880623"</f>
        <v>880623</v>
      </c>
      <c r="E48" s="35" t="s">
        <v>123</v>
      </c>
      <c r="F48" s="35" t="s">
        <v>124</v>
      </c>
    </row>
    <row r="49" ht="16.5" spans="1:6">
      <c r="A49" s="23"/>
      <c r="B49" s="23"/>
      <c r="C49" s="23"/>
      <c r="D49" s="35" t="str">
        <f>"880550"</f>
        <v>880550</v>
      </c>
      <c r="E49" s="35" t="s">
        <v>125</v>
      </c>
      <c r="F49" s="35" t="s">
        <v>126</v>
      </c>
    </row>
    <row r="50" ht="16.5" spans="1:6">
      <c r="A50" s="23"/>
      <c r="B50" s="23"/>
      <c r="C50" s="23"/>
      <c r="D50" s="35" t="str">
        <f>"880612"</f>
        <v>880612</v>
      </c>
      <c r="E50" s="35" t="s">
        <v>127</v>
      </c>
      <c r="F50" s="35" t="s">
        <v>128</v>
      </c>
    </row>
    <row r="51" ht="16.5" spans="1:6">
      <c r="A51" s="23"/>
      <c r="B51" s="23"/>
      <c r="C51" s="23"/>
      <c r="D51" s="35" t="str">
        <f>"880222"</f>
        <v>880222</v>
      </c>
      <c r="E51" s="35" t="s">
        <v>129</v>
      </c>
      <c r="F51" s="35" t="s">
        <v>130</v>
      </c>
    </row>
    <row r="52" ht="16.5" spans="1:6">
      <c r="A52" s="23"/>
      <c r="B52" s="23"/>
      <c r="C52" s="23"/>
      <c r="D52" s="35" t="str">
        <f>"880816"</f>
        <v>880816</v>
      </c>
      <c r="E52" s="35" t="s">
        <v>131</v>
      </c>
      <c r="F52" s="35" t="s">
        <v>132</v>
      </c>
    </row>
    <row r="53" ht="16.5" spans="1:6">
      <c r="A53" s="23"/>
      <c r="B53" s="23"/>
      <c r="C53" s="23"/>
      <c r="D53" s="35" t="str">
        <f>"880227"</f>
        <v>880227</v>
      </c>
      <c r="E53" s="35" t="s">
        <v>133</v>
      </c>
      <c r="F53" s="35" t="s">
        <v>134</v>
      </c>
    </row>
    <row r="54" ht="16.5" spans="1:6">
      <c r="A54" s="23"/>
      <c r="B54" s="23"/>
      <c r="C54" s="23"/>
      <c r="D54" s="35" t="str">
        <f>"880936"</f>
        <v>880936</v>
      </c>
      <c r="E54" s="35" t="s">
        <v>135</v>
      </c>
      <c r="F54" s="35" t="s">
        <v>136</v>
      </c>
    </row>
    <row r="55" ht="16.5" spans="1:6">
      <c r="A55" s="23"/>
      <c r="B55" s="23"/>
      <c r="C55" s="23"/>
      <c r="D55" s="35" t="str">
        <f>"880202"</f>
        <v>880202</v>
      </c>
      <c r="E55" s="35" t="s">
        <v>137</v>
      </c>
      <c r="F55" s="35" t="s">
        <v>138</v>
      </c>
    </row>
    <row r="56" ht="16.5" spans="1:6">
      <c r="A56" s="23"/>
      <c r="B56" s="23"/>
      <c r="C56" s="23"/>
      <c r="D56" s="35" t="str">
        <f>"880344"</f>
        <v>880344</v>
      </c>
      <c r="E56" s="35" t="s">
        <v>139</v>
      </c>
      <c r="F56" s="35" t="s">
        <v>140</v>
      </c>
    </row>
    <row r="57" ht="16.5" spans="1:6">
      <c r="A57" s="23"/>
      <c r="B57" s="23"/>
      <c r="C57" s="23"/>
      <c r="D57" s="35" t="str">
        <f>"880729"</f>
        <v>880729</v>
      </c>
      <c r="E57" s="35" t="s">
        <v>141</v>
      </c>
      <c r="F57" s="35" t="s">
        <v>142</v>
      </c>
    </row>
    <row r="58" ht="16.5" spans="1:6">
      <c r="A58" s="23"/>
      <c r="B58" s="23"/>
      <c r="C58" s="23"/>
      <c r="D58" s="35" t="str">
        <f>"880432"</f>
        <v>880432</v>
      </c>
      <c r="E58" s="35" t="s">
        <v>143</v>
      </c>
      <c r="F58" s="35" t="s">
        <v>144</v>
      </c>
    </row>
    <row r="59" ht="16.5" spans="1:6">
      <c r="A59" s="23"/>
      <c r="B59" s="23"/>
      <c r="C59" s="23"/>
      <c r="D59" s="35" t="str">
        <f>"880201"</f>
        <v>880201</v>
      </c>
      <c r="E59" s="35" t="s">
        <v>145</v>
      </c>
      <c r="F59" s="35" t="s">
        <v>146</v>
      </c>
    </row>
    <row r="60" ht="16.5" spans="1:6">
      <c r="A60" s="23"/>
      <c r="B60" s="23"/>
      <c r="C60" s="23"/>
      <c r="D60" s="35" t="str">
        <f>"880203"</f>
        <v>880203</v>
      </c>
      <c r="E60" s="35" t="s">
        <v>147</v>
      </c>
      <c r="F60" s="35" t="s">
        <v>148</v>
      </c>
    </row>
    <row r="61" ht="16.5" spans="1:6">
      <c r="A61" s="23"/>
      <c r="B61" s="23"/>
      <c r="C61" s="23"/>
      <c r="D61" s="35" t="str">
        <f>"880892"</f>
        <v>880892</v>
      </c>
      <c r="E61" s="35" t="s">
        <v>149</v>
      </c>
      <c r="F61" s="35" t="s">
        <v>150</v>
      </c>
    </row>
    <row r="62" ht="16.5" spans="1:6">
      <c r="A62" s="23"/>
      <c r="B62" s="23"/>
      <c r="C62" s="23"/>
      <c r="D62" s="35" t="str">
        <f>"880455"</f>
        <v>880455</v>
      </c>
      <c r="E62" s="35" t="s">
        <v>151</v>
      </c>
      <c r="F62" s="35" t="s">
        <v>152</v>
      </c>
    </row>
    <row r="63" ht="16.5" spans="1:6">
      <c r="A63" s="23"/>
      <c r="B63" s="23"/>
      <c r="C63" s="23"/>
      <c r="D63" s="35" t="str">
        <f>"880619"</f>
        <v>880619</v>
      </c>
      <c r="E63" s="35" t="s">
        <v>153</v>
      </c>
      <c r="F63" s="35" t="s">
        <v>154</v>
      </c>
    </row>
    <row r="64" ht="16.5" spans="1:6">
      <c r="A64" s="23"/>
      <c r="B64" s="23"/>
      <c r="C64" s="23"/>
      <c r="D64" s="35" t="str">
        <f>"880206"</f>
        <v>880206</v>
      </c>
      <c r="E64" s="35" t="s">
        <v>155</v>
      </c>
      <c r="F64" s="35" t="s">
        <v>156</v>
      </c>
    </row>
    <row r="65" ht="16.5" spans="1:6">
      <c r="A65" s="23"/>
      <c r="B65" s="23"/>
      <c r="C65" s="23"/>
      <c r="D65" s="35" t="str">
        <f>"880547"</f>
        <v>880547</v>
      </c>
      <c r="E65" s="35" t="s">
        <v>157</v>
      </c>
      <c r="F65" s="35" t="s">
        <v>158</v>
      </c>
    </row>
    <row r="66" ht="16.5" spans="1:6">
      <c r="A66" s="23"/>
      <c r="B66" s="23"/>
      <c r="C66" s="23"/>
      <c r="D66" s="35" t="str">
        <f>"880910"</f>
        <v>880910</v>
      </c>
      <c r="E66" s="35" t="s">
        <v>159</v>
      </c>
      <c r="F66" s="35" t="s">
        <v>160</v>
      </c>
    </row>
    <row r="67" ht="16.5" spans="1:6">
      <c r="A67" s="23"/>
      <c r="B67" s="23"/>
      <c r="C67" s="23"/>
      <c r="D67" s="35" t="str">
        <f>"880454"</f>
        <v>880454</v>
      </c>
      <c r="E67" s="35" t="s">
        <v>161</v>
      </c>
      <c r="F67" s="35" t="s">
        <v>162</v>
      </c>
    </row>
    <row r="68" ht="16.5" spans="1:6">
      <c r="A68" s="23"/>
      <c r="B68" s="23"/>
      <c r="C68" s="23"/>
      <c r="D68" s="35" t="str">
        <f>"000003"</f>
        <v>000003</v>
      </c>
      <c r="E68" s="35" t="s">
        <v>163</v>
      </c>
      <c r="F68" s="35" t="s">
        <v>164</v>
      </c>
    </row>
    <row r="69" ht="16.5" spans="1:6">
      <c r="A69" s="23"/>
      <c r="B69" s="23"/>
      <c r="C69" s="23"/>
      <c r="D69" s="35" t="str">
        <f>"399108"</f>
        <v>399108</v>
      </c>
      <c r="E69" s="35" t="s">
        <v>165</v>
      </c>
      <c r="F69" s="35" t="s">
        <v>166</v>
      </c>
    </row>
    <row r="70" ht="16.5" spans="1:6">
      <c r="A70" s="23"/>
      <c r="B70" s="23"/>
      <c r="C70" s="23"/>
      <c r="D70" s="35" t="str">
        <f>"399003"</f>
        <v>399003</v>
      </c>
      <c r="E70" s="35" t="s">
        <v>167</v>
      </c>
      <c r="F70" s="35" t="s">
        <v>168</v>
      </c>
    </row>
    <row r="71" ht="16.5" spans="1:6">
      <c r="A71" s="23"/>
      <c r="B71" s="23"/>
      <c r="C71" s="23"/>
      <c r="D71" s="35" t="str">
        <f>"880842"</f>
        <v>880842</v>
      </c>
      <c r="E71" s="35" t="s">
        <v>169</v>
      </c>
      <c r="F71" s="35" t="s">
        <v>170</v>
      </c>
    </row>
    <row r="72" ht="16.5" spans="1:6">
      <c r="A72" s="23"/>
      <c r="B72" s="23"/>
      <c r="C72" s="23"/>
      <c r="D72" s="35" t="str">
        <f>"399346"</f>
        <v>399346</v>
      </c>
      <c r="E72" s="35" t="s">
        <v>171</v>
      </c>
      <c r="F72" s="35" t="s">
        <v>54</v>
      </c>
    </row>
    <row r="73" ht="16.5" spans="1:6">
      <c r="A73" s="23"/>
      <c r="B73" s="23"/>
      <c r="C73" s="23"/>
      <c r="D73" s="35" t="str">
        <f>"399324"</f>
        <v>399324</v>
      </c>
      <c r="E73" s="35" t="s">
        <v>172</v>
      </c>
      <c r="F73" s="35" t="s">
        <v>54</v>
      </c>
    </row>
    <row r="74" ht="16.5" spans="1:6">
      <c r="A74" s="23"/>
      <c r="B74" s="23"/>
      <c r="C74" s="23"/>
      <c r="D74" s="35" t="str">
        <f>"399322"</f>
        <v>399322</v>
      </c>
      <c r="E74" s="35" t="s">
        <v>173</v>
      </c>
      <c r="F74" s="35" t="s">
        <v>54</v>
      </c>
    </row>
    <row r="75" ht="16.5" spans="1:6">
      <c r="A75" s="23"/>
      <c r="B75" s="23"/>
      <c r="C75" s="23"/>
      <c r="D75" s="35" t="str">
        <f>"399320"</f>
        <v>399320</v>
      </c>
      <c r="E75" s="35" t="s">
        <v>174</v>
      </c>
      <c r="F75" s="35" t="s">
        <v>54</v>
      </c>
    </row>
    <row r="76" ht="16.5" spans="1:6">
      <c r="A76" s="23"/>
      <c r="B76" s="23"/>
      <c r="C76" s="23"/>
      <c r="D76" s="35" t="str">
        <f>"399295"</f>
        <v>399295</v>
      </c>
      <c r="E76" s="35" t="s">
        <v>175</v>
      </c>
      <c r="F76" s="35" t="s">
        <v>54</v>
      </c>
    </row>
    <row r="77" ht="16.5" spans="1:6">
      <c r="A77" s="23"/>
      <c r="B77" s="23"/>
      <c r="C77" s="23"/>
      <c r="D77" s="35" t="str">
        <f>"399293"</f>
        <v>399293</v>
      </c>
      <c r="E77" s="35" t="s">
        <v>176</v>
      </c>
      <c r="F77" s="35" t="s">
        <v>54</v>
      </c>
    </row>
    <row r="78" ht="16.5" spans="1:6">
      <c r="A78" s="23"/>
      <c r="B78" s="23"/>
      <c r="C78" s="23"/>
      <c r="D78" s="35" t="str">
        <f>"399276"</f>
        <v>399276</v>
      </c>
      <c r="E78" s="35" t="s">
        <v>177</v>
      </c>
      <c r="F78" s="35" t="s">
        <v>54</v>
      </c>
    </row>
    <row r="79" ht="16.5" spans="1:6">
      <c r="A79" s="23"/>
      <c r="B79" s="23"/>
      <c r="C79" s="23"/>
      <c r="D79" s="35" t="str">
        <f>"399269"</f>
        <v>399269</v>
      </c>
      <c r="E79" s="35" t="s">
        <v>178</v>
      </c>
      <c r="F79" s="35" t="s">
        <v>54</v>
      </c>
    </row>
    <row r="80" ht="16.5" spans="1:6">
      <c r="A80" s="23"/>
      <c r="B80" s="23"/>
      <c r="C80" s="23"/>
      <c r="D80" s="35" t="str">
        <f>"399262"</f>
        <v>399262</v>
      </c>
      <c r="E80" s="35" t="s">
        <v>179</v>
      </c>
      <c r="F80" s="35" t="s">
        <v>54</v>
      </c>
    </row>
    <row r="81" ht="16.5" spans="1:6">
      <c r="A81" s="23"/>
      <c r="B81" s="23"/>
      <c r="C81" s="23"/>
      <c r="D81" s="35" t="str">
        <f>"000847"</f>
        <v>000847</v>
      </c>
      <c r="E81" s="35" t="s">
        <v>180</v>
      </c>
      <c r="F81" s="35" t="s">
        <v>54</v>
      </c>
    </row>
    <row r="82" ht="16.5" spans="1:6">
      <c r="A82" s="23"/>
      <c r="B82" s="23"/>
      <c r="C82" s="23"/>
      <c r="D82" s="35" t="str">
        <f>"000122"</f>
        <v>000122</v>
      </c>
      <c r="E82" s="35" t="s">
        <v>181</v>
      </c>
      <c r="F82" s="35" t="s">
        <v>54</v>
      </c>
    </row>
    <row r="83" ht="16.5" spans="1:6">
      <c r="A83" s="23"/>
      <c r="B83" s="23"/>
      <c r="C83" s="23"/>
      <c r="D83" s="35" t="str">
        <f>"999997"</f>
        <v>999997</v>
      </c>
      <c r="E83" s="35" t="s">
        <v>163</v>
      </c>
      <c r="F83" s="35" t="s">
        <v>54</v>
      </c>
    </row>
    <row r="84" ht="16.5" spans="1:6">
      <c r="A84" s="23"/>
      <c r="B84" s="23"/>
      <c r="C84" s="23"/>
      <c r="D84" s="35" t="str">
        <f>"399974"</f>
        <v>399974</v>
      </c>
      <c r="E84" s="35" t="s">
        <v>182</v>
      </c>
      <c r="F84" s="35" t="s">
        <v>54</v>
      </c>
    </row>
    <row r="85" ht="16.5" spans="1:6">
      <c r="A85" s="23"/>
      <c r="B85" s="23"/>
      <c r="C85" s="23"/>
      <c r="D85" s="35" t="str">
        <f>"399905"</f>
        <v>399905</v>
      </c>
      <c r="E85" s="35" t="s">
        <v>183</v>
      </c>
      <c r="F85" s="35" t="s">
        <v>54</v>
      </c>
    </row>
    <row r="86" ht="16.5" spans="1:6">
      <c r="A86" s="23"/>
      <c r="B86" s="23"/>
      <c r="C86" s="23"/>
      <c r="D86" s="35" t="str">
        <f>"399850"</f>
        <v>399850</v>
      </c>
      <c r="E86" s="35" t="s">
        <v>184</v>
      </c>
      <c r="F86" s="35" t="s">
        <v>54</v>
      </c>
    </row>
    <row r="87" ht="16.5" spans="1:6">
      <c r="A87" s="23"/>
      <c r="B87" s="23"/>
      <c r="C87" s="23"/>
      <c r="D87" s="35" t="str">
        <f>"399750"</f>
        <v>399750</v>
      </c>
      <c r="E87" s="35" t="s">
        <v>185</v>
      </c>
      <c r="F87" s="35" t="s">
        <v>54</v>
      </c>
    </row>
    <row r="88" ht="16.5" spans="1:6">
      <c r="A88" s="23"/>
      <c r="B88" s="23"/>
      <c r="C88" s="23"/>
      <c r="D88" s="35" t="str">
        <f>"399673"</f>
        <v>399673</v>
      </c>
      <c r="E88" s="35" t="s">
        <v>186</v>
      </c>
      <c r="F88" s="35" t="s">
        <v>54</v>
      </c>
    </row>
    <row r="89" ht="16.5" spans="1:6">
      <c r="A89" s="23"/>
      <c r="B89" s="23"/>
      <c r="C89" s="23"/>
      <c r="D89" s="35" t="str">
        <f>"399612"</f>
        <v>399612</v>
      </c>
      <c r="E89" s="35" t="s">
        <v>187</v>
      </c>
      <c r="F89" s="35" t="s">
        <v>54</v>
      </c>
    </row>
    <row r="90" ht="16.5" spans="1:6">
      <c r="A90" s="23"/>
      <c r="B90" s="23"/>
      <c r="C90" s="23"/>
      <c r="D90" s="35" t="str">
        <f>"399377"</f>
        <v>399377</v>
      </c>
      <c r="E90" s="35" t="s">
        <v>188</v>
      </c>
      <c r="F90" s="35" t="s">
        <v>54</v>
      </c>
    </row>
    <row r="91" ht="16.5" spans="1:6">
      <c r="A91" s="23"/>
      <c r="B91" s="23"/>
      <c r="C91" s="23"/>
      <c r="D91" s="35" t="str">
        <f>"399376"</f>
        <v>399376</v>
      </c>
      <c r="E91" s="35" t="s">
        <v>189</v>
      </c>
      <c r="F91" s="35" t="s">
        <v>54</v>
      </c>
    </row>
    <row r="92" ht="16.5" spans="1:6">
      <c r="A92" s="23"/>
      <c r="B92" s="23"/>
      <c r="C92" s="23"/>
      <c r="D92" s="35" t="str">
        <f>"399372"</f>
        <v>399372</v>
      </c>
      <c r="E92" s="35" t="s">
        <v>190</v>
      </c>
      <c r="F92" s="35" t="s">
        <v>54</v>
      </c>
    </row>
    <row r="93" ht="16.5" spans="1:6">
      <c r="A93" s="23"/>
      <c r="B93" s="23"/>
      <c r="C93" s="23"/>
      <c r="D93" s="35" t="str">
        <f>"399370"</f>
        <v>399370</v>
      </c>
      <c r="E93" s="35" t="s">
        <v>191</v>
      </c>
      <c r="F93" s="35" t="s">
        <v>54</v>
      </c>
    </row>
    <row r="94" ht="16.5" spans="1:6">
      <c r="A94" s="23"/>
      <c r="B94" s="23"/>
      <c r="C94" s="23"/>
      <c r="D94" s="35" t="str">
        <f>"399365"</f>
        <v>399365</v>
      </c>
      <c r="E94" s="35" t="s">
        <v>192</v>
      </c>
      <c r="F94" s="35" t="s">
        <v>54</v>
      </c>
    </row>
    <row r="95" ht="16.5" spans="1:6">
      <c r="A95" s="23"/>
      <c r="B95" s="23"/>
      <c r="C95" s="23"/>
      <c r="D95" s="35" t="str">
        <f>"399359"</f>
        <v>399359</v>
      </c>
      <c r="E95" s="35" t="s">
        <v>193</v>
      </c>
      <c r="F95" s="35" t="s">
        <v>54</v>
      </c>
    </row>
    <row r="96" ht="16.5" spans="1:6">
      <c r="A96" s="23"/>
      <c r="B96" s="23"/>
      <c r="C96" s="23"/>
      <c r="D96" s="35" t="str">
        <f>"399357"</f>
        <v>399357</v>
      </c>
      <c r="E96" s="35" t="s">
        <v>194</v>
      </c>
      <c r="F96" s="35" t="s">
        <v>54</v>
      </c>
    </row>
    <row r="97" ht="16.5" spans="1:6">
      <c r="A97" s="23"/>
      <c r="B97" s="23"/>
      <c r="C97" s="23"/>
      <c r="D97" s="35" t="str">
        <f>"399348"</f>
        <v>399348</v>
      </c>
      <c r="E97" s="35" t="s">
        <v>195</v>
      </c>
      <c r="F97" s="35" t="s">
        <v>54</v>
      </c>
    </row>
    <row r="98" ht="16.5" spans="1:6">
      <c r="A98" s="23"/>
      <c r="B98" s="23"/>
      <c r="C98" s="23"/>
      <c r="D98" s="36"/>
      <c r="E98" s="36"/>
      <c r="F98" s="36"/>
    </row>
    <row r="99" ht="16.5" spans="1:6">
      <c r="A99" s="23"/>
      <c r="B99" s="23"/>
      <c r="C99" s="23"/>
      <c r="D99" s="36"/>
      <c r="E99" s="36"/>
      <c r="F99" s="36"/>
    </row>
    <row r="100" ht="16.5" spans="1:6">
      <c r="A100" s="23"/>
      <c r="B100" s="23"/>
      <c r="C100" s="23"/>
      <c r="D100" s="36"/>
      <c r="E100" s="36"/>
      <c r="F100" s="36"/>
    </row>
    <row r="101" ht="16.5" spans="1:6">
      <c r="A101" s="23"/>
      <c r="B101" s="23"/>
      <c r="C101" s="23"/>
      <c r="D101" s="36"/>
      <c r="E101" s="36"/>
      <c r="F101" s="36"/>
    </row>
    <row r="102" ht="16.5" spans="1:6">
      <c r="A102" s="23"/>
      <c r="B102" s="23"/>
      <c r="C102" s="23"/>
      <c r="D102" s="36"/>
      <c r="E102" s="36"/>
      <c r="F102" s="36"/>
    </row>
    <row r="103" ht="16.5" spans="1:6">
      <c r="A103" s="23"/>
      <c r="B103" s="23"/>
      <c r="C103" s="23"/>
      <c r="D103" s="36"/>
      <c r="E103" s="36"/>
      <c r="F103" s="36"/>
    </row>
    <row r="104" ht="16.5" spans="1:6">
      <c r="A104" s="23"/>
      <c r="B104" s="23"/>
      <c r="C104" s="23"/>
      <c r="D104" s="36"/>
      <c r="E104" s="36"/>
      <c r="F104" s="36"/>
    </row>
    <row r="105" ht="16.5" spans="1:6">
      <c r="A105" s="23"/>
      <c r="B105" s="23"/>
      <c r="C105" s="23"/>
      <c r="D105" s="36"/>
      <c r="E105" s="36"/>
      <c r="F105" s="36"/>
    </row>
    <row r="106" ht="16.5" spans="1:6">
      <c r="A106" s="23"/>
      <c r="B106" s="23"/>
      <c r="C106" s="23"/>
      <c r="D106" s="36"/>
      <c r="E106" s="36"/>
      <c r="F106" s="36"/>
    </row>
    <row r="107" ht="16.5" spans="1:6">
      <c r="A107" s="23"/>
      <c r="B107" s="23"/>
      <c r="C107" s="23"/>
      <c r="D107" s="36"/>
      <c r="E107" s="36"/>
      <c r="F107" s="36"/>
    </row>
    <row r="108" ht="16.5" spans="1:6">
      <c r="A108" s="23"/>
      <c r="B108" s="23"/>
      <c r="C108" s="23"/>
      <c r="D108" s="36"/>
      <c r="E108" s="36"/>
      <c r="F108" s="36"/>
    </row>
    <row r="109" ht="16.5" spans="1:6">
      <c r="A109" s="23"/>
      <c r="B109" s="23"/>
      <c r="C109" s="23"/>
      <c r="D109" s="36"/>
      <c r="E109" s="36"/>
      <c r="F109" s="36"/>
    </row>
    <row r="110" ht="16.5" spans="1:6">
      <c r="A110" s="23"/>
      <c r="B110" s="23"/>
      <c r="C110" s="23"/>
      <c r="D110" s="36"/>
      <c r="E110" s="36"/>
      <c r="F110" s="36"/>
    </row>
    <row r="111" ht="16.5" spans="1:6">
      <c r="A111" s="23"/>
      <c r="B111" s="23"/>
      <c r="C111" s="23"/>
      <c r="D111" s="36"/>
      <c r="E111" s="36"/>
      <c r="F111" s="36"/>
    </row>
    <row r="112" ht="16.5" spans="1:6">
      <c r="A112" s="23"/>
      <c r="B112" s="23"/>
      <c r="C112" s="23"/>
      <c r="D112" s="36"/>
      <c r="E112" s="36"/>
      <c r="F112" s="36"/>
    </row>
    <row r="113" ht="16.5" spans="1:6">
      <c r="A113" s="23"/>
      <c r="B113" s="23"/>
      <c r="C113" s="23"/>
      <c r="D113" s="36"/>
      <c r="E113" s="36"/>
      <c r="F113" s="36"/>
    </row>
    <row r="114" ht="16.5" spans="1:6">
      <c r="A114" s="23"/>
      <c r="B114" s="23"/>
      <c r="C114" s="23"/>
      <c r="D114" s="36"/>
      <c r="E114" s="36"/>
      <c r="F114" s="36"/>
    </row>
    <row r="115" ht="16.5" spans="1:6">
      <c r="A115" s="23"/>
      <c r="B115" s="23"/>
      <c r="C115" s="23"/>
      <c r="D115" s="36"/>
      <c r="E115" s="36"/>
      <c r="F115" s="36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4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196</v>
      </c>
      <c r="B1" s="2"/>
      <c r="C1" s="2"/>
      <c r="D1" s="2"/>
      <c r="E1" s="2"/>
      <c r="F1" s="2"/>
      <c r="G1" s="2"/>
      <c r="H1" s="2"/>
      <c r="I1" s="2"/>
      <c r="J1" s="2"/>
      <c r="K1" s="1" t="s">
        <v>197</v>
      </c>
      <c r="L1" s="1"/>
      <c r="M1" s="1"/>
      <c r="N1" s="1"/>
      <c r="O1" s="1"/>
      <c r="P1" s="1"/>
      <c r="Q1" s="1"/>
      <c r="R1" s="1"/>
    </row>
    <row r="2" ht="22.5" spans="1:18">
      <c r="A2" s="3" t="s">
        <v>198</v>
      </c>
      <c r="B2" s="4" t="s">
        <v>199</v>
      </c>
      <c r="C2" s="4" t="s">
        <v>200</v>
      </c>
      <c r="D2" s="4" t="s">
        <v>201</v>
      </c>
      <c r="E2" s="4" t="s">
        <v>202</v>
      </c>
      <c r="F2" s="4" t="s">
        <v>203</v>
      </c>
      <c r="G2" s="4" t="s">
        <v>204</v>
      </c>
      <c r="H2" s="4" t="s">
        <v>205</v>
      </c>
      <c r="I2" s="4" t="s">
        <v>206</v>
      </c>
      <c r="J2" s="4" t="s">
        <v>207</v>
      </c>
      <c r="K2" s="14" t="s">
        <v>208</v>
      </c>
      <c r="L2" s="14" t="s">
        <v>209</v>
      </c>
      <c r="M2" s="14" t="s">
        <v>210</v>
      </c>
      <c r="N2" s="14" t="s">
        <v>211</v>
      </c>
      <c r="O2" s="14" t="s">
        <v>212</v>
      </c>
      <c r="P2" s="14" t="s">
        <v>213</v>
      </c>
      <c r="Q2" s="14" t="s">
        <v>214</v>
      </c>
      <c r="R2" s="14" t="s">
        <v>215</v>
      </c>
    </row>
    <row r="3" ht="16.5" spans="1:18">
      <c r="A3" s="19">
        <v>917</v>
      </c>
      <c r="B3" s="19" t="s">
        <v>216</v>
      </c>
      <c r="C3" s="19">
        <v>2455.456</v>
      </c>
      <c r="D3" s="19">
        <v>2678.75</v>
      </c>
      <c r="E3" s="19">
        <v>1</v>
      </c>
      <c r="F3" s="20">
        <v>0</v>
      </c>
      <c r="G3" s="20">
        <v>0</v>
      </c>
      <c r="H3" s="20">
        <v>1</v>
      </c>
      <c r="I3" s="20">
        <v>0.077</v>
      </c>
      <c r="J3" s="20">
        <v>8.406</v>
      </c>
      <c r="K3" s="24">
        <v>4</v>
      </c>
      <c r="L3" s="24">
        <v>2</v>
      </c>
      <c r="M3" s="24">
        <v>0</v>
      </c>
      <c r="N3" s="24">
        <v>1</v>
      </c>
      <c r="O3" s="24">
        <v>0</v>
      </c>
      <c r="P3" s="24">
        <v>-1.409</v>
      </c>
      <c r="Q3" s="24">
        <v>0</v>
      </c>
      <c r="R3" s="24">
        <v>0</v>
      </c>
    </row>
    <row r="4" ht="16.5" spans="1:18">
      <c r="A4" s="21">
        <v>8</v>
      </c>
      <c r="B4" s="21" t="s">
        <v>217</v>
      </c>
      <c r="C4" s="21">
        <v>2982.327</v>
      </c>
      <c r="D4" s="21">
        <v>3272.244</v>
      </c>
      <c r="E4" s="21">
        <v>0</v>
      </c>
      <c r="F4" s="21">
        <v>0</v>
      </c>
      <c r="G4" s="21">
        <v>0</v>
      </c>
      <c r="H4" s="21">
        <v>1</v>
      </c>
      <c r="I4" s="20">
        <v>0.924</v>
      </c>
      <c r="J4" s="20">
        <v>9.702</v>
      </c>
      <c r="K4" s="24">
        <v>4</v>
      </c>
      <c r="L4" s="24">
        <v>2</v>
      </c>
      <c r="M4" s="24">
        <v>0</v>
      </c>
      <c r="N4" s="24">
        <v>1</v>
      </c>
      <c r="O4" s="24">
        <v>0</v>
      </c>
      <c r="P4" s="24">
        <v>-1.486</v>
      </c>
      <c r="Q4" s="24">
        <v>0</v>
      </c>
      <c r="R4" s="24">
        <v>0</v>
      </c>
    </row>
    <row r="5" ht="16.5" spans="1:18">
      <c r="A5" s="21">
        <v>12</v>
      </c>
      <c r="B5" s="21" t="s">
        <v>218</v>
      </c>
      <c r="C5" s="21">
        <v>221.603</v>
      </c>
      <c r="D5" s="21">
        <v>224.549</v>
      </c>
      <c r="E5" s="21">
        <v>0</v>
      </c>
      <c r="F5" s="21">
        <v>0</v>
      </c>
      <c r="G5" s="21">
        <v>0</v>
      </c>
      <c r="H5" s="21">
        <v>1</v>
      </c>
      <c r="I5" s="20">
        <v>0.02</v>
      </c>
      <c r="J5" s="20">
        <v>1.331</v>
      </c>
      <c r="K5" s="24">
        <v>4</v>
      </c>
      <c r="L5" s="24">
        <v>0</v>
      </c>
      <c r="M5" s="24">
        <v>0</v>
      </c>
      <c r="N5" s="24">
        <v>1</v>
      </c>
      <c r="O5" s="24">
        <v>0</v>
      </c>
      <c r="P5" s="24">
        <v>-0.403</v>
      </c>
      <c r="Q5" s="24">
        <v>0</v>
      </c>
      <c r="R5" s="24">
        <v>0</v>
      </c>
    </row>
    <row r="6" ht="16.5" spans="1:18">
      <c r="A6" s="21">
        <v>13</v>
      </c>
      <c r="B6" s="21" t="s">
        <v>219</v>
      </c>
      <c r="C6" s="21">
        <v>294.03</v>
      </c>
      <c r="D6" s="21">
        <v>296.441</v>
      </c>
      <c r="E6" s="21">
        <v>0</v>
      </c>
      <c r="F6" s="21">
        <v>0</v>
      </c>
      <c r="G6" s="21">
        <v>0</v>
      </c>
      <c r="H6" s="21">
        <v>1</v>
      </c>
      <c r="I6" s="20">
        <v>0.378</v>
      </c>
      <c r="J6" s="20">
        <v>1.189</v>
      </c>
      <c r="K6" s="24">
        <v>4</v>
      </c>
      <c r="L6" s="24">
        <v>1</v>
      </c>
      <c r="M6" s="24">
        <v>0</v>
      </c>
      <c r="N6" s="24">
        <v>0</v>
      </c>
      <c r="O6" s="24">
        <v>0</v>
      </c>
      <c r="P6" s="24">
        <v>-3.408</v>
      </c>
      <c r="Q6" s="24">
        <v>0</v>
      </c>
      <c r="R6" s="24">
        <v>1</v>
      </c>
    </row>
    <row r="7" ht="16.5" spans="1:18">
      <c r="A7" s="21">
        <v>18</v>
      </c>
      <c r="B7" s="21" t="s">
        <v>220</v>
      </c>
      <c r="C7" s="21">
        <v>5020.556</v>
      </c>
      <c r="D7" s="21">
        <v>5550.32</v>
      </c>
      <c r="E7" s="21">
        <v>0</v>
      </c>
      <c r="F7" s="21">
        <v>0</v>
      </c>
      <c r="G7" s="21">
        <v>0</v>
      </c>
      <c r="H7" s="21">
        <v>1</v>
      </c>
      <c r="I7" s="20">
        <v>1.293</v>
      </c>
      <c r="J7" s="20">
        <v>10.715</v>
      </c>
      <c r="K7" s="24">
        <v>4</v>
      </c>
      <c r="L7" s="24">
        <v>2</v>
      </c>
      <c r="M7" s="24">
        <v>-1</v>
      </c>
      <c r="N7" s="24">
        <v>1</v>
      </c>
      <c r="O7" s="24">
        <v>0</v>
      </c>
      <c r="P7" s="24">
        <v>0.305</v>
      </c>
      <c r="Q7" s="24">
        <v>0</v>
      </c>
      <c r="R7" s="24">
        <v>0</v>
      </c>
    </row>
    <row r="8" ht="16.5" spans="1:18">
      <c r="A8" s="21">
        <v>19</v>
      </c>
      <c r="B8" s="21" t="s">
        <v>221</v>
      </c>
      <c r="C8" s="21">
        <v>1043.649</v>
      </c>
      <c r="D8" s="21">
        <v>1141.636</v>
      </c>
      <c r="E8" s="21">
        <v>0</v>
      </c>
      <c r="F8" s="21">
        <v>0</v>
      </c>
      <c r="G8" s="21">
        <v>0</v>
      </c>
      <c r="H8" s="21">
        <v>1</v>
      </c>
      <c r="I8" s="20">
        <v>0.182</v>
      </c>
      <c r="J8" s="20">
        <v>8.749</v>
      </c>
      <c r="K8" s="24">
        <v>3</v>
      </c>
      <c r="L8" s="24">
        <v>1</v>
      </c>
      <c r="M8" s="24">
        <v>0</v>
      </c>
      <c r="N8" s="24">
        <v>0</v>
      </c>
      <c r="O8" s="24">
        <v>0</v>
      </c>
      <c r="P8" s="24">
        <v>5.185</v>
      </c>
      <c r="Q8" s="24">
        <v>0</v>
      </c>
      <c r="R8" s="24">
        <v>0</v>
      </c>
    </row>
    <row r="9" ht="16.5" spans="1:18">
      <c r="A9" s="21">
        <v>21</v>
      </c>
      <c r="B9" s="21" t="s">
        <v>222</v>
      </c>
      <c r="C9" s="21">
        <v>924.165</v>
      </c>
      <c r="D9" s="21">
        <v>1007.691</v>
      </c>
      <c r="E9" s="21">
        <v>0</v>
      </c>
      <c r="F9" s="21">
        <v>0</v>
      </c>
      <c r="G9" s="21">
        <v>0</v>
      </c>
      <c r="H9" s="21">
        <v>1</v>
      </c>
      <c r="I9" s="20">
        <v>0.736</v>
      </c>
      <c r="J9" s="20">
        <v>8.964</v>
      </c>
      <c r="K9" s="24">
        <v>4</v>
      </c>
      <c r="L9" s="24">
        <v>2</v>
      </c>
      <c r="M9" s="24">
        <v>-1</v>
      </c>
      <c r="N9" s="24">
        <v>1</v>
      </c>
      <c r="O9" s="24">
        <v>0</v>
      </c>
      <c r="P9" s="24">
        <v>0.093</v>
      </c>
      <c r="Q9" s="24">
        <v>0</v>
      </c>
      <c r="R9" s="24">
        <v>0</v>
      </c>
    </row>
    <row r="10" ht="16.5" spans="1:18">
      <c r="A10" s="21">
        <v>22</v>
      </c>
      <c r="B10" s="21" t="s">
        <v>223</v>
      </c>
      <c r="C10" s="21">
        <v>246.722</v>
      </c>
      <c r="D10" s="21">
        <v>248.643</v>
      </c>
      <c r="E10" s="21">
        <v>0</v>
      </c>
      <c r="F10" s="21">
        <v>0</v>
      </c>
      <c r="G10" s="21">
        <v>0</v>
      </c>
      <c r="H10" s="21">
        <v>1</v>
      </c>
      <c r="I10" s="20">
        <v>0.334</v>
      </c>
      <c r="J10" s="20">
        <v>1.104</v>
      </c>
      <c r="K10" s="24">
        <v>4</v>
      </c>
      <c r="L10" s="24">
        <v>2</v>
      </c>
      <c r="M10" s="24">
        <v>-1</v>
      </c>
      <c r="N10" s="24">
        <v>1</v>
      </c>
      <c r="O10" s="24">
        <v>0</v>
      </c>
      <c r="P10" s="24">
        <v>2.69</v>
      </c>
      <c r="Q10" s="24">
        <v>0</v>
      </c>
      <c r="R10" s="24">
        <v>0</v>
      </c>
    </row>
    <row r="11" ht="16.5" spans="1:18">
      <c r="A11" s="21">
        <v>29</v>
      </c>
      <c r="B11" s="21" t="s">
        <v>224</v>
      </c>
      <c r="C11" s="21">
        <v>3868.611</v>
      </c>
      <c r="D11" s="21">
        <v>4224.795</v>
      </c>
      <c r="E11" s="21">
        <v>0</v>
      </c>
      <c r="F11" s="21">
        <v>0</v>
      </c>
      <c r="G11" s="21">
        <v>0</v>
      </c>
      <c r="H11" s="21">
        <v>1</v>
      </c>
      <c r="I11" s="20">
        <v>1.288</v>
      </c>
      <c r="J11" s="20">
        <v>9.61</v>
      </c>
      <c r="K11" s="24">
        <v>4</v>
      </c>
      <c r="L11" s="24">
        <v>2</v>
      </c>
      <c r="M11" s="24">
        <v>0</v>
      </c>
      <c r="N11" s="24">
        <v>0</v>
      </c>
      <c r="O11" s="24">
        <v>0</v>
      </c>
      <c r="P11" s="24">
        <v>-8.483</v>
      </c>
      <c r="Q11" s="24">
        <v>0</v>
      </c>
      <c r="R11" s="24">
        <v>0</v>
      </c>
    </row>
    <row r="12" ht="16.5" spans="1:18">
      <c r="A12" s="21">
        <v>31</v>
      </c>
      <c r="B12" s="21" t="s">
        <v>225</v>
      </c>
      <c r="C12" s="21">
        <v>2797.602</v>
      </c>
      <c r="D12" s="21">
        <v>3070.831</v>
      </c>
      <c r="E12" s="21">
        <v>0</v>
      </c>
      <c r="F12" s="21">
        <v>0</v>
      </c>
      <c r="G12" s="21">
        <v>0</v>
      </c>
      <c r="H12" s="21">
        <v>1</v>
      </c>
      <c r="I12" s="20">
        <v>0.299</v>
      </c>
      <c r="J12" s="20">
        <v>9.17</v>
      </c>
      <c r="K12" s="24">
        <v>4</v>
      </c>
      <c r="L12" s="24">
        <v>2</v>
      </c>
      <c r="M12" s="24">
        <v>0</v>
      </c>
      <c r="N12" s="24">
        <v>1</v>
      </c>
      <c r="O12" s="24">
        <v>0</v>
      </c>
      <c r="P12" s="24">
        <v>0.064</v>
      </c>
      <c r="Q12" s="24">
        <v>0</v>
      </c>
      <c r="R12" s="24">
        <v>0</v>
      </c>
    </row>
    <row r="13" ht="16.5" spans="1:18">
      <c r="A13" s="21">
        <v>38</v>
      </c>
      <c r="B13" s="21" t="s">
        <v>226</v>
      </c>
      <c r="C13" s="21">
        <v>4997.704</v>
      </c>
      <c r="D13" s="21">
        <v>5510.836</v>
      </c>
      <c r="E13" s="21">
        <v>0</v>
      </c>
      <c r="F13" s="21">
        <v>0</v>
      </c>
      <c r="G13" s="21">
        <v>0</v>
      </c>
      <c r="H13" s="21">
        <v>1</v>
      </c>
      <c r="I13" s="20">
        <v>1.808</v>
      </c>
      <c r="J13" s="20">
        <v>10.951</v>
      </c>
      <c r="K13" s="24">
        <v>4</v>
      </c>
      <c r="L13" s="24">
        <v>2</v>
      </c>
      <c r="M13" s="24">
        <v>0</v>
      </c>
      <c r="N13" s="24">
        <v>0</v>
      </c>
      <c r="O13" s="24">
        <v>0</v>
      </c>
      <c r="P13" s="24">
        <v>-4.83</v>
      </c>
      <c r="Q13" s="24">
        <v>0</v>
      </c>
      <c r="R13" s="24">
        <v>1</v>
      </c>
    </row>
    <row r="14" ht="16.5" spans="1:18">
      <c r="A14" s="21">
        <v>43</v>
      </c>
      <c r="B14" s="21" t="s">
        <v>227</v>
      </c>
      <c r="C14" s="21">
        <v>1991.796</v>
      </c>
      <c r="D14" s="21">
        <v>2179.757</v>
      </c>
      <c r="E14" s="21">
        <v>0</v>
      </c>
      <c r="F14" s="21">
        <v>0</v>
      </c>
      <c r="G14" s="21">
        <v>0</v>
      </c>
      <c r="H14" s="21">
        <v>1</v>
      </c>
      <c r="I14" s="20">
        <v>0.128</v>
      </c>
      <c r="J14" s="20">
        <v>8.74</v>
      </c>
      <c r="K14" s="24">
        <v>3</v>
      </c>
      <c r="L14" s="24">
        <v>2</v>
      </c>
      <c r="M14" s="24">
        <v>1</v>
      </c>
      <c r="N14" s="24">
        <v>-1</v>
      </c>
      <c r="O14" s="24">
        <v>0</v>
      </c>
      <c r="P14" s="24">
        <v>-0.01</v>
      </c>
      <c r="Q14" s="24">
        <v>0</v>
      </c>
      <c r="R14" s="24">
        <v>0</v>
      </c>
    </row>
    <row r="15" ht="16.5" spans="1:18">
      <c r="A15" s="21">
        <v>52</v>
      </c>
      <c r="B15" s="21" t="s">
        <v>228</v>
      </c>
      <c r="C15" s="21">
        <v>2591.601</v>
      </c>
      <c r="D15" s="21">
        <v>2841.267</v>
      </c>
      <c r="E15" s="21">
        <v>0</v>
      </c>
      <c r="F15" s="21">
        <v>0</v>
      </c>
      <c r="G15" s="21">
        <v>0</v>
      </c>
      <c r="H15" s="21">
        <v>1</v>
      </c>
      <c r="I15" s="20">
        <v>0.424</v>
      </c>
      <c r="J15" s="20">
        <v>9.173</v>
      </c>
      <c r="K15" s="24">
        <v>4</v>
      </c>
      <c r="L15" s="24">
        <v>1</v>
      </c>
      <c r="M15" s="24">
        <v>-1</v>
      </c>
      <c r="N15" s="24">
        <v>1</v>
      </c>
      <c r="O15" s="24">
        <v>0</v>
      </c>
      <c r="P15" s="24">
        <v>0.001</v>
      </c>
      <c r="Q15" s="24">
        <v>0</v>
      </c>
      <c r="R15" s="24">
        <v>0</v>
      </c>
    </row>
    <row r="16" ht="16.5" spans="1:18">
      <c r="A16" s="21">
        <v>56</v>
      </c>
      <c r="B16" s="21" t="s">
        <v>229</v>
      </c>
      <c r="C16" s="21">
        <v>1049.747</v>
      </c>
      <c r="D16" s="21">
        <v>1135.033</v>
      </c>
      <c r="E16" s="21">
        <v>0</v>
      </c>
      <c r="F16" s="21">
        <v>0</v>
      </c>
      <c r="G16" s="21">
        <v>0</v>
      </c>
      <c r="H16" s="21">
        <v>1</v>
      </c>
      <c r="I16" s="20">
        <v>0.353</v>
      </c>
      <c r="J16" s="20">
        <v>7.84</v>
      </c>
      <c r="K16" s="24">
        <v>4</v>
      </c>
      <c r="L16" s="24">
        <v>2</v>
      </c>
      <c r="M16" s="24">
        <v>0</v>
      </c>
      <c r="N16" s="24">
        <v>1</v>
      </c>
      <c r="O16" s="24">
        <v>0</v>
      </c>
      <c r="P16" s="24">
        <v>1.725</v>
      </c>
      <c r="Q16" s="24">
        <v>0</v>
      </c>
      <c r="R16" s="24">
        <v>0</v>
      </c>
    </row>
    <row r="17" ht="16.5" spans="1:18">
      <c r="A17" s="21">
        <v>58</v>
      </c>
      <c r="B17" s="21" t="s">
        <v>230</v>
      </c>
      <c r="C17" s="21">
        <v>4028.322</v>
      </c>
      <c r="D17" s="21">
        <v>4403.234</v>
      </c>
      <c r="E17" s="21">
        <v>0</v>
      </c>
      <c r="F17" s="21">
        <v>0</v>
      </c>
      <c r="G17" s="21">
        <v>0</v>
      </c>
      <c r="H17" s="21">
        <v>1</v>
      </c>
      <c r="I17" s="20">
        <v>0.294</v>
      </c>
      <c r="J17" s="20">
        <v>8.783</v>
      </c>
      <c r="K17" s="24">
        <v>4</v>
      </c>
      <c r="L17" s="24">
        <v>2</v>
      </c>
      <c r="M17" s="24">
        <v>0</v>
      </c>
      <c r="N17" s="24">
        <v>1</v>
      </c>
      <c r="O17" s="24">
        <v>0</v>
      </c>
      <c r="P17" s="24">
        <v>2.488</v>
      </c>
      <c r="Q17" s="24">
        <v>0</v>
      </c>
      <c r="R17" s="24">
        <v>0</v>
      </c>
    </row>
    <row r="18" ht="16.5" spans="1:18">
      <c r="A18" s="21">
        <v>61</v>
      </c>
      <c r="B18" s="21" t="s">
        <v>231</v>
      </c>
      <c r="C18" s="21">
        <v>174.962</v>
      </c>
      <c r="D18" s="21">
        <v>177.297</v>
      </c>
      <c r="E18" s="21">
        <v>0</v>
      </c>
      <c r="F18" s="21">
        <v>0</v>
      </c>
      <c r="G18" s="21">
        <v>0</v>
      </c>
      <c r="H18" s="21">
        <v>1</v>
      </c>
      <c r="I18" s="20">
        <v>0.283</v>
      </c>
      <c r="J18" s="20">
        <v>1.596</v>
      </c>
      <c r="K18" s="24">
        <v>4</v>
      </c>
      <c r="L18" s="24">
        <v>2</v>
      </c>
      <c r="M18" s="24">
        <v>0</v>
      </c>
      <c r="N18" s="24">
        <v>1</v>
      </c>
      <c r="O18" s="24">
        <v>0</v>
      </c>
      <c r="P18" s="24">
        <v>-1.186</v>
      </c>
      <c r="Q18" s="24">
        <v>0</v>
      </c>
      <c r="R18" s="24">
        <v>0</v>
      </c>
    </row>
    <row r="19" ht="16.5" spans="1:18">
      <c r="A19" s="21">
        <v>63</v>
      </c>
      <c r="B19" s="21" t="s">
        <v>232</v>
      </c>
      <c r="C19" s="21">
        <v>3202.836</v>
      </c>
      <c r="D19" s="21">
        <v>3513.288</v>
      </c>
      <c r="E19" s="21">
        <v>0</v>
      </c>
      <c r="F19" s="21">
        <v>0</v>
      </c>
      <c r="G19" s="21">
        <v>0</v>
      </c>
      <c r="H19" s="21">
        <v>1</v>
      </c>
      <c r="I19" s="20">
        <v>0.874</v>
      </c>
      <c r="J19" s="20">
        <v>9.633</v>
      </c>
      <c r="K19" s="24">
        <v>4</v>
      </c>
      <c r="L19" s="24">
        <v>2</v>
      </c>
      <c r="M19" s="24">
        <v>-1</v>
      </c>
      <c r="N19" s="24">
        <v>1</v>
      </c>
      <c r="O19" s="24">
        <v>0</v>
      </c>
      <c r="P19" s="24">
        <v>6.353</v>
      </c>
      <c r="Q19" s="24">
        <v>0</v>
      </c>
      <c r="R19" s="24">
        <v>0</v>
      </c>
    </row>
    <row r="20" ht="16.5" spans="1:18">
      <c r="A20" s="21">
        <v>76</v>
      </c>
      <c r="B20" s="21" t="s">
        <v>233</v>
      </c>
      <c r="C20" s="21">
        <v>4853.658</v>
      </c>
      <c r="D20" s="21">
        <v>5343.64</v>
      </c>
      <c r="E20" s="21">
        <v>0</v>
      </c>
      <c r="F20" s="21">
        <v>0</v>
      </c>
      <c r="G20" s="21">
        <v>0</v>
      </c>
      <c r="H20" s="21">
        <v>1</v>
      </c>
      <c r="I20" s="20">
        <v>1.989</v>
      </c>
      <c r="J20" s="20">
        <v>10.976</v>
      </c>
      <c r="K20" s="24">
        <v>4</v>
      </c>
      <c r="L20" s="24">
        <v>2</v>
      </c>
      <c r="M20" s="24">
        <v>-1</v>
      </c>
      <c r="N20" s="24">
        <v>1</v>
      </c>
      <c r="O20" s="24">
        <v>0</v>
      </c>
      <c r="P20" s="24">
        <v>0.825</v>
      </c>
      <c r="Q20" s="24">
        <v>0</v>
      </c>
      <c r="R20" s="24">
        <v>0</v>
      </c>
    </row>
    <row r="21" ht="16.5" spans="1:18">
      <c r="A21" s="21">
        <v>101</v>
      </c>
      <c r="B21" s="21" t="s">
        <v>234</v>
      </c>
      <c r="C21" s="21">
        <v>244.741</v>
      </c>
      <c r="D21" s="21">
        <v>246.634</v>
      </c>
      <c r="E21" s="21">
        <v>0</v>
      </c>
      <c r="F21" s="21">
        <v>0</v>
      </c>
      <c r="G21" s="21">
        <v>0</v>
      </c>
      <c r="H21" s="21">
        <v>1</v>
      </c>
      <c r="I21" s="20">
        <v>0.322</v>
      </c>
      <c r="J21" s="20">
        <v>1.087</v>
      </c>
      <c r="K21" s="24">
        <v>4</v>
      </c>
      <c r="L21" s="24">
        <v>2</v>
      </c>
      <c r="M21" s="24">
        <v>0</v>
      </c>
      <c r="N21" s="24">
        <v>0</v>
      </c>
      <c r="O21" s="24">
        <v>0</v>
      </c>
      <c r="P21" s="24">
        <v>-3.827</v>
      </c>
      <c r="Q21" s="24">
        <v>0</v>
      </c>
      <c r="R21" s="24">
        <v>0</v>
      </c>
    </row>
    <row r="22" ht="16.5" spans="1:18">
      <c r="A22" s="21">
        <v>110</v>
      </c>
      <c r="B22" s="21" t="s">
        <v>235</v>
      </c>
      <c r="C22" s="21">
        <v>3424.009</v>
      </c>
      <c r="D22" s="21">
        <v>3789.977</v>
      </c>
      <c r="E22" s="21">
        <v>0</v>
      </c>
      <c r="F22" s="21">
        <v>0</v>
      </c>
      <c r="G22" s="21">
        <v>0</v>
      </c>
      <c r="H22" s="21">
        <v>1</v>
      </c>
      <c r="I22" s="20">
        <v>0.412</v>
      </c>
      <c r="J22" s="20">
        <v>10.028</v>
      </c>
      <c r="K22" s="24">
        <v>4</v>
      </c>
      <c r="L22" s="24">
        <v>2</v>
      </c>
      <c r="M22" s="24">
        <v>-1</v>
      </c>
      <c r="N22" s="24">
        <v>1</v>
      </c>
      <c r="O22" s="24">
        <v>0</v>
      </c>
      <c r="P22" s="24">
        <v>0.998</v>
      </c>
      <c r="Q22" s="24">
        <v>0</v>
      </c>
      <c r="R22" s="24">
        <v>0</v>
      </c>
    </row>
    <row r="23" ht="16.5" spans="1:18">
      <c r="A23" s="21">
        <v>116</v>
      </c>
      <c r="B23" s="21" t="s">
        <v>236</v>
      </c>
      <c r="C23" s="21">
        <v>194.659</v>
      </c>
      <c r="D23" s="21">
        <v>196.453</v>
      </c>
      <c r="E23" s="21">
        <v>0</v>
      </c>
      <c r="F23" s="21">
        <v>0</v>
      </c>
      <c r="G23" s="21">
        <v>0</v>
      </c>
      <c r="H23" s="21">
        <v>1</v>
      </c>
      <c r="I23" s="20">
        <v>0.316</v>
      </c>
      <c r="J23" s="20">
        <v>1.226</v>
      </c>
      <c r="K23" s="24">
        <v>3</v>
      </c>
      <c r="L23" s="24">
        <v>2</v>
      </c>
      <c r="M23" s="24">
        <v>0</v>
      </c>
      <c r="N23" s="24">
        <v>1</v>
      </c>
      <c r="O23" s="24">
        <v>0</v>
      </c>
      <c r="P23" s="24">
        <v>0</v>
      </c>
      <c r="Q23" s="24">
        <v>0</v>
      </c>
      <c r="R23" s="24">
        <v>0</v>
      </c>
    </row>
    <row r="24" ht="16.5" spans="1:18">
      <c r="A24" s="21">
        <v>125</v>
      </c>
      <c r="B24" s="21" t="s">
        <v>237</v>
      </c>
      <c r="C24" s="21">
        <v>10505.248</v>
      </c>
      <c r="D24" s="21">
        <v>11377.547</v>
      </c>
      <c r="E24" s="21">
        <v>0</v>
      </c>
      <c r="F24" s="21">
        <v>0</v>
      </c>
      <c r="G24" s="21">
        <v>0</v>
      </c>
      <c r="H24" s="21">
        <v>1</v>
      </c>
      <c r="I24" s="20">
        <v>1.27</v>
      </c>
      <c r="J24" s="20">
        <v>8.839</v>
      </c>
      <c r="K24" s="24">
        <v>4</v>
      </c>
      <c r="L24" s="24">
        <v>2</v>
      </c>
      <c r="M24" s="24">
        <v>-1</v>
      </c>
      <c r="N24" s="24">
        <v>1</v>
      </c>
      <c r="O24" s="24">
        <v>0</v>
      </c>
      <c r="P24" s="24">
        <v>2.031</v>
      </c>
      <c r="Q24" s="24">
        <v>0</v>
      </c>
      <c r="R24" s="24">
        <v>0</v>
      </c>
    </row>
    <row r="25" ht="16.5" spans="1:18">
      <c r="A25" s="21">
        <v>134</v>
      </c>
      <c r="B25" s="21" t="s">
        <v>238</v>
      </c>
      <c r="C25" s="21">
        <v>925.47</v>
      </c>
      <c r="D25" s="21">
        <v>1008.808</v>
      </c>
      <c r="E25" s="21">
        <v>0</v>
      </c>
      <c r="F25" s="21">
        <v>0</v>
      </c>
      <c r="G25" s="21">
        <v>0</v>
      </c>
      <c r="H25" s="21">
        <v>1</v>
      </c>
      <c r="I25" s="20">
        <v>4.257</v>
      </c>
      <c r="J25" s="20">
        <v>12.166</v>
      </c>
      <c r="K25" s="24">
        <v>4</v>
      </c>
      <c r="L25" s="24">
        <v>2</v>
      </c>
      <c r="M25" s="24">
        <v>0</v>
      </c>
      <c r="N25" s="24">
        <v>1</v>
      </c>
      <c r="O25" s="24">
        <v>0</v>
      </c>
      <c r="P25" s="24">
        <v>3.041</v>
      </c>
      <c r="Q25" s="24">
        <v>0</v>
      </c>
      <c r="R25" s="24">
        <v>0</v>
      </c>
    </row>
    <row r="26" ht="16.5" spans="1:18">
      <c r="A26" s="21">
        <v>149</v>
      </c>
      <c r="B26" s="21" t="s">
        <v>239</v>
      </c>
      <c r="C26" s="21">
        <v>3642.858</v>
      </c>
      <c r="D26" s="21">
        <v>3958.31</v>
      </c>
      <c r="E26" s="21">
        <v>0</v>
      </c>
      <c r="F26" s="21">
        <v>0</v>
      </c>
      <c r="G26" s="21">
        <v>0</v>
      </c>
      <c r="H26" s="21">
        <v>1</v>
      </c>
      <c r="I26" s="20">
        <v>1.194</v>
      </c>
      <c r="J26" s="20">
        <v>9.069</v>
      </c>
      <c r="K26" s="24">
        <v>4</v>
      </c>
      <c r="L26" s="24">
        <v>2</v>
      </c>
      <c r="M26" s="24">
        <v>-1</v>
      </c>
      <c r="N26" s="24">
        <v>1</v>
      </c>
      <c r="O26" s="24">
        <v>0</v>
      </c>
      <c r="P26" s="24">
        <v>-0.133</v>
      </c>
      <c r="Q26" s="24">
        <v>0</v>
      </c>
      <c r="R26" s="24">
        <v>0</v>
      </c>
    </row>
    <row r="27" ht="16.5" spans="1:18">
      <c r="A27" s="21">
        <v>152</v>
      </c>
      <c r="B27" s="21" t="s">
        <v>240</v>
      </c>
      <c r="C27" s="21">
        <v>2546.148</v>
      </c>
      <c r="D27" s="21">
        <v>2770.541</v>
      </c>
      <c r="E27" s="21">
        <v>0</v>
      </c>
      <c r="F27" s="21">
        <v>0</v>
      </c>
      <c r="G27" s="21">
        <v>0</v>
      </c>
      <c r="H27" s="21">
        <v>1</v>
      </c>
      <c r="I27" s="20">
        <v>0.116</v>
      </c>
      <c r="J27" s="20">
        <v>8.206</v>
      </c>
      <c r="K27" s="24">
        <v>4</v>
      </c>
      <c r="L27" s="24">
        <v>2</v>
      </c>
      <c r="M27" s="24">
        <v>0</v>
      </c>
      <c r="N27" s="24">
        <v>1</v>
      </c>
      <c r="O27" s="24">
        <v>0</v>
      </c>
      <c r="P27" s="24">
        <v>-0.202</v>
      </c>
      <c r="Q27" s="24">
        <v>0</v>
      </c>
      <c r="R27" s="24">
        <v>1</v>
      </c>
    </row>
    <row r="28" ht="16.5" spans="1:18">
      <c r="A28" s="21">
        <v>821</v>
      </c>
      <c r="B28" s="21" t="s">
        <v>241</v>
      </c>
      <c r="C28" s="21">
        <v>6040.693</v>
      </c>
      <c r="D28" s="21">
        <v>6530.389</v>
      </c>
      <c r="E28" s="21">
        <v>0</v>
      </c>
      <c r="F28" s="21">
        <v>0</v>
      </c>
      <c r="G28" s="21">
        <v>0</v>
      </c>
      <c r="H28" s="21">
        <v>1</v>
      </c>
      <c r="I28" s="20">
        <v>0.323</v>
      </c>
      <c r="J28" s="20">
        <v>7.797</v>
      </c>
      <c r="K28" s="24">
        <v>4</v>
      </c>
      <c r="L28" s="24">
        <v>2</v>
      </c>
      <c r="M28" s="24">
        <v>-1</v>
      </c>
      <c r="N28" s="24">
        <v>1</v>
      </c>
      <c r="O28" s="24">
        <v>0</v>
      </c>
      <c r="P28" s="24">
        <v>4.081</v>
      </c>
      <c r="Q28" s="24">
        <v>0</v>
      </c>
      <c r="R28" s="24">
        <v>0</v>
      </c>
    </row>
    <row r="29" ht="16.5" spans="1:18">
      <c r="A29" s="21">
        <v>869</v>
      </c>
      <c r="B29" s="21" t="s">
        <v>242</v>
      </c>
      <c r="C29" s="21">
        <v>3088.313</v>
      </c>
      <c r="D29" s="21">
        <v>3713.878</v>
      </c>
      <c r="E29" s="21">
        <v>0</v>
      </c>
      <c r="F29" s="21">
        <v>0</v>
      </c>
      <c r="G29" s="21">
        <v>0</v>
      </c>
      <c r="H29" s="21">
        <v>1</v>
      </c>
      <c r="I29" s="20">
        <v>1.354</v>
      </c>
      <c r="J29" s="20">
        <v>17.97</v>
      </c>
      <c r="K29" s="24">
        <v>4</v>
      </c>
      <c r="L29" s="24">
        <v>2</v>
      </c>
      <c r="M29" s="24">
        <v>0</v>
      </c>
      <c r="N29" s="24">
        <v>1</v>
      </c>
      <c r="O29" s="24">
        <v>0</v>
      </c>
      <c r="P29" s="24">
        <v>-0.272</v>
      </c>
      <c r="Q29" s="24">
        <v>0</v>
      </c>
      <c r="R29" s="24">
        <v>1</v>
      </c>
    </row>
    <row r="30" ht="16.5" spans="1:18">
      <c r="A30" s="21">
        <v>919</v>
      </c>
      <c r="B30" s="21" t="s">
        <v>243</v>
      </c>
      <c r="C30" s="21">
        <v>4600.87</v>
      </c>
      <c r="D30" s="21">
        <v>5027.104</v>
      </c>
      <c r="E30" s="21">
        <v>0</v>
      </c>
      <c r="F30" s="21">
        <v>0</v>
      </c>
      <c r="G30" s="21">
        <v>0</v>
      </c>
      <c r="H30" s="21">
        <v>1</v>
      </c>
      <c r="I30" s="20">
        <v>0.035</v>
      </c>
      <c r="J30" s="20">
        <v>8.511</v>
      </c>
      <c r="K30" s="24">
        <v>4</v>
      </c>
      <c r="L30" s="24">
        <v>2</v>
      </c>
      <c r="M30" s="24">
        <v>-1</v>
      </c>
      <c r="N30" s="24">
        <v>1</v>
      </c>
      <c r="O30" s="24">
        <v>0</v>
      </c>
      <c r="P30" s="24">
        <v>2.025</v>
      </c>
      <c r="Q30" s="24">
        <v>0</v>
      </c>
      <c r="R30" s="24">
        <v>0</v>
      </c>
    </row>
    <row r="31" ht="16.5" spans="1:18">
      <c r="A31" s="21">
        <v>923</v>
      </c>
      <c r="B31" s="21" t="s">
        <v>244</v>
      </c>
      <c r="C31" s="21">
        <v>247.336</v>
      </c>
      <c r="D31" s="21">
        <v>249.234</v>
      </c>
      <c r="E31" s="21">
        <v>0</v>
      </c>
      <c r="F31" s="21">
        <v>0</v>
      </c>
      <c r="G31" s="21">
        <v>0</v>
      </c>
      <c r="H31" s="21">
        <v>1</v>
      </c>
      <c r="I31" s="20">
        <v>0.346</v>
      </c>
      <c r="J31" s="20">
        <v>1.105</v>
      </c>
      <c r="K31" s="24">
        <v>3</v>
      </c>
      <c r="L31" s="24">
        <v>2</v>
      </c>
      <c r="M31" s="24">
        <v>0</v>
      </c>
      <c r="N31" s="24">
        <v>1</v>
      </c>
      <c r="O31" s="24">
        <v>0</v>
      </c>
      <c r="P31" s="24">
        <v>2.244</v>
      </c>
      <c r="Q31" s="24">
        <v>0</v>
      </c>
      <c r="R31" s="24">
        <v>1</v>
      </c>
    </row>
    <row r="32" ht="16.5" spans="1:18">
      <c r="A32" s="21">
        <v>925</v>
      </c>
      <c r="B32" s="21" t="s">
        <v>245</v>
      </c>
      <c r="C32" s="21">
        <v>4168.164</v>
      </c>
      <c r="D32" s="21">
        <v>4568.189</v>
      </c>
      <c r="E32" s="21">
        <v>0</v>
      </c>
      <c r="F32" s="21">
        <v>0</v>
      </c>
      <c r="G32" s="21">
        <v>0</v>
      </c>
      <c r="H32" s="21">
        <v>1</v>
      </c>
      <c r="I32" s="20">
        <v>0.405</v>
      </c>
      <c r="J32" s="20">
        <v>9.126</v>
      </c>
      <c r="K32" s="24">
        <v>3</v>
      </c>
      <c r="L32" s="24">
        <v>2</v>
      </c>
      <c r="M32" s="24">
        <v>0</v>
      </c>
      <c r="N32" s="24">
        <v>1</v>
      </c>
      <c r="O32" s="24">
        <v>0</v>
      </c>
      <c r="P32" s="24">
        <v>-0.357</v>
      </c>
      <c r="Q32" s="24">
        <v>0</v>
      </c>
      <c r="R32" s="24">
        <v>0</v>
      </c>
    </row>
    <row r="33" ht="16.5" spans="1:18">
      <c r="A33" s="21">
        <v>959</v>
      </c>
      <c r="B33" s="21" t="s">
        <v>246</v>
      </c>
      <c r="C33" s="21">
        <v>6555.018</v>
      </c>
      <c r="D33" s="21">
        <v>7173.717</v>
      </c>
      <c r="E33" s="21">
        <v>0</v>
      </c>
      <c r="F33" s="21">
        <v>0</v>
      </c>
      <c r="G33" s="21">
        <v>0</v>
      </c>
      <c r="H33" s="21">
        <v>1</v>
      </c>
      <c r="I33" s="20">
        <v>0.47</v>
      </c>
      <c r="J33" s="20">
        <v>9.054</v>
      </c>
      <c r="K33" s="24">
        <v>3</v>
      </c>
      <c r="L33" s="24">
        <v>2</v>
      </c>
      <c r="M33" s="24">
        <v>0</v>
      </c>
      <c r="N33" s="24">
        <v>1</v>
      </c>
      <c r="O33" s="24">
        <v>0</v>
      </c>
      <c r="P33" s="24">
        <v>-2.075</v>
      </c>
      <c r="Q33" s="24">
        <v>0</v>
      </c>
      <c r="R33" s="24">
        <v>0</v>
      </c>
    </row>
    <row r="34" ht="16.5" spans="1:18">
      <c r="A34" s="21">
        <v>399289</v>
      </c>
      <c r="B34" s="21" t="s">
        <v>247</v>
      </c>
      <c r="C34" s="21">
        <v>117.237</v>
      </c>
      <c r="D34" s="21">
        <v>118.415</v>
      </c>
      <c r="E34" s="21">
        <v>0</v>
      </c>
      <c r="F34" s="21">
        <v>0</v>
      </c>
      <c r="G34" s="21">
        <v>0</v>
      </c>
      <c r="H34" s="21">
        <v>1</v>
      </c>
      <c r="I34" s="20">
        <v>0.426</v>
      </c>
      <c r="J34" s="20">
        <v>1.417</v>
      </c>
      <c r="K34" s="24">
        <v>4</v>
      </c>
      <c r="L34" s="24">
        <v>0</v>
      </c>
      <c r="M34" s="24">
        <v>0</v>
      </c>
      <c r="N34" s="24">
        <v>0</v>
      </c>
      <c r="O34" s="24">
        <v>0</v>
      </c>
      <c r="P34" s="24">
        <v>-3.144</v>
      </c>
      <c r="Q34" s="24">
        <v>0</v>
      </c>
      <c r="R34" s="24">
        <v>0</v>
      </c>
    </row>
    <row r="35" ht="16.5" spans="1:18">
      <c r="A35" s="21">
        <v>399298</v>
      </c>
      <c r="B35" s="21" t="s">
        <v>248</v>
      </c>
      <c r="C35" s="21">
        <v>207.966</v>
      </c>
      <c r="D35" s="21">
        <v>209.817</v>
      </c>
      <c r="E35" s="21">
        <v>0</v>
      </c>
      <c r="F35" s="21">
        <v>0</v>
      </c>
      <c r="G35" s="21">
        <v>0</v>
      </c>
      <c r="H35" s="21">
        <v>1</v>
      </c>
      <c r="I35" s="20">
        <v>0.412</v>
      </c>
      <c r="J35" s="20">
        <v>1.291</v>
      </c>
      <c r="K35" s="24">
        <v>3</v>
      </c>
      <c r="L35" s="24">
        <v>1</v>
      </c>
      <c r="M35" s="24">
        <v>0</v>
      </c>
      <c r="N35" s="24">
        <v>0</v>
      </c>
      <c r="O35" s="24">
        <v>0</v>
      </c>
      <c r="P35" s="24">
        <v>22.592</v>
      </c>
      <c r="Q35" s="24">
        <v>0</v>
      </c>
      <c r="R35" s="24">
        <v>1</v>
      </c>
    </row>
    <row r="36" ht="16.5" spans="1:18">
      <c r="A36" s="21">
        <v>399299</v>
      </c>
      <c r="B36" s="21" t="s">
        <v>249</v>
      </c>
      <c r="C36" s="21">
        <v>239.58</v>
      </c>
      <c r="D36" s="21">
        <v>241.25</v>
      </c>
      <c r="E36" s="21">
        <v>0</v>
      </c>
      <c r="F36" s="21">
        <v>0</v>
      </c>
      <c r="G36" s="21">
        <v>0</v>
      </c>
      <c r="H36" s="21">
        <v>1</v>
      </c>
      <c r="I36" s="20">
        <v>0.423</v>
      </c>
      <c r="J36" s="20">
        <v>1.112</v>
      </c>
      <c r="K36" s="24">
        <v>4</v>
      </c>
      <c r="L36" s="24">
        <v>1</v>
      </c>
      <c r="M36" s="24">
        <v>0</v>
      </c>
      <c r="N36" s="24">
        <v>0</v>
      </c>
      <c r="O36" s="24">
        <v>0</v>
      </c>
      <c r="P36" s="24">
        <v>2.777</v>
      </c>
      <c r="Q36" s="24">
        <v>0</v>
      </c>
      <c r="R36" s="24">
        <v>1</v>
      </c>
    </row>
    <row r="37" ht="16.5" spans="1:18">
      <c r="A37" s="21">
        <v>399301</v>
      </c>
      <c r="B37" s="21" t="s">
        <v>250</v>
      </c>
      <c r="C37" s="21">
        <v>211.718</v>
      </c>
      <c r="D37" s="21">
        <v>213.602</v>
      </c>
      <c r="E37" s="21">
        <v>0</v>
      </c>
      <c r="F37" s="21">
        <v>0</v>
      </c>
      <c r="G37" s="21">
        <v>0</v>
      </c>
      <c r="H37" s="21">
        <v>1</v>
      </c>
      <c r="I37" s="20">
        <v>0.412</v>
      </c>
      <c r="J37" s="20">
        <v>1.291</v>
      </c>
      <c r="K37" s="24">
        <v>4</v>
      </c>
      <c r="L37" s="24">
        <v>2</v>
      </c>
      <c r="M37" s="24">
        <v>-1</v>
      </c>
      <c r="N37" s="24">
        <v>1</v>
      </c>
      <c r="O37" s="24">
        <v>0</v>
      </c>
      <c r="P37" s="24">
        <v>6.686</v>
      </c>
      <c r="Q37" s="24">
        <v>0</v>
      </c>
      <c r="R37" s="24">
        <v>0</v>
      </c>
    </row>
    <row r="38" ht="16.5" spans="1:18">
      <c r="A38" s="21">
        <v>399302</v>
      </c>
      <c r="B38" s="21" t="s">
        <v>251</v>
      </c>
      <c r="C38" s="21">
        <v>215.671</v>
      </c>
      <c r="D38" s="21">
        <v>217.69</v>
      </c>
      <c r="E38" s="21">
        <v>0</v>
      </c>
      <c r="F38" s="21">
        <v>0</v>
      </c>
      <c r="G38" s="21">
        <v>0</v>
      </c>
      <c r="H38" s="21">
        <v>1</v>
      </c>
      <c r="I38" s="20">
        <v>0.35</v>
      </c>
      <c r="J38" s="20">
        <v>1.274</v>
      </c>
      <c r="K38" s="24">
        <v>2</v>
      </c>
      <c r="L38" s="24">
        <v>1</v>
      </c>
      <c r="M38" s="24">
        <v>1</v>
      </c>
      <c r="N38" s="24">
        <v>-1</v>
      </c>
      <c r="O38" s="24">
        <v>0</v>
      </c>
      <c r="P38" s="24">
        <v>-11.455</v>
      </c>
      <c r="Q38" s="24">
        <v>-1</v>
      </c>
      <c r="R38" s="24">
        <v>0</v>
      </c>
    </row>
    <row r="39" ht="16.5" spans="1:18">
      <c r="A39" s="21">
        <v>399321</v>
      </c>
      <c r="B39" s="21" t="s">
        <v>252</v>
      </c>
      <c r="C39" s="21">
        <v>6908.928</v>
      </c>
      <c r="D39" s="21">
        <v>7537.541</v>
      </c>
      <c r="E39" s="21">
        <v>0</v>
      </c>
      <c r="F39" s="21">
        <v>0</v>
      </c>
      <c r="G39" s="21">
        <v>0</v>
      </c>
      <c r="H39" s="21">
        <v>1</v>
      </c>
      <c r="I39" s="20">
        <v>0.883</v>
      </c>
      <c r="J39" s="20">
        <v>9.149</v>
      </c>
      <c r="K39" s="24">
        <v>4</v>
      </c>
      <c r="L39" s="24">
        <v>2</v>
      </c>
      <c r="M39" s="24">
        <v>0</v>
      </c>
      <c r="N39" s="24">
        <v>0</v>
      </c>
      <c r="O39" s="24">
        <v>0</v>
      </c>
      <c r="P39" s="24">
        <v>-6.859</v>
      </c>
      <c r="Q39" s="24">
        <v>0</v>
      </c>
      <c r="R39" s="24">
        <v>1</v>
      </c>
    </row>
    <row r="40" ht="16.5" spans="1:18">
      <c r="A40" s="21">
        <v>399373</v>
      </c>
      <c r="B40" s="21" t="s">
        <v>253</v>
      </c>
      <c r="C40" s="21">
        <v>7477.135</v>
      </c>
      <c r="D40" s="21">
        <v>8135.232</v>
      </c>
      <c r="E40" s="21">
        <v>0</v>
      </c>
      <c r="F40" s="21">
        <v>0</v>
      </c>
      <c r="G40" s="21">
        <v>0</v>
      </c>
      <c r="H40" s="21">
        <v>1</v>
      </c>
      <c r="I40" s="20">
        <v>1.108</v>
      </c>
      <c r="J40" s="20">
        <v>9.108</v>
      </c>
      <c r="K40" s="24">
        <v>4</v>
      </c>
      <c r="L40" s="24">
        <v>0</v>
      </c>
      <c r="M40" s="24">
        <v>0</v>
      </c>
      <c r="N40" s="24">
        <v>0</v>
      </c>
      <c r="O40" s="24">
        <v>0</v>
      </c>
      <c r="P40" s="24">
        <v>2.691</v>
      </c>
      <c r="Q40" s="24">
        <v>0</v>
      </c>
      <c r="R40" s="24">
        <v>0</v>
      </c>
    </row>
    <row r="41" ht="16.5" spans="1:18">
      <c r="A41" s="21">
        <v>399404</v>
      </c>
      <c r="B41" s="21" t="s">
        <v>254</v>
      </c>
      <c r="C41" s="21">
        <v>6126.653</v>
      </c>
      <c r="D41" s="21">
        <v>6593.538</v>
      </c>
      <c r="E41" s="21">
        <v>0</v>
      </c>
      <c r="F41" s="21">
        <v>0</v>
      </c>
      <c r="G41" s="21">
        <v>0</v>
      </c>
      <c r="H41" s="21">
        <v>1</v>
      </c>
      <c r="I41" s="20">
        <v>0.945</v>
      </c>
      <c r="J41" s="20">
        <v>7.959</v>
      </c>
      <c r="K41" s="24">
        <v>4</v>
      </c>
      <c r="L41" s="24">
        <v>2</v>
      </c>
      <c r="M41" s="24">
        <v>-1</v>
      </c>
      <c r="N41" s="24">
        <v>1</v>
      </c>
      <c r="O41" s="24">
        <v>0</v>
      </c>
      <c r="P41" s="24">
        <v>1.254</v>
      </c>
      <c r="Q41" s="24">
        <v>0</v>
      </c>
      <c r="R41" s="24">
        <v>0</v>
      </c>
    </row>
    <row r="42" ht="16.5" spans="1:18">
      <c r="A42" s="21">
        <v>399427</v>
      </c>
      <c r="B42" s="21" t="s">
        <v>255</v>
      </c>
      <c r="C42" s="21">
        <v>2139.628</v>
      </c>
      <c r="D42" s="21">
        <v>2475.492</v>
      </c>
      <c r="E42" s="21">
        <v>0</v>
      </c>
      <c r="F42" s="21">
        <v>0</v>
      </c>
      <c r="G42" s="21">
        <v>0</v>
      </c>
      <c r="H42" s="21">
        <v>1</v>
      </c>
      <c r="I42" s="20">
        <v>1.685</v>
      </c>
      <c r="J42" s="20">
        <v>15.024</v>
      </c>
      <c r="K42" s="24">
        <v>4</v>
      </c>
      <c r="L42" s="24">
        <v>2</v>
      </c>
      <c r="M42" s="24">
        <v>0</v>
      </c>
      <c r="N42" s="24">
        <v>1</v>
      </c>
      <c r="O42" s="24">
        <v>0</v>
      </c>
      <c r="P42" s="24">
        <v>3.261</v>
      </c>
      <c r="Q42" s="24">
        <v>0</v>
      </c>
      <c r="R42" s="24">
        <v>0</v>
      </c>
    </row>
    <row r="43" ht="16.5" spans="1:18">
      <c r="A43" s="21">
        <v>399431</v>
      </c>
      <c r="B43" s="21" t="s">
        <v>256</v>
      </c>
      <c r="C43" s="21">
        <v>7121.84</v>
      </c>
      <c r="D43" s="21">
        <v>7761.424</v>
      </c>
      <c r="E43" s="21">
        <v>0</v>
      </c>
      <c r="F43" s="21">
        <v>0</v>
      </c>
      <c r="G43" s="21">
        <v>0</v>
      </c>
      <c r="H43" s="21">
        <v>1</v>
      </c>
      <c r="I43" s="20">
        <v>3.913</v>
      </c>
      <c r="J43" s="20">
        <v>11.831</v>
      </c>
      <c r="K43" s="24">
        <v>4</v>
      </c>
      <c r="L43" s="24">
        <v>2</v>
      </c>
      <c r="M43" s="24">
        <v>0</v>
      </c>
      <c r="N43" s="24">
        <v>1</v>
      </c>
      <c r="O43" s="24">
        <v>0</v>
      </c>
      <c r="P43" s="24">
        <v>-1.877</v>
      </c>
      <c r="Q43" s="24">
        <v>0</v>
      </c>
      <c r="R43" s="24">
        <v>0</v>
      </c>
    </row>
    <row r="44" ht="16.5" spans="1:18">
      <c r="A44" s="21">
        <v>399986</v>
      </c>
      <c r="B44" s="21" t="s">
        <v>257</v>
      </c>
      <c r="C44" s="21">
        <v>6781.708</v>
      </c>
      <c r="D44" s="21">
        <v>7379.736</v>
      </c>
      <c r="E44" s="21">
        <v>0</v>
      </c>
      <c r="F44" s="21">
        <v>0</v>
      </c>
      <c r="G44" s="21">
        <v>0</v>
      </c>
      <c r="H44" s="21">
        <v>1</v>
      </c>
      <c r="I44" s="20">
        <v>3.944</v>
      </c>
      <c r="J44" s="20">
        <v>11.728</v>
      </c>
      <c r="K44" s="24">
        <v>4</v>
      </c>
      <c r="L44" s="24">
        <v>2</v>
      </c>
      <c r="M44" s="24">
        <v>0</v>
      </c>
      <c r="N44" s="24">
        <v>0</v>
      </c>
      <c r="O44" s="24">
        <v>0</v>
      </c>
      <c r="P44" s="24">
        <v>-6.992</v>
      </c>
      <c r="Q44" s="24">
        <v>0</v>
      </c>
      <c r="R44" s="24">
        <v>1</v>
      </c>
    </row>
    <row r="45" ht="16.5" spans="1:18">
      <c r="A45" s="22"/>
      <c r="B45" s="22"/>
      <c r="C45" s="22"/>
      <c r="D45" s="22"/>
      <c r="E45" s="22"/>
      <c r="F45" s="22"/>
      <c r="G45" s="22"/>
      <c r="H45" s="22"/>
      <c r="I45" s="25"/>
      <c r="J45" s="25"/>
      <c r="K45" s="26"/>
      <c r="L45" s="26"/>
      <c r="M45" s="26"/>
      <c r="N45" s="26"/>
      <c r="O45" s="26"/>
      <c r="P45" s="26"/>
      <c r="Q45" s="26"/>
      <c r="R45" s="26"/>
    </row>
    <row r="46" ht="16.5" spans="1:18">
      <c r="A46" s="22"/>
      <c r="B46" s="22"/>
      <c r="C46" s="22"/>
      <c r="D46" s="22"/>
      <c r="E46" s="22"/>
      <c r="F46" s="22"/>
      <c r="G46" s="22"/>
      <c r="H46" s="22"/>
      <c r="I46" s="25"/>
      <c r="J46" s="25"/>
      <c r="K46" s="26"/>
      <c r="L46" s="26"/>
      <c r="M46" s="26"/>
      <c r="N46" s="26"/>
      <c r="O46" s="26"/>
      <c r="P46" s="26"/>
      <c r="Q46" s="26"/>
      <c r="R46" s="26"/>
    </row>
    <row r="47" ht="16.5" spans="1:18">
      <c r="A47" s="22"/>
      <c r="B47" s="22"/>
      <c r="C47" s="22"/>
      <c r="D47" s="22"/>
      <c r="E47" s="22"/>
      <c r="F47" s="22"/>
      <c r="G47" s="22"/>
      <c r="H47" s="22"/>
      <c r="I47" s="25"/>
      <c r="J47" s="25"/>
      <c r="K47" s="26"/>
      <c r="L47" s="26"/>
      <c r="M47" s="26"/>
      <c r="N47" s="26"/>
      <c r="O47" s="26"/>
      <c r="P47" s="26"/>
      <c r="Q47" s="26"/>
      <c r="R47" s="26"/>
    </row>
    <row r="48" ht="16.5" spans="1:18">
      <c r="A48" s="22"/>
      <c r="B48" s="22"/>
      <c r="C48" s="22"/>
      <c r="D48" s="22"/>
      <c r="E48" s="22"/>
      <c r="F48" s="22"/>
      <c r="G48" s="22"/>
      <c r="H48" s="22"/>
      <c r="I48" s="25"/>
      <c r="J48" s="25"/>
      <c r="K48" s="26"/>
      <c r="L48" s="26"/>
      <c r="M48" s="26"/>
      <c r="N48" s="26"/>
      <c r="O48" s="26"/>
      <c r="P48" s="26"/>
      <c r="Q48" s="26"/>
      <c r="R48" s="26"/>
    </row>
    <row r="49" ht="16.5" spans="1:18">
      <c r="A49" s="22"/>
      <c r="B49" s="22"/>
      <c r="C49" s="22"/>
      <c r="D49" s="22"/>
      <c r="E49" s="22"/>
      <c r="F49" s="22"/>
      <c r="G49" s="22"/>
      <c r="H49" s="22"/>
      <c r="I49" s="25"/>
      <c r="J49" s="25"/>
      <c r="K49" s="26"/>
      <c r="L49" s="26"/>
      <c r="M49" s="26"/>
      <c r="N49" s="26"/>
      <c r="O49" s="26"/>
      <c r="P49" s="26"/>
      <c r="Q49" s="26"/>
      <c r="R49" s="26"/>
    </row>
    <row r="50" ht="16.5" spans="1:18">
      <c r="A50" s="22"/>
      <c r="B50" s="22"/>
      <c r="C50" s="22"/>
      <c r="D50" s="22"/>
      <c r="E50" s="22"/>
      <c r="F50" s="22"/>
      <c r="G50" s="22"/>
      <c r="H50" s="22"/>
      <c r="I50" s="25"/>
      <c r="J50" s="25"/>
      <c r="K50" s="26"/>
      <c r="L50" s="26"/>
      <c r="M50" s="26"/>
      <c r="N50" s="26"/>
      <c r="O50" s="26"/>
      <c r="P50" s="26"/>
      <c r="Q50" s="26"/>
      <c r="R50" s="26"/>
    </row>
    <row r="51" ht="16.5" spans="1:18">
      <c r="A51" s="22"/>
      <c r="B51" s="22"/>
      <c r="C51" s="22"/>
      <c r="D51" s="22"/>
      <c r="E51" s="22"/>
      <c r="F51" s="22"/>
      <c r="G51" s="22"/>
      <c r="H51" s="22"/>
      <c r="I51" s="25"/>
      <c r="J51" s="25"/>
      <c r="K51" s="26"/>
      <c r="L51" s="26"/>
      <c r="M51" s="26"/>
      <c r="N51" s="26"/>
      <c r="O51" s="26"/>
      <c r="P51" s="26"/>
      <c r="Q51" s="26"/>
      <c r="R51" s="26"/>
    </row>
    <row r="52" ht="16.5" spans="1:18">
      <c r="A52" s="22"/>
      <c r="B52" s="22"/>
      <c r="C52" s="22"/>
      <c r="D52" s="22"/>
      <c r="E52" s="22"/>
      <c r="F52" s="22"/>
      <c r="G52" s="22"/>
      <c r="H52" s="22"/>
      <c r="I52" s="25"/>
      <c r="J52" s="25"/>
      <c r="K52" s="26"/>
      <c r="L52" s="26"/>
      <c r="M52" s="26"/>
      <c r="N52" s="26"/>
      <c r="O52" s="26"/>
      <c r="P52" s="26"/>
      <c r="Q52" s="26"/>
      <c r="R52" s="26"/>
    </row>
    <row r="53" ht="16.5" spans="1:18">
      <c r="A53" s="22"/>
      <c r="B53" s="22"/>
      <c r="C53" s="22"/>
      <c r="D53" s="22"/>
      <c r="E53" s="22"/>
      <c r="F53" s="22"/>
      <c r="G53" s="22"/>
      <c r="H53" s="22"/>
      <c r="I53" s="25"/>
      <c r="J53" s="25"/>
      <c r="K53" s="26"/>
      <c r="L53" s="26"/>
      <c r="M53" s="26"/>
      <c r="N53" s="26"/>
      <c r="O53" s="26"/>
      <c r="P53" s="26"/>
      <c r="Q53" s="26"/>
      <c r="R53" s="26"/>
    </row>
    <row r="54" ht="16.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7"/>
      <c r="L70" s="27"/>
      <c r="M70" s="27"/>
      <c r="N70" s="27"/>
      <c r="O70" s="27"/>
      <c r="P70" s="27"/>
      <c r="Q70" s="27"/>
      <c r="R70" s="27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7"/>
      <c r="L71" s="27"/>
      <c r="M71" s="27"/>
      <c r="N71" s="27"/>
      <c r="O71" s="27"/>
      <c r="P71" s="27"/>
      <c r="Q71" s="27"/>
      <c r="R71" s="27"/>
    </row>
    <row r="72" ht="16.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7"/>
      <c r="L72" s="27"/>
      <c r="M72" s="27"/>
      <c r="N72" s="27"/>
      <c r="O72" s="27"/>
      <c r="P72" s="27"/>
      <c r="Q72" s="27"/>
      <c r="R72" s="27"/>
    </row>
    <row r="73" ht="16.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7"/>
      <c r="L73" s="27"/>
      <c r="M73" s="27"/>
      <c r="N73" s="27"/>
      <c r="O73" s="27"/>
      <c r="P73" s="27"/>
      <c r="Q73" s="27"/>
      <c r="R73" s="27"/>
    </row>
    <row r="74" ht="16.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7"/>
      <c r="L74" s="27"/>
      <c r="M74" s="27"/>
      <c r="N74" s="27"/>
      <c r="O74" s="27"/>
      <c r="P74" s="27"/>
      <c r="Q74" s="27"/>
      <c r="R74" s="27"/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7"/>
      <c r="L75" s="27"/>
      <c r="M75" s="27"/>
      <c r="N75" s="27"/>
      <c r="O75" s="27"/>
      <c r="P75" s="27"/>
      <c r="Q75" s="27"/>
      <c r="R75" s="27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7"/>
      <c r="L76" s="27"/>
      <c r="M76" s="27"/>
      <c r="N76" s="27"/>
      <c r="O76" s="27"/>
      <c r="P76" s="27"/>
      <c r="Q76" s="27"/>
      <c r="R76" s="27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7"/>
      <c r="L77" s="27"/>
      <c r="M77" s="27"/>
      <c r="N77" s="27"/>
      <c r="O77" s="27"/>
      <c r="P77" s="27"/>
      <c r="Q77" s="27"/>
      <c r="R77" s="27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7"/>
      <c r="L78" s="27"/>
      <c r="M78" s="27"/>
      <c r="N78" s="27"/>
      <c r="O78" s="27"/>
      <c r="P78" s="27"/>
      <c r="Q78" s="27"/>
      <c r="R78" s="27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7"/>
      <c r="L79" s="27"/>
      <c r="M79" s="27"/>
      <c r="N79" s="27"/>
      <c r="O79" s="27"/>
      <c r="P79" s="27"/>
      <c r="Q79" s="27"/>
      <c r="R79" s="27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7"/>
      <c r="L80" s="27"/>
      <c r="M80" s="27"/>
      <c r="N80" s="27"/>
      <c r="O80" s="27"/>
      <c r="P80" s="27"/>
      <c r="Q80" s="27"/>
      <c r="R80" s="27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7"/>
      <c r="L81" s="27"/>
      <c r="M81" s="27"/>
      <c r="N81" s="27"/>
      <c r="O81" s="27"/>
      <c r="P81" s="27"/>
      <c r="Q81" s="27"/>
      <c r="R81" s="27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7"/>
      <c r="L82" s="27"/>
      <c r="M82" s="27"/>
      <c r="N82" s="27"/>
      <c r="O82" s="27"/>
      <c r="P82" s="27"/>
      <c r="Q82" s="27"/>
      <c r="R82" s="27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7"/>
      <c r="L83" s="27"/>
      <c r="M83" s="27"/>
      <c r="N83" s="27"/>
      <c r="O83" s="27"/>
      <c r="P83" s="27"/>
      <c r="Q83" s="27"/>
      <c r="R83" s="27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7"/>
      <c r="L84" s="27"/>
      <c r="M84" s="27"/>
      <c r="N84" s="27"/>
      <c r="O84" s="27"/>
      <c r="P84" s="27"/>
      <c r="Q84" s="27"/>
      <c r="R84" s="27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7"/>
      <c r="L85" s="27"/>
      <c r="M85" s="27"/>
      <c r="N85" s="27"/>
      <c r="O85" s="27"/>
      <c r="P85" s="27"/>
      <c r="Q85" s="27"/>
      <c r="R85" s="27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7"/>
      <c r="L86" s="27"/>
      <c r="M86" s="27"/>
      <c r="N86" s="27"/>
      <c r="O86" s="27"/>
      <c r="P86" s="27"/>
      <c r="Q86" s="27"/>
      <c r="R86" s="27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7"/>
      <c r="L87" s="27"/>
      <c r="M87" s="27"/>
      <c r="N87" s="27"/>
      <c r="O87" s="27"/>
      <c r="P87" s="27"/>
      <c r="Q87" s="27"/>
      <c r="R87" s="27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7"/>
      <c r="L88" s="27"/>
      <c r="M88" s="27"/>
      <c r="N88" s="27"/>
      <c r="O88" s="27"/>
      <c r="P88" s="27"/>
      <c r="Q88" s="27"/>
      <c r="R88" s="27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7"/>
      <c r="L89" s="27"/>
      <c r="M89" s="27"/>
      <c r="N89" s="27"/>
      <c r="O89" s="27"/>
      <c r="P89" s="27"/>
      <c r="Q89" s="27"/>
      <c r="R89" s="27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7"/>
      <c r="L366" s="27"/>
      <c r="M366" s="27"/>
      <c r="N366" s="27"/>
      <c r="O366" s="27"/>
      <c r="P366" s="27"/>
      <c r="Q366" s="27"/>
      <c r="R366" s="27"/>
      <c r="S366" s="28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7"/>
      <c r="L367" s="27"/>
      <c r="M367" s="27"/>
      <c r="N367" s="27"/>
      <c r="O367" s="27"/>
      <c r="P367" s="27"/>
      <c r="Q367" s="27"/>
      <c r="R367" s="27"/>
      <c r="S367" s="28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7"/>
      <c r="L368" s="27"/>
      <c r="M368" s="27"/>
      <c r="N368" s="27"/>
      <c r="O368" s="27"/>
      <c r="P368" s="27"/>
      <c r="Q368" s="27"/>
      <c r="R368" s="27"/>
      <c r="S368" s="28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7"/>
      <c r="L369" s="27"/>
      <c r="M369" s="27"/>
      <c r="N369" s="27"/>
      <c r="O369" s="27"/>
      <c r="P369" s="27"/>
      <c r="Q369" s="27"/>
      <c r="R369" s="27"/>
      <c r="S369" s="28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7"/>
      <c r="L370" s="27"/>
      <c r="M370" s="27"/>
      <c r="N370" s="27"/>
      <c r="O370" s="27"/>
      <c r="P370" s="27"/>
      <c r="Q370" s="27"/>
      <c r="R370" s="27"/>
      <c r="S370" s="28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7"/>
      <c r="L371" s="27"/>
      <c r="M371" s="27"/>
      <c r="N371" s="27"/>
      <c r="O371" s="27"/>
      <c r="P371" s="27"/>
      <c r="Q371" s="27"/>
      <c r="R371" s="27"/>
      <c r="S371" s="28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7"/>
      <c r="L372" s="27"/>
      <c r="M372" s="27"/>
      <c r="N372" s="27"/>
      <c r="O372" s="27"/>
      <c r="P372" s="27"/>
      <c r="Q372" s="27"/>
      <c r="R372" s="27"/>
      <c r="S372" s="28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7"/>
      <c r="L373" s="27"/>
      <c r="M373" s="27"/>
      <c r="N373" s="27"/>
      <c r="O373" s="27"/>
      <c r="P373" s="27"/>
      <c r="Q373" s="27"/>
      <c r="R373" s="27"/>
      <c r="S373" s="28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7"/>
      <c r="L374" s="27"/>
      <c r="M374" s="27"/>
      <c r="N374" s="27"/>
      <c r="O374" s="27"/>
      <c r="P374" s="27"/>
      <c r="Q374" s="27"/>
      <c r="R374" s="27"/>
      <c r="S374" s="28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7"/>
      <c r="L375" s="27"/>
      <c r="M375" s="27"/>
      <c r="N375" s="27"/>
      <c r="O375" s="27"/>
      <c r="P375" s="27"/>
      <c r="Q375" s="27"/>
      <c r="R375" s="27"/>
      <c r="S375" s="28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7"/>
      <c r="L376" s="27"/>
      <c r="M376" s="27"/>
      <c r="N376" s="27"/>
      <c r="O376" s="27"/>
      <c r="P376" s="27"/>
      <c r="Q376" s="27"/>
      <c r="R376" s="27"/>
      <c r="S376" s="28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7"/>
      <c r="L377" s="27"/>
      <c r="M377" s="27"/>
      <c r="N377" s="27"/>
      <c r="O377" s="27"/>
      <c r="P377" s="27"/>
      <c r="Q377" s="27"/>
      <c r="R377" s="27"/>
      <c r="S377" s="28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7"/>
      <c r="L378" s="27"/>
      <c r="M378" s="27"/>
      <c r="N378" s="27"/>
      <c r="O378" s="27"/>
      <c r="P378" s="27"/>
      <c r="Q378" s="27"/>
      <c r="R378" s="27"/>
      <c r="S378" s="28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7"/>
      <c r="L379" s="27"/>
      <c r="M379" s="27"/>
      <c r="N379" s="27"/>
      <c r="O379" s="27"/>
      <c r="P379" s="27"/>
      <c r="Q379" s="27"/>
      <c r="R379" s="27"/>
      <c r="S379" s="28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7"/>
      <c r="L380" s="27"/>
      <c r="M380" s="27"/>
      <c r="N380" s="27"/>
      <c r="O380" s="27"/>
      <c r="P380" s="27"/>
      <c r="Q380" s="27"/>
      <c r="R380" s="27"/>
      <c r="S380" s="28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7"/>
      <c r="L381" s="27"/>
      <c r="M381" s="27"/>
      <c r="N381" s="27"/>
      <c r="O381" s="27"/>
      <c r="P381" s="27"/>
      <c r="Q381" s="27"/>
      <c r="R381" s="27"/>
      <c r="S381" s="28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7"/>
      <c r="L382" s="27"/>
      <c r="M382" s="27"/>
      <c r="N382" s="27"/>
      <c r="O382" s="27"/>
      <c r="P382" s="27"/>
      <c r="Q382" s="27"/>
      <c r="R382" s="27"/>
      <c r="S382" s="28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7"/>
      <c r="L383" s="27"/>
      <c r="M383" s="27"/>
      <c r="N383" s="27"/>
      <c r="O383" s="27"/>
      <c r="P383" s="27"/>
      <c r="Q383" s="27"/>
      <c r="R383" s="27"/>
      <c r="S383" s="28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7"/>
      <c r="L384" s="27"/>
      <c r="M384" s="27"/>
      <c r="N384" s="27"/>
      <c r="O384" s="27"/>
      <c r="P384" s="27"/>
      <c r="Q384" s="27"/>
      <c r="R384" s="27"/>
      <c r="S384" s="28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7"/>
      <c r="L385" s="27"/>
      <c r="M385" s="27"/>
      <c r="N385" s="27"/>
      <c r="O385" s="27"/>
      <c r="P385" s="27"/>
      <c r="Q385" s="27"/>
      <c r="R385" s="27"/>
      <c r="S385" s="28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7"/>
      <c r="L386" s="27"/>
      <c r="M386" s="27"/>
      <c r="N386" s="27"/>
      <c r="O386" s="27"/>
      <c r="P386" s="27"/>
      <c r="Q386" s="27"/>
      <c r="R386" s="27"/>
      <c r="S386" s="28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7"/>
      <c r="L387" s="27"/>
      <c r="M387" s="27"/>
      <c r="N387" s="27"/>
      <c r="O387" s="27"/>
      <c r="P387" s="27"/>
      <c r="Q387" s="27"/>
      <c r="R387" s="27"/>
      <c r="S387" s="28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7"/>
      <c r="L388" s="27"/>
      <c r="M388" s="27"/>
      <c r="N388" s="27"/>
      <c r="O388" s="27"/>
      <c r="P388" s="27"/>
      <c r="Q388" s="27"/>
      <c r="R388" s="27"/>
      <c r="S388" s="28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7"/>
      <c r="L389" s="27"/>
      <c r="M389" s="27"/>
      <c r="N389" s="27"/>
      <c r="O389" s="27"/>
      <c r="P389" s="27"/>
      <c r="Q389" s="27"/>
      <c r="R389" s="27"/>
      <c r="S389" s="28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7"/>
      <c r="L390" s="27"/>
      <c r="M390" s="27"/>
      <c r="N390" s="27"/>
      <c r="O390" s="27"/>
      <c r="P390" s="27"/>
      <c r="Q390" s="27"/>
      <c r="R390" s="27"/>
      <c r="S390" s="28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7"/>
      <c r="L391" s="27"/>
      <c r="M391" s="27"/>
      <c r="N391" s="27"/>
      <c r="O391" s="27"/>
      <c r="P391" s="27"/>
      <c r="Q391" s="27"/>
      <c r="R391" s="27"/>
      <c r="S391" s="28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7"/>
      <c r="L392" s="27"/>
      <c r="M392" s="27"/>
      <c r="N392" s="27"/>
      <c r="O392" s="27"/>
      <c r="P392" s="27"/>
      <c r="Q392" s="27"/>
      <c r="R392" s="27"/>
      <c r="S392" s="28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4"/>
      <c r="L604" s="24"/>
      <c r="M604" s="24"/>
      <c r="N604" s="24"/>
      <c r="O604" s="24"/>
      <c r="P604" s="24"/>
      <c r="Q604" s="24"/>
      <c r="R604" s="24"/>
    </row>
    <row r="605" ht="16.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4"/>
      <c r="L605" s="24"/>
      <c r="M605" s="24"/>
      <c r="N605" s="24"/>
      <c r="O605" s="24"/>
      <c r="P605" s="24"/>
      <c r="Q605" s="24"/>
      <c r="R605" s="24"/>
    </row>
    <row r="606" ht="16.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4"/>
      <c r="L606" s="24"/>
      <c r="M606" s="24"/>
      <c r="N606" s="24"/>
      <c r="O606" s="24"/>
      <c r="P606" s="24"/>
      <c r="Q606" s="24"/>
      <c r="R606" s="24"/>
    </row>
    <row r="607" ht="16.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4"/>
      <c r="L607" s="24"/>
      <c r="M607" s="24"/>
      <c r="N607" s="24"/>
      <c r="O607" s="24"/>
      <c r="P607" s="24"/>
      <c r="Q607" s="24"/>
      <c r="R607" s="24"/>
    </row>
    <row r="608" ht="16.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4"/>
      <c r="L608" s="24"/>
      <c r="M608" s="24"/>
      <c r="N608" s="24"/>
      <c r="O608" s="24"/>
      <c r="P608" s="24"/>
      <c r="Q608" s="24"/>
      <c r="R608" s="24"/>
    </row>
    <row r="609" ht="16.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4"/>
      <c r="L609" s="24"/>
      <c r="M609" s="24"/>
      <c r="N609" s="24"/>
      <c r="O609" s="24"/>
      <c r="P609" s="24"/>
      <c r="Q609" s="24"/>
      <c r="R609" s="24"/>
    </row>
    <row r="610" ht="16.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4"/>
      <c r="L610" s="24"/>
      <c r="M610" s="24"/>
      <c r="N610" s="24"/>
      <c r="O610" s="24"/>
      <c r="P610" s="24"/>
      <c r="Q610" s="24"/>
      <c r="R610" s="24"/>
    </row>
    <row r="611" ht="16.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4"/>
      <c r="L611" s="24"/>
      <c r="M611" s="24"/>
      <c r="N611" s="24"/>
      <c r="O611" s="24"/>
      <c r="P611" s="24"/>
      <c r="Q611" s="24"/>
      <c r="R611" s="24"/>
    </row>
    <row r="612" ht="16.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4"/>
      <c r="L612" s="24"/>
      <c r="M612" s="24"/>
      <c r="N612" s="24"/>
      <c r="O612" s="24"/>
      <c r="P612" s="24"/>
      <c r="Q612" s="24"/>
      <c r="R612" s="24"/>
    </row>
    <row r="613" ht="16.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4"/>
      <c r="L613" s="24"/>
      <c r="M613" s="24"/>
      <c r="N613" s="24"/>
      <c r="O613" s="24"/>
      <c r="P613" s="24"/>
      <c r="Q613" s="24"/>
      <c r="R613" s="24"/>
    </row>
    <row r="614" ht="16.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4"/>
      <c r="L614" s="24"/>
      <c r="M614" s="24"/>
      <c r="N614" s="24"/>
      <c r="O614" s="24"/>
      <c r="P614" s="24"/>
      <c r="Q614" s="24"/>
      <c r="R614" s="24"/>
    </row>
    <row r="615" ht="16.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4"/>
      <c r="L615" s="24"/>
      <c r="M615" s="24"/>
      <c r="N615" s="24"/>
      <c r="O615" s="24"/>
      <c r="P615" s="24"/>
      <c r="Q615" s="24"/>
      <c r="R615" s="24"/>
    </row>
    <row r="616" ht="16.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4"/>
      <c r="L616" s="24"/>
      <c r="M616" s="24"/>
      <c r="N616" s="24"/>
      <c r="O616" s="24"/>
      <c r="P616" s="24"/>
      <c r="Q616" s="24"/>
      <c r="R616" s="24"/>
    </row>
    <row r="617" ht="16.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4"/>
      <c r="L617" s="24"/>
      <c r="M617" s="24"/>
      <c r="N617" s="24"/>
      <c r="O617" s="24"/>
      <c r="P617" s="24"/>
      <c r="Q617" s="24"/>
      <c r="R617" s="24"/>
    </row>
    <row r="618" ht="16.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4"/>
      <c r="L618" s="24"/>
      <c r="M618" s="24"/>
      <c r="N618" s="24"/>
      <c r="O618" s="24"/>
      <c r="P618" s="24"/>
      <c r="Q618" s="24"/>
      <c r="R618" s="24"/>
    </row>
    <row r="619" ht="16.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4"/>
      <c r="L619" s="24"/>
      <c r="M619" s="24"/>
      <c r="N619" s="24"/>
      <c r="O619" s="24"/>
      <c r="P619" s="24"/>
      <c r="Q619" s="24"/>
      <c r="R619" s="24"/>
    </row>
    <row r="620" ht="16.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4"/>
      <c r="L620" s="24"/>
      <c r="M620" s="24"/>
      <c r="N620" s="24"/>
      <c r="O620" s="24"/>
      <c r="P620" s="24"/>
      <c r="Q620" s="24"/>
      <c r="R620" s="24"/>
    </row>
    <row r="621" ht="16.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4"/>
      <c r="L621" s="24"/>
      <c r="M621" s="24"/>
      <c r="N621" s="24"/>
      <c r="O621" s="24"/>
      <c r="P621" s="24"/>
      <c r="Q621" s="24"/>
      <c r="R621" s="24"/>
    </row>
    <row r="622" ht="16.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4"/>
      <c r="L622" s="24"/>
      <c r="M622" s="24"/>
      <c r="N622" s="24"/>
      <c r="O622" s="24"/>
      <c r="P622" s="24"/>
      <c r="Q622" s="24"/>
      <c r="R622" s="24"/>
    </row>
    <row r="623" ht="16.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4"/>
      <c r="L623" s="24"/>
      <c r="M623" s="24"/>
      <c r="N623" s="24"/>
      <c r="O623" s="24"/>
      <c r="P623" s="24"/>
      <c r="Q623" s="24"/>
      <c r="R623" s="24"/>
    </row>
    <row r="624" ht="16.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4"/>
      <c r="L624" s="24"/>
      <c r="M624" s="24"/>
      <c r="N624" s="24"/>
      <c r="O624" s="24"/>
      <c r="P624" s="24"/>
      <c r="Q624" s="24"/>
      <c r="R624" s="24"/>
    </row>
    <row r="625" ht="16.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4"/>
      <c r="L625" s="24"/>
      <c r="M625" s="24"/>
      <c r="N625" s="24"/>
      <c r="O625" s="24"/>
      <c r="P625" s="24"/>
      <c r="Q625" s="24"/>
      <c r="R625" s="24"/>
    </row>
    <row r="626" ht="16.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4"/>
      <c r="L626" s="24"/>
      <c r="M626" s="24"/>
      <c r="N626" s="24"/>
      <c r="O626" s="24"/>
      <c r="P626" s="24"/>
      <c r="Q626" s="24"/>
      <c r="R626" s="24"/>
    </row>
    <row r="627" ht="16.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4"/>
      <c r="L627" s="24"/>
      <c r="M627" s="24"/>
      <c r="N627" s="24"/>
      <c r="O627" s="24"/>
      <c r="P627" s="24"/>
      <c r="Q627" s="24"/>
      <c r="R627" s="24"/>
    </row>
    <row r="628" ht="16.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4"/>
      <c r="L628" s="24"/>
      <c r="M628" s="24"/>
      <c r="N628" s="24"/>
      <c r="O628" s="24"/>
      <c r="P628" s="24"/>
      <c r="Q628" s="24"/>
      <c r="R628" s="24"/>
    </row>
    <row r="629" ht="16.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4"/>
      <c r="L629" s="24"/>
      <c r="M629" s="24"/>
      <c r="N629" s="24"/>
      <c r="O629" s="24"/>
      <c r="P629" s="24"/>
      <c r="Q629" s="24"/>
      <c r="R629" s="24"/>
    </row>
    <row r="630" ht="16.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4"/>
      <c r="L630" s="24"/>
      <c r="M630" s="24"/>
      <c r="N630" s="24"/>
      <c r="O630" s="24"/>
      <c r="P630" s="24"/>
      <c r="Q630" s="24"/>
      <c r="R630" s="24"/>
    </row>
    <row r="631" ht="16.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4"/>
      <c r="L631" s="24"/>
      <c r="M631" s="24"/>
      <c r="N631" s="24"/>
      <c r="O631" s="24"/>
      <c r="P631" s="24"/>
      <c r="Q631" s="24"/>
      <c r="R631" s="24"/>
    </row>
    <row r="632" ht="16.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4"/>
      <c r="L632" s="24"/>
      <c r="M632" s="24"/>
      <c r="N632" s="24"/>
      <c r="O632" s="24"/>
      <c r="P632" s="24"/>
      <c r="Q632" s="24"/>
      <c r="R632" s="24"/>
    </row>
    <row r="633" ht="16.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4"/>
      <c r="L633" s="24"/>
      <c r="M633" s="24"/>
      <c r="N633" s="24"/>
      <c r="O633" s="24"/>
      <c r="P633" s="24"/>
      <c r="Q633" s="24"/>
      <c r="R633" s="24"/>
    </row>
    <row r="634" ht="16.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4"/>
      <c r="L634" s="24"/>
      <c r="M634" s="24"/>
      <c r="N634" s="24"/>
      <c r="O634" s="24"/>
      <c r="P634" s="24"/>
      <c r="Q634" s="24"/>
      <c r="R634" s="24"/>
    </row>
    <row r="635" ht="16.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4"/>
      <c r="L635" s="24"/>
      <c r="M635" s="24"/>
      <c r="N635" s="24"/>
      <c r="O635" s="24"/>
      <c r="P635" s="24"/>
      <c r="Q635" s="24"/>
      <c r="R635" s="24"/>
    </row>
    <row r="636" ht="16.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4"/>
      <c r="L636" s="24"/>
      <c r="M636" s="24"/>
      <c r="N636" s="24"/>
      <c r="O636" s="24"/>
      <c r="P636" s="24"/>
      <c r="Q636" s="24"/>
      <c r="R636" s="24"/>
    </row>
    <row r="637" ht="16.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4"/>
      <c r="L637" s="24"/>
      <c r="M637" s="24"/>
      <c r="N637" s="24"/>
      <c r="O637" s="24"/>
      <c r="P637" s="24"/>
      <c r="Q637" s="24"/>
      <c r="R637" s="24"/>
    </row>
    <row r="638" ht="16.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4"/>
      <c r="L638" s="24"/>
      <c r="M638" s="24"/>
      <c r="N638" s="24"/>
      <c r="O638" s="24"/>
      <c r="P638" s="24"/>
      <c r="Q638" s="24"/>
      <c r="R638" s="24"/>
    </row>
    <row r="639" ht="16.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4"/>
      <c r="L639" s="24"/>
      <c r="M639" s="24"/>
      <c r="N639" s="24"/>
      <c r="O639" s="24"/>
      <c r="P639" s="24"/>
      <c r="Q639" s="24"/>
      <c r="R639" s="24"/>
    </row>
    <row r="640" ht="16.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4"/>
      <c r="L640" s="24"/>
      <c r="M640" s="24"/>
      <c r="N640" s="24"/>
      <c r="O640" s="24"/>
      <c r="P640" s="24"/>
      <c r="Q640" s="24"/>
      <c r="R640" s="24"/>
    </row>
    <row r="641" ht="16.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4"/>
      <c r="L641" s="24"/>
      <c r="M641" s="24"/>
      <c r="N641" s="24"/>
      <c r="O641" s="24"/>
      <c r="P641" s="24"/>
      <c r="Q641" s="24"/>
      <c r="R641" s="24"/>
    </row>
    <row r="642" ht="16.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4"/>
      <c r="L642" s="24"/>
      <c r="M642" s="24"/>
      <c r="N642" s="24"/>
      <c r="O642" s="24"/>
      <c r="P642" s="24"/>
      <c r="Q642" s="24"/>
      <c r="R642" s="24"/>
    </row>
    <row r="643" ht="16.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4"/>
      <c r="L643" s="24"/>
      <c r="M643" s="24"/>
      <c r="N643" s="24"/>
      <c r="O643" s="24"/>
      <c r="P643" s="24"/>
      <c r="Q643" s="24"/>
      <c r="R643" s="24"/>
    </row>
    <row r="644" ht="16.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4"/>
      <c r="L644" s="24"/>
      <c r="M644" s="24"/>
      <c r="N644" s="24"/>
      <c r="O644" s="24"/>
      <c r="P644" s="24"/>
      <c r="Q644" s="24"/>
      <c r="R644" s="24"/>
    </row>
    <row r="645" ht="16.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4"/>
      <c r="L645" s="24"/>
      <c r="M645" s="24"/>
      <c r="N645" s="24"/>
      <c r="O645" s="24"/>
      <c r="P645" s="24"/>
      <c r="Q645" s="24"/>
      <c r="R645" s="24"/>
    </row>
    <row r="646" ht="16.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4"/>
      <c r="L646" s="24"/>
      <c r="M646" s="24"/>
      <c r="N646" s="24"/>
      <c r="O646" s="24"/>
      <c r="P646" s="24"/>
      <c r="Q646" s="24"/>
      <c r="R646" s="24"/>
    </row>
    <row r="647" ht="16.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4"/>
      <c r="L647" s="24"/>
      <c r="M647" s="24"/>
      <c r="N647" s="24"/>
      <c r="O647" s="24"/>
      <c r="P647" s="24"/>
      <c r="Q647" s="24"/>
      <c r="R647" s="24"/>
    </row>
    <row r="648" ht="16.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4"/>
      <c r="L648" s="24"/>
      <c r="M648" s="24"/>
      <c r="N648" s="24"/>
      <c r="O648" s="24"/>
      <c r="P648" s="24"/>
      <c r="Q648" s="24"/>
      <c r="R648" s="24"/>
    </row>
    <row r="649" ht="16.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4"/>
      <c r="L649" s="24"/>
      <c r="M649" s="24"/>
      <c r="N649" s="24"/>
      <c r="O649" s="24"/>
      <c r="P649" s="24"/>
      <c r="Q649" s="24"/>
      <c r="R649" s="24"/>
    </row>
    <row r="650" ht="16.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4"/>
      <c r="L650" s="24"/>
      <c r="M650" s="24"/>
      <c r="N650" s="24"/>
      <c r="O650" s="24"/>
      <c r="P650" s="24"/>
      <c r="Q650" s="24"/>
      <c r="R650" s="24"/>
    </row>
    <row r="651" ht="16.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4"/>
      <c r="L651" s="24"/>
      <c r="M651" s="24"/>
      <c r="N651" s="24"/>
      <c r="O651" s="24"/>
      <c r="P651" s="24"/>
      <c r="Q651" s="24"/>
      <c r="R651" s="24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5"/>
      <c r="L652" s="15"/>
      <c r="M652" s="15"/>
      <c r="N652" s="15"/>
      <c r="O652" s="15"/>
      <c r="P652" s="15"/>
      <c r="Q652" s="15"/>
      <c r="R652" s="15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5"/>
      <c r="L653" s="15"/>
      <c r="M653" s="15"/>
      <c r="N653" s="15"/>
      <c r="O653" s="15"/>
      <c r="P653" s="15"/>
      <c r="Q653" s="15"/>
      <c r="R653" s="15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5"/>
      <c r="L654" s="15"/>
      <c r="M654" s="15"/>
      <c r="N654" s="15"/>
      <c r="O654" s="15"/>
      <c r="P654" s="15"/>
      <c r="Q654" s="15"/>
      <c r="R654" s="15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5"/>
      <c r="L655" s="15"/>
      <c r="M655" s="15"/>
      <c r="N655" s="15"/>
      <c r="O655" s="15"/>
      <c r="P655" s="15"/>
      <c r="Q655" s="15"/>
      <c r="R655" s="15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5"/>
      <c r="L656" s="15"/>
      <c r="M656" s="15"/>
      <c r="N656" s="15"/>
      <c r="O656" s="15"/>
      <c r="P656" s="15"/>
      <c r="Q656" s="15"/>
      <c r="R656" s="15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5"/>
      <c r="L657" s="15"/>
      <c r="M657" s="15"/>
      <c r="N657" s="15"/>
      <c r="O657" s="15"/>
      <c r="P657" s="15"/>
      <c r="Q657" s="15"/>
      <c r="R657" s="15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5"/>
      <c r="L658" s="15"/>
      <c r="M658" s="15"/>
      <c r="N658" s="15"/>
      <c r="O658" s="15"/>
      <c r="P658" s="15"/>
      <c r="Q658" s="15"/>
      <c r="R658" s="15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5"/>
      <c r="L659" s="15"/>
      <c r="M659" s="15"/>
      <c r="N659" s="15"/>
      <c r="O659" s="15"/>
      <c r="P659" s="15"/>
      <c r="Q659" s="15"/>
      <c r="R659" s="15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5"/>
      <c r="L660" s="15"/>
      <c r="M660" s="15"/>
      <c r="N660" s="15"/>
      <c r="O660" s="15"/>
      <c r="P660" s="15"/>
      <c r="Q660" s="15"/>
      <c r="R660" s="15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5"/>
      <c r="L661" s="15"/>
      <c r="M661" s="15"/>
      <c r="N661" s="15"/>
      <c r="O661" s="15"/>
      <c r="P661" s="15"/>
      <c r="Q661" s="15"/>
      <c r="R661" s="15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5"/>
      <c r="L662" s="15"/>
      <c r="M662" s="15"/>
      <c r="N662" s="15"/>
      <c r="O662" s="15"/>
      <c r="P662" s="15"/>
      <c r="Q662" s="15"/>
      <c r="R662" s="15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5"/>
      <c r="L663" s="15"/>
      <c r="M663" s="15"/>
      <c r="N663" s="15"/>
      <c r="O663" s="15"/>
      <c r="P663" s="15"/>
      <c r="Q663" s="15"/>
      <c r="R663" s="15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5"/>
      <c r="L664" s="15"/>
      <c r="M664" s="15"/>
      <c r="N664" s="15"/>
      <c r="O664" s="15"/>
      <c r="P664" s="15"/>
      <c r="Q664" s="15"/>
      <c r="R664" s="15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5"/>
      <c r="L665" s="15"/>
      <c r="M665" s="15"/>
      <c r="N665" s="15"/>
      <c r="O665" s="15"/>
      <c r="P665" s="15"/>
      <c r="Q665" s="15"/>
      <c r="R665" s="15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5"/>
      <c r="L666" s="15"/>
      <c r="M666" s="15"/>
      <c r="N666" s="15"/>
      <c r="O666" s="15"/>
      <c r="P666" s="15"/>
      <c r="Q666" s="15"/>
      <c r="R666" s="15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5"/>
      <c r="L667" s="15"/>
      <c r="M667" s="15"/>
      <c r="N667" s="15"/>
      <c r="O667" s="15"/>
      <c r="P667" s="15"/>
      <c r="Q667" s="15"/>
      <c r="R667" s="15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5"/>
      <c r="L668" s="15"/>
      <c r="M668" s="15"/>
      <c r="N668" s="15"/>
      <c r="O668" s="15"/>
      <c r="P668" s="15"/>
      <c r="Q668" s="15"/>
      <c r="R668" s="15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5"/>
      <c r="L669" s="15"/>
      <c r="M669" s="15"/>
      <c r="N669" s="15"/>
      <c r="O669" s="15"/>
      <c r="P669" s="15"/>
      <c r="Q669" s="15"/>
      <c r="R669" s="15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5"/>
      <c r="L670" s="15"/>
      <c r="M670" s="15"/>
      <c r="N670" s="15"/>
      <c r="O670" s="15"/>
      <c r="P670" s="15"/>
      <c r="Q670" s="15"/>
      <c r="R670" s="15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5"/>
      <c r="L671" s="15"/>
      <c r="M671" s="15"/>
      <c r="N671" s="15"/>
      <c r="O671" s="15"/>
      <c r="P671" s="15"/>
      <c r="Q671" s="15"/>
      <c r="R671" s="15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5"/>
      <c r="L672" s="15"/>
      <c r="M672" s="15"/>
      <c r="N672" s="15"/>
      <c r="O672" s="15"/>
      <c r="P672" s="15"/>
      <c r="Q672" s="15"/>
      <c r="R672" s="15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5"/>
      <c r="L673" s="15"/>
      <c r="M673" s="15"/>
      <c r="N673" s="15"/>
      <c r="O673" s="15"/>
      <c r="P673" s="15"/>
      <c r="Q673" s="15"/>
      <c r="R673" s="15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5"/>
      <c r="L674" s="15"/>
      <c r="M674" s="15"/>
      <c r="N674" s="15"/>
      <c r="O674" s="15"/>
      <c r="P674" s="15"/>
      <c r="Q674" s="15"/>
      <c r="R674" s="15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5"/>
      <c r="L675" s="15"/>
      <c r="M675" s="15"/>
      <c r="N675" s="15"/>
      <c r="O675" s="15"/>
      <c r="P675" s="15"/>
      <c r="Q675" s="15"/>
      <c r="R675" s="15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5"/>
      <c r="L676" s="15"/>
      <c r="M676" s="15"/>
      <c r="N676" s="15"/>
      <c r="O676" s="15"/>
      <c r="P676" s="15"/>
      <c r="Q676" s="15"/>
      <c r="R676" s="15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5"/>
      <c r="L677" s="15"/>
      <c r="M677" s="15"/>
      <c r="N677" s="15"/>
      <c r="O677" s="15"/>
      <c r="P677" s="15"/>
      <c r="Q677" s="15"/>
      <c r="R677" s="15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5"/>
      <c r="L678" s="15"/>
      <c r="M678" s="15"/>
      <c r="N678" s="15"/>
      <c r="O678" s="15"/>
      <c r="P678" s="15"/>
      <c r="Q678" s="15"/>
      <c r="R678" s="15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5"/>
      <c r="L679" s="15"/>
      <c r="M679" s="15"/>
      <c r="N679" s="15"/>
      <c r="O679" s="15"/>
      <c r="P679" s="15"/>
      <c r="Q679" s="15"/>
      <c r="R679" s="15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5"/>
      <c r="L680" s="15"/>
      <c r="M680" s="15"/>
      <c r="N680" s="15"/>
      <c r="O680" s="15"/>
      <c r="P680" s="15"/>
      <c r="Q680" s="15"/>
      <c r="R680" s="15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5"/>
      <c r="L681" s="15"/>
      <c r="M681" s="15"/>
      <c r="N681" s="15"/>
      <c r="O681" s="15"/>
      <c r="P681" s="15"/>
      <c r="Q681" s="15"/>
      <c r="R681" s="15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5"/>
      <c r="L682" s="15"/>
      <c r="M682" s="15"/>
      <c r="N682" s="15"/>
      <c r="O682" s="15"/>
      <c r="P682" s="15"/>
      <c r="Q682" s="15"/>
      <c r="R682" s="15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5"/>
      <c r="L683" s="15"/>
      <c r="M683" s="15"/>
      <c r="N683" s="15"/>
      <c r="O683" s="15"/>
      <c r="P683" s="15"/>
      <c r="Q683" s="15"/>
      <c r="R683" s="15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5"/>
      <c r="L684" s="15"/>
      <c r="M684" s="15"/>
      <c r="N684" s="15"/>
      <c r="O684" s="15"/>
      <c r="P684" s="15"/>
      <c r="Q684" s="15"/>
      <c r="R684" s="15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5"/>
      <c r="L685" s="15"/>
      <c r="M685" s="15"/>
      <c r="N685" s="15"/>
      <c r="O685" s="15"/>
      <c r="P685" s="15"/>
      <c r="Q685" s="15"/>
      <c r="R685" s="15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5"/>
      <c r="L686" s="15"/>
      <c r="M686" s="15"/>
      <c r="N686" s="15"/>
      <c r="O686" s="15"/>
      <c r="P686" s="15"/>
      <c r="Q686" s="15"/>
      <c r="R686" s="15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5"/>
      <c r="L687" s="15"/>
      <c r="M687" s="15"/>
      <c r="N687" s="15"/>
      <c r="O687" s="15"/>
      <c r="P687" s="15"/>
      <c r="Q687" s="15"/>
      <c r="R687" s="15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5"/>
      <c r="L688" s="15"/>
      <c r="M688" s="15"/>
      <c r="N688" s="15"/>
      <c r="O688" s="15"/>
      <c r="P688" s="15"/>
      <c r="Q688" s="15"/>
      <c r="R688" s="15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5"/>
      <c r="L689" s="15"/>
      <c r="M689" s="15"/>
      <c r="N689" s="15"/>
      <c r="O689" s="15"/>
      <c r="P689" s="15"/>
      <c r="Q689" s="15"/>
      <c r="R689" s="15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5"/>
      <c r="L690" s="15"/>
      <c r="M690" s="15"/>
      <c r="N690" s="15"/>
      <c r="O690" s="15"/>
      <c r="P690" s="15"/>
      <c r="Q690" s="15"/>
      <c r="R690" s="15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5"/>
      <c r="L691" s="15"/>
      <c r="M691" s="15"/>
      <c r="N691" s="15"/>
      <c r="O691" s="15"/>
      <c r="P691" s="15"/>
      <c r="Q691" s="15"/>
      <c r="R691" s="15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5"/>
      <c r="L692" s="15"/>
      <c r="M692" s="15"/>
      <c r="N692" s="15"/>
      <c r="O692" s="15"/>
      <c r="P692" s="15"/>
      <c r="Q692" s="15"/>
      <c r="R692" s="15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5"/>
      <c r="L693" s="15"/>
      <c r="M693" s="15"/>
      <c r="N693" s="15"/>
      <c r="O693" s="15"/>
      <c r="P693" s="15"/>
      <c r="Q693" s="15"/>
      <c r="R693" s="15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5"/>
      <c r="L694" s="15"/>
      <c r="M694" s="15"/>
      <c r="N694" s="15"/>
      <c r="O694" s="15"/>
      <c r="P694" s="15"/>
      <c r="Q694" s="15"/>
      <c r="R694" s="15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5"/>
      <c r="L695" s="15"/>
      <c r="M695" s="15"/>
      <c r="N695" s="15"/>
      <c r="O695" s="15"/>
      <c r="P695" s="15"/>
      <c r="Q695" s="15"/>
      <c r="R695" s="15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5"/>
      <c r="L696" s="15"/>
      <c r="M696" s="15"/>
      <c r="N696" s="15"/>
      <c r="O696" s="15"/>
      <c r="P696" s="15"/>
      <c r="Q696" s="15"/>
      <c r="R696" s="15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5"/>
      <c r="L697" s="15"/>
      <c r="M697" s="15"/>
      <c r="N697" s="15"/>
      <c r="O697" s="15"/>
      <c r="P697" s="15"/>
      <c r="Q697" s="15"/>
      <c r="R697" s="15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5"/>
      <c r="L698" s="15"/>
      <c r="M698" s="15"/>
      <c r="N698" s="15"/>
      <c r="O698" s="15"/>
      <c r="P698" s="15"/>
      <c r="Q698" s="15"/>
      <c r="R698" s="15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5"/>
      <c r="L699" s="15"/>
      <c r="M699" s="15"/>
      <c r="N699" s="15"/>
      <c r="O699" s="15"/>
      <c r="P699" s="15"/>
      <c r="Q699" s="15"/>
      <c r="R699" s="15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5"/>
      <c r="L700" s="15"/>
      <c r="M700" s="15"/>
      <c r="N700" s="15"/>
      <c r="O700" s="15"/>
      <c r="P700" s="15"/>
      <c r="Q700" s="15"/>
      <c r="R700" s="15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5"/>
      <c r="L701" s="15"/>
      <c r="M701" s="15"/>
      <c r="N701" s="15"/>
      <c r="O701" s="15"/>
      <c r="P701" s="15"/>
      <c r="Q701" s="15"/>
      <c r="R701" s="15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5"/>
      <c r="L702" s="15"/>
      <c r="M702" s="15"/>
      <c r="N702" s="15"/>
      <c r="O702" s="15"/>
      <c r="P702" s="15"/>
      <c r="Q702" s="15"/>
      <c r="R702" s="15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5"/>
      <c r="L703" s="15"/>
      <c r="M703" s="15"/>
      <c r="N703" s="15"/>
      <c r="O703" s="15"/>
      <c r="P703" s="15"/>
      <c r="Q703" s="15"/>
      <c r="R703" s="15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5"/>
      <c r="L704" s="15"/>
      <c r="M704" s="15"/>
      <c r="N704" s="15"/>
      <c r="O704" s="15"/>
      <c r="P704" s="15"/>
      <c r="Q704" s="15"/>
      <c r="R704" s="15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5"/>
      <c r="L705" s="15"/>
      <c r="M705" s="15"/>
      <c r="N705" s="15"/>
      <c r="O705" s="15"/>
      <c r="P705" s="15"/>
      <c r="Q705" s="15"/>
      <c r="R705" s="15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5"/>
      <c r="L706" s="15"/>
      <c r="M706" s="15"/>
      <c r="N706" s="15"/>
      <c r="O706" s="15"/>
      <c r="P706" s="15"/>
      <c r="Q706" s="15"/>
      <c r="R706" s="15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5"/>
      <c r="L707" s="15"/>
      <c r="M707" s="15"/>
      <c r="N707" s="15"/>
      <c r="O707" s="15"/>
      <c r="P707" s="15"/>
      <c r="Q707" s="15"/>
      <c r="R707" s="15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5"/>
      <c r="L708" s="15"/>
      <c r="M708" s="15"/>
      <c r="N708" s="15"/>
      <c r="O708" s="15"/>
      <c r="P708" s="15"/>
      <c r="Q708" s="15"/>
      <c r="R708" s="15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5"/>
      <c r="L709" s="15"/>
      <c r="M709" s="15"/>
      <c r="N709" s="15"/>
      <c r="O709" s="15"/>
      <c r="P709" s="15"/>
      <c r="Q709" s="15"/>
      <c r="R709" s="15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5"/>
      <c r="L710" s="15"/>
      <c r="M710" s="15"/>
      <c r="N710" s="15"/>
      <c r="O710" s="15"/>
      <c r="P710" s="15"/>
      <c r="Q710" s="15"/>
      <c r="R710" s="15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5"/>
      <c r="L711" s="15"/>
      <c r="M711" s="15"/>
      <c r="N711" s="15"/>
      <c r="O711" s="15"/>
      <c r="P711" s="15"/>
      <c r="Q711" s="15"/>
      <c r="R711" s="15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5"/>
      <c r="L712" s="15"/>
      <c r="M712" s="15"/>
      <c r="N712" s="15"/>
      <c r="O712" s="15"/>
      <c r="P712" s="15"/>
      <c r="Q712" s="15"/>
      <c r="R712" s="15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5"/>
      <c r="L713" s="15"/>
      <c r="M713" s="15"/>
      <c r="N713" s="15"/>
      <c r="O713" s="15"/>
      <c r="P713" s="15"/>
      <c r="Q713" s="15"/>
      <c r="R713" s="15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5"/>
      <c r="L714" s="15"/>
      <c r="M714" s="15"/>
      <c r="N714" s="15"/>
      <c r="O714" s="15"/>
      <c r="P714" s="15"/>
      <c r="Q714" s="15"/>
      <c r="R714" s="15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5"/>
      <c r="L715" s="15"/>
      <c r="M715" s="15"/>
      <c r="N715" s="15"/>
      <c r="O715" s="15"/>
      <c r="P715" s="15"/>
      <c r="Q715" s="15"/>
      <c r="R715" s="15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5"/>
      <c r="L716" s="15"/>
      <c r="M716" s="15"/>
      <c r="N716" s="15"/>
      <c r="O716" s="15"/>
      <c r="P716" s="15"/>
      <c r="Q716" s="15"/>
      <c r="R716" s="15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5"/>
      <c r="L717" s="15"/>
      <c r="M717" s="15"/>
      <c r="N717" s="15"/>
      <c r="O717" s="15"/>
      <c r="P717" s="15"/>
      <c r="Q717" s="15"/>
      <c r="R717" s="15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5"/>
      <c r="L718" s="15"/>
      <c r="M718" s="15"/>
      <c r="N718" s="15"/>
      <c r="O718" s="15"/>
      <c r="P718" s="15"/>
      <c r="Q718" s="15"/>
      <c r="R718" s="15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5"/>
      <c r="L719" s="15"/>
      <c r="M719" s="15"/>
      <c r="N719" s="15"/>
      <c r="O719" s="15"/>
      <c r="P719" s="15"/>
      <c r="Q719" s="15"/>
      <c r="R719" s="15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5"/>
      <c r="L720" s="15"/>
      <c r="M720" s="15"/>
      <c r="N720" s="15"/>
      <c r="O720" s="15"/>
      <c r="P720" s="15"/>
      <c r="Q720" s="15"/>
      <c r="R720" s="15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5"/>
      <c r="L721" s="15"/>
      <c r="M721" s="15"/>
      <c r="N721" s="15"/>
      <c r="O721" s="15"/>
      <c r="P721" s="15"/>
      <c r="Q721" s="15"/>
      <c r="R721" s="15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5"/>
      <c r="L722" s="15"/>
      <c r="M722" s="15"/>
      <c r="N722" s="15"/>
      <c r="O722" s="15"/>
      <c r="P722" s="15"/>
      <c r="Q722" s="15"/>
      <c r="R722" s="15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5"/>
      <c r="L723" s="15"/>
      <c r="M723" s="15"/>
      <c r="N723" s="15"/>
      <c r="O723" s="15"/>
      <c r="P723" s="15"/>
      <c r="Q723" s="15"/>
      <c r="R723" s="15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5"/>
      <c r="L724" s="15"/>
      <c r="M724" s="15"/>
      <c r="N724" s="15"/>
      <c r="O724" s="15"/>
      <c r="P724" s="15"/>
      <c r="Q724" s="15"/>
      <c r="R724" s="15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5"/>
      <c r="L725" s="15"/>
      <c r="M725" s="15"/>
      <c r="N725" s="15"/>
      <c r="O725" s="15"/>
      <c r="P725" s="15"/>
      <c r="Q725" s="15"/>
      <c r="R725" s="15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5"/>
      <c r="L726" s="15"/>
      <c r="M726" s="15"/>
      <c r="N726" s="15"/>
      <c r="O726" s="15"/>
      <c r="P726" s="15"/>
      <c r="Q726" s="15"/>
      <c r="R726" s="15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5"/>
      <c r="L727" s="15"/>
      <c r="M727" s="15"/>
      <c r="N727" s="15"/>
      <c r="O727" s="15"/>
      <c r="P727" s="15"/>
      <c r="Q727" s="15"/>
      <c r="R727" s="15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5"/>
      <c r="L728" s="15"/>
      <c r="M728" s="15"/>
      <c r="N728" s="15"/>
      <c r="O728" s="15"/>
      <c r="P728" s="15"/>
      <c r="Q728" s="15"/>
      <c r="R728" s="15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5"/>
      <c r="L729" s="15"/>
      <c r="M729" s="15"/>
      <c r="N729" s="15"/>
      <c r="O729" s="15"/>
      <c r="P729" s="15"/>
      <c r="Q729" s="15"/>
      <c r="R729" s="15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5"/>
      <c r="L730" s="15"/>
      <c r="M730" s="15"/>
      <c r="N730" s="15"/>
      <c r="O730" s="15"/>
      <c r="P730" s="15"/>
      <c r="Q730" s="15"/>
      <c r="R730" s="15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5"/>
      <c r="L731" s="15"/>
      <c r="M731" s="15"/>
      <c r="N731" s="15"/>
      <c r="O731" s="15"/>
      <c r="P731" s="15"/>
      <c r="Q731" s="15"/>
      <c r="R731" s="15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5"/>
      <c r="L732" s="15"/>
      <c r="M732" s="15"/>
      <c r="N732" s="15"/>
      <c r="O732" s="15"/>
      <c r="P732" s="15"/>
      <c r="Q732" s="15"/>
      <c r="R732" s="15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5"/>
      <c r="L733" s="15"/>
      <c r="M733" s="15"/>
      <c r="N733" s="15"/>
      <c r="O733" s="15"/>
      <c r="P733" s="15"/>
      <c r="Q733" s="15"/>
      <c r="R733" s="15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5"/>
      <c r="L734" s="15"/>
      <c r="M734" s="15"/>
      <c r="N734" s="15"/>
      <c r="O734" s="15"/>
      <c r="P734" s="15"/>
      <c r="Q734" s="15"/>
      <c r="R734" s="15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5"/>
      <c r="L735" s="15"/>
      <c r="M735" s="15"/>
      <c r="N735" s="15"/>
      <c r="O735" s="15"/>
      <c r="P735" s="15"/>
      <c r="Q735" s="15"/>
      <c r="R735" s="15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5"/>
      <c r="L736" s="15"/>
      <c r="M736" s="15"/>
      <c r="N736" s="15"/>
      <c r="O736" s="15"/>
      <c r="P736" s="15"/>
      <c r="Q736" s="15"/>
      <c r="R736" s="15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5"/>
      <c r="L737" s="15"/>
      <c r="M737" s="15"/>
      <c r="N737" s="15"/>
      <c r="O737" s="15"/>
      <c r="P737" s="15"/>
      <c r="Q737" s="15"/>
      <c r="R737" s="15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5"/>
      <c r="L738" s="15"/>
      <c r="M738" s="15"/>
      <c r="N738" s="15"/>
      <c r="O738" s="15"/>
      <c r="P738" s="15"/>
      <c r="Q738" s="15"/>
      <c r="R738" s="15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5"/>
      <c r="L739" s="15"/>
      <c r="M739" s="15"/>
      <c r="N739" s="15"/>
      <c r="O739" s="15"/>
      <c r="P739" s="15"/>
      <c r="Q739" s="15"/>
      <c r="R739" s="15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5"/>
      <c r="L740" s="15"/>
      <c r="M740" s="15"/>
      <c r="N740" s="15"/>
      <c r="O740" s="15"/>
      <c r="P740" s="15"/>
      <c r="Q740" s="15"/>
      <c r="R740" s="15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5"/>
      <c r="L741" s="15"/>
      <c r="M741" s="15"/>
      <c r="N741" s="15"/>
      <c r="O741" s="15"/>
      <c r="P741" s="15"/>
      <c r="Q741" s="15"/>
      <c r="R741" s="15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5"/>
      <c r="L742" s="15"/>
      <c r="M742" s="15"/>
      <c r="N742" s="15"/>
      <c r="O742" s="15"/>
      <c r="P742" s="15"/>
      <c r="Q742" s="15"/>
      <c r="R742" s="15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5"/>
      <c r="L743" s="15"/>
      <c r="M743" s="15"/>
      <c r="N743" s="15"/>
      <c r="O743" s="15"/>
      <c r="P743" s="15"/>
      <c r="Q743" s="15"/>
      <c r="R743" s="15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5"/>
      <c r="L744" s="15"/>
      <c r="M744" s="15"/>
      <c r="N744" s="15"/>
      <c r="O744" s="15"/>
      <c r="P744" s="15"/>
      <c r="Q744" s="15"/>
      <c r="R744" s="15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5"/>
      <c r="L745" s="15"/>
      <c r="M745" s="15"/>
      <c r="N745" s="15"/>
      <c r="O745" s="15"/>
      <c r="P745" s="15"/>
      <c r="Q745" s="15"/>
      <c r="R745" s="15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5"/>
      <c r="L746" s="15"/>
      <c r="M746" s="15"/>
      <c r="N746" s="15"/>
      <c r="O746" s="15"/>
      <c r="P746" s="15"/>
      <c r="Q746" s="15"/>
      <c r="R746" s="15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5"/>
      <c r="L747" s="15"/>
      <c r="M747" s="15"/>
      <c r="N747" s="15"/>
      <c r="O747" s="15"/>
      <c r="P747" s="15"/>
      <c r="Q747" s="15"/>
      <c r="R747" s="15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5"/>
      <c r="L748" s="15"/>
      <c r="M748" s="15"/>
      <c r="N748" s="15"/>
      <c r="O748" s="15"/>
      <c r="P748" s="15"/>
      <c r="Q748" s="15"/>
      <c r="R748" s="15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5"/>
      <c r="L749" s="15"/>
      <c r="M749" s="15"/>
      <c r="N749" s="15"/>
      <c r="O749" s="15"/>
      <c r="P749" s="15"/>
      <c r="Q749" s="15"/>
      <c r="R749" s="15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5"/>
      <c r="L750" s="15"/>
      <c r="M750" s="15"/>
      <c r="N750" s="15"/>
      <c r="O750" s="15"/>
      <c r="P750" s="15"/>
      <c r="Q750" s="15"/>
      <c r="R750" s="15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5"/>
      <c r="L751" s="15"/>
      <c r="M751" s="15"/>
      <c r="N751" s="15"/>
      <c r="O751" s="15"/>
      <c r="P751" s="15"/>
      <c r="Q751" s="15"/>
      <c r="R751" s="15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5"/>
      <c r="L752" s="15"/>
      <c r="M752" s="15"/>
      <c r="N752" s="15"/>
      <c r="O752" s="15"/>
      <c r="P752" s="15"/>
      <c r="Q752" s="15"/>
      <c r="R752" s="15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5"/>
      <c r="L753" s="15"/>
      <c r="M753" s="15"/>
      <c r="N753" s="15"/>
      <c r="O753" s="15"/>
      <c r="P753" s="15"/>
      <c r="Q753" s="15"/>
      <c r="R753" s="15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5"/>
      <c r="L754" s="15"/>
      <c r="M754" s="15"/>
      <c r="N754" s="15"/>
      <c r="O754" s="15"/>
      <c r="P754" s="15"/>
      <c r="Q754" s="15"/>
      <c r="R754" s="15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5"/>
      <c r="L755" s="15"/>
      <c r="M755" s="15"/>
      <c r="N755" s="15"/>
      <c r="O755" s="15"/>
      <c r="P755" s="15"/>
      <c r="Q755" s="15"/>
      <c r="R755" s="15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5"/>
      <c r="L756" s="15"/>
      <c r="M756" s="15"/>
      <c r="N756" s="15"/>
      <c r="O756" s="15"/>
      <c r="P756" s="15"/>
      <c r="Q756" s="15"/>
      <c r="R756" s="15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5"/>
      <c r="L757" s="15"/>
      <c r="M757" s="15"/>
      <c r="N757" s="15"/>
      <c r="O757" s="15"/>
      <c r="P757" s="15"/>
      <c r="Q757" s="15"/>
      <c r="R757" s="15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5"/>
      <c r="L758" s="15"/>
      <c r="M758" s="15"/>
      <c r="N758" s="15"/>
      <c r="O758" s="15"/>
      <c r="P758" s="15"/>
      <c r="Q758" s="15"/>
      <c r="R758" s="15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5"/>
      <c r="L759" s="15"/>
      <c r="M759" s="15"/>
      <c r="N759" s="15"/>
      <c r="O759" s="15"/>
      <c r="P759" s="15"/>
      <c r="Q759" s="15"/>
      <c r="R759" s="15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5"/>
      <c r="L760" s="15"/>
      <c r="M760" s="15"/>
      <c r="N760" s="15"/>
      <c r="O760" s="15"/>
      <c r="P760" s="15"/>
      <c r="Q760" s="15"/>
      <c r="R760" s="15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5"/>
      <c r="L761" s="15"/>
      <c r="M761" s="15"/>
      <c r="N761" s="15"/>
      <c r="O761" s="15"/>
      <c r="P761" s="15"/>
      <c r="Q761" s="15"/>
      <c r="R761" s="15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5"/>
      <c r="L762" s="15"/>
      <c r="M762" s="15"/>
      <c r="N762" s="15"/>
      <c r="O762" s="15"/>
      <c r="P762" s="15"/>
      <c r="Q762" s="15"/>
      <c r="R762" s="15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5"/>
      <c r="L763" s="15"/>
      <c r="M763" s="15"/>
      <c r="N763" s="15"/>
      <c r="O763" s="15"/>
      <c r="P763" s="15"/>
      <c r="Q763" s="15"/>
      <c r="R763" s="15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5"/>
      <c r="L764" s="15"/>
      <c r="M764" s="15"/>
      <c r="N764" s="15"/>
      <c r="O764" s="15"/>
      <c r="P764" s="15"/>
      <c r="Q764" s="15"/>
      <c r="R764" s="15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5"/>
      <c r="L765" s="15"/>
      <c r="M765" s="15"/>
      <c r="N765" s="15"/>
      <c r="O765" s="15"/>
      <c r="P765" s="15"/>
      <c r="Q765" s="15"/>
      <c r="R765" s="15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5"/>
      <c r="L766" s="15"/>
      <c r="M766" s="15"/>
      <c r="N766" s="15"/>
      <c r="O766" s="15"/>
      <c r="P766" s="15"/>
      <c r="Q766" s="15"/>
      <c r="R766" s="15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5"/>
      <c r="L767" s="15"/>
      <c r="M767" s="15"/>
      <c r="N767" s="15"/>
      <c r="O767" s="15"/>
      <c r="P767" s="15"/>
      <c r="Q767" s="15"/>
      <c r="R767" s="15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5"/>
      <c r="L768" s="15"/>
      <c r="M768" s="15"/>
      <c r="N768" s="15"/>
      <c r="O768" s="15"/>
      <c r="P768" s="15"/>
      <c r="Q768" s="15"/>
      <c r="R768" s="15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5"/>
      <c r="L769" s="15"/>
      <c r="M769" s="15"/>
      <c r="N769" s="15"/>
      <c r="O769" s="15"/>
      <c r="P769" s="15"/>
      <c r="Q769" s="15"/>
      <c r="R769" s="15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5"/>
      <c r="L770" s="15"/>
      <c r="M770" s="15"/>
      <c r="N770" s="15"/>
      <c r="O770" s="15"/>
      <c r="P770" s="15"/>
      <c r="Q770" s="15"/>
      <c r="R770" s="15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5"/>
      <c r="L771" s="15"/>
      <c r="M771" s="15"/>
      <c r="N771" s="15"/>
      <c r="O771" s="15"/>
      <c r="P771" s="15"/>
      <c r="Q771" s="15"/>
      <c r="R771" s="15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5"/>
      <c r="L772" s="15"/>
      <c r="M772" s="15"/>
      <c r="N772" s="15"/>
      <c r="O772" s="15"/>
      <c r="P772" s="15"/>
      <c r="Q772" s="15"/>
      <c r="R772" s="15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5"/>
      <c r="L773" s="15"/>
      <c r="M773" s="15"/>
      <c r="N773" s="15"/>
      <c r="O773" s="15"/>
      <c r="P773" s="15"/>
      <c r="Q773" s="15"/>
      <c r="R773" s="15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5"/>
      <c r="L774" s="15"/>
      <c r="M774" s="15"/>
      <c r="N774" s="15"/>
      <c r="O774" s="15"/>
      <c r="P774" s="15"/>
      <c r="Q774" s="15"/>
      <c r="R774" s="15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5"/>
      <c r="L775" s="15"/>
      <c r="M775" s="15"/>
      <c r="N775" s="15"/>
      <c r="O775" s="15"/>
      <c r="P775" s="15"/>
      <c r="Q775" s="15"/>
      <c r="R775" s="15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5"/>
      <c r="L776" s="15"/>
      <c r="M776" s="15"/>
      <c r="N776" s="15"/>
      <c r="O776" s="15"/>
      <c r="P776" s="15"/>
      <c r="Q776" s="15"/>
      <c r="R776" s="15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5"/>
      <c r="L777" s="15"/>
      <c r="M777" s="15"/>
      <c r="N777" s="15"/>
      <c r="O777" s="15"/>
      <c r="P777" s="15"/>
      <c r="Q777" s="15"/>
      <c r="R777" s="15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5"/>
      <c r="L778" s="15"/>
      <c r="M778" s="15"/>
      <c r="N778" s="15"/>
      <c r="O778" s="15"/>
      <c r="P778" s="15"/>
      <c r="Q778" s="15"/>
      <c r="R778" s="15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5"/>
      <c r="L779" s="15"/>
      <c r="M779" s="15"/>
      <c r="N779" s="15"/>
      <c r="O779" s="15"/>
      <c r="P779" s="15"/>
      <c r="Q779" s="15"/>
      <c r="R779" s="15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5"/>
      <c r="L780" s="15"/>
      <c r="M780" s="15"/>
      <c r="N780" s="15"/>
      <c r="O780" s="15"/>
      <c r="P780" s="15"/>
      <c r="Q780" s="15"/>
      <c r="R780" s="15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5"/>
      <c r="L781" s="15"/>
      <c r="M781" s="15"/>
      <c r="N781" s="15"/>
      <c r="O781" s="15"/>
      <c r="P781" s="15"/>
      <c r="Q781" s="15"/>
      <c r="R781" s="15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5"/>
      <c r="L782" s="15"/>
      <c r="M782" s="15"/>
      <c r="N782" s="15"/>
      <c r="O782" s="15"/>
      <c r="P782" s="15"/>
      <c r="Q782" s="15"/>
      <c r="R782" s="15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5"/>
      <c r="L783" s="15"/>
      <c r="M783" s="15"/>
      <c r="N783" s="15"/>
      <c r="O783" s="15"/>
      <c r="P783" s="15"/>
      <c r="Q783" s="15"/>
      <c r="R783" s="15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5"/>
      <c r="L784" s="15"/>
      <c r="M784" s="15"/>
      <c r="N784" s="15"/>
      <c r="O784" s="15"/>
      <c r="P784" s="15"/>
      <c r="Q784" s="15"/>
      <c r="R784" s="15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5"/>
      <c r="L785" s="15"/>
      <c r="M785" s="15"/>
      <c r="N785" s="15"/>
      <c r="O785" s="15"/>
      <c r="P785" s="15"/>
      <c r="Q785" s="15"/>
      <c r="R785" s="15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5"/>
      <c r="L786" s="15"/>
      <c r="M786" s="15"/>
      <c r="N786" s="15"/>
      <c r="O786" s="15"/>
      <c r="P786" s="15"/>
      <c r="Q786" s="15"/>
      <c r="R786" s="15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5"/>
      <c r="L787" s="15"/>
      <c r="M787" s="15"/>
      <c r="N787" s="15"/>
      <c r="O787" s="15"/>
      <c r="P787" s="15"/>
      <c r="Q787" s="15"/>
      <c r="R787" s="15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5"/>
      <c r="L788" s="15"/>
      <c r="M788" s="15"/>
      <c r="N788" s="15"/>
      <c r="O788" s="15"/>
      <c r="P788" s="15"/>
      <c r="Q788" s="15"/>
      <c r="R788" s="15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5"/>
      <c r="L789" s="15"/>
      <c r="M789" s="15"/>
      <c r="N789" s="15"/>
      <c r="O789" s="15"/>
      <c r="P789" s="15"/>
      <c r="Q789" s="15"/>
      <c r="R789" s="15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5"/>
      <c r="L790" s="15"/>
      <c r="M790" s="15"/>
      <c r="N790" s="15"/>
      <c r="O790" s="15"/>
      <c r="P790" s="15"/>
      <c r="Q790" s="15"/>
      <c r="R790" s="15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5"/>
      <c r="L791" s="15"/>
      <c r="M791" s="15"/>
      <c r="N791" s="15"/>
      <c r="O791" s="15"/>
      <c r="P791" s="15"/>
      <c r="Q791" s="15"/>
      <c r="R791" s="15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5"/>
      <c r="L792" s="15"/>
      <c r="M792" s="15"/>
      <c r="N792" s="15"/>
      <c r="O792" s="15"/>
      <c r="P792" s="15"/>
      <c r="Q792" s="15"/>
      <c r="R792" s="15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5"/>
      <c r="L793" s="15"/>
      <c r="M793" s="15"/>
      <c r="N793" s="15"/>
      <c r="O793" s="15"/>
      <c r="P793" s="15"/>
      <c r="Q793" s="15"/>
      <c r="R793" s="15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5"/>
      <c r="L794" s="15"/>
      <c r="M794" s="15"/>
      <c r="N794" s="15"/>
      <c r="O794" s="15"/>
      <c r="P794" s="15"/>
      <c r="Q794" s="15"/>
      <c r="R794" s="15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5"/>
      <c r="L795" s="15"/>
      <c r="M795" s="15"/>
      <c r="N795" s="15"/>
      <c r="O795" s="15"/>
      <c r="P795" s="15"/>
      <c r="Q795" s="15"/>
      <c r="R795" s="15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5"/>
      <c r="L796" s="15"/>
      <c r="M796" s="15"/>
      <c r="N796" s="15"/>
      <c r="O796" s="15"/>
      <c r="P796" s="15"/>
      <c r="Q796" s="15"/>
      <c r="R796" s="15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5"/>
      <c r="L797" s="15"/>
      <c r="M797" s="15"/>
      <c r="N797" s="15"/>
      <c r="O797" s="15"/>
      <c r="P797" s="15"/>
      <c r="Q797" s="15"/>
      <c r="R797" s="15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5"/>
      <c r="L798" s="15"/>
      <c r="M798" s="15"/>
      <c r="N798" s="15"/>
      <c r="O798" s="15"/>
      <c r="P798" s="15"/>
      <c r="Q798" s="15"/>
      <c r="R798" s="15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5"/>
      <c r="L799" s="15"/>
      <c r="M799" s="15"/>
      <c r="N799" s="15"/>
      <c r="O799" s="15"/>
      <c r="P799" s="15"/>
      <c r="Q799" s="15"/>
      <c r="R799" s="15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5"/>
      <c r="L800" s="15"/>
      <c r="M800" s="15"/>
      <c r="N800" s="15"/>
      <c r="O800" s="15"/>
      <c r="P800" s="15"/>
      <c r="Q800" s="15"/>
      <c r="R800" s="15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5"/>
      <c r="L801" s="15"/>
      <c r="M801" s="15"/>
      <c r="N801" s="15"/>
      <c r="O801" s="15"/>
      <c r="P801" s="15"/>
      <c r="Q801" s="15"/>
      <c r="R801" s="15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5"/>
      <c r="L802" s="15"/>
      <c r="M802" s="15"/>
      <c r="N802" s="15"/>
      <c r="O802" s="15"/>
      <c r="P802" s="15"/>
      <c r="Q802" s="15"/>
      <c r="R802" s="15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5"/>
      <c r="L803" s="15"/>
      <c r="M803" s="15"/>
      <c r="N803" s="15"/>
      <c r="O803" s="15"/>
      <c r="P803" s="15"/>
      <c r="Q803" s="15"/>
      <c r="R803" s="15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5"/>
      <c r="L804" s="15"/>
      <c r="M804" s="15"/>
      <c r="N804" s="15"/>
      <c r="O804" s="15"/>
      <c r="P804" s="15"/>
      <c r="Q804" s="15"/>
      <c r="R804" s="15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5"/>
      <c r="L805" s="15"/>
      <c r="M805" s="15"/>
      <c r="N805" s="15"/>
      <c r="O805" s="15"/>
      <c r="P805" s="15"/>
      <c r="Q805" s="15"/>
      <c r="R805" s="15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5"/>
      <c r="L806" s="15"/>
      <c r="M806" s="15"/>
      <c r="N806" s="15"/>
      <c r="O806" s="15"/>
      <c r="P806" s="15"/>
      <c r="Q806" s="15"/>
      <c r="R806" s="15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5"/>
      <c r="L807" s="15"/>
      <c r="M807" s="15"/>
      <c r="N807" s="15"/>
      <c r="O807" s="15"/>
      <c r="P807" s="15"/>
      <c r="Q807" s="15"/>
      <c r="R807" s="15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5"/>
      <c r="L808" s="15"/>
      <c r="M808" s="15"/>
      <c r="N808" s="15"/>
      <c r="O808" s="15"/>
      <c r="P808" s="15"/>
      <c r="Q808" s="15"/>
      <c r="R808" s="15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5"/>
      <c r="L809" s="15"/>
      <c r="M809" s="15"/>
      <c r="N809" s="15"/>
      <c r="O809" s="15"/>
      <c r="P809" s="15"/>
      <c r="Q809" s="15"/>
      <c r="R809" s="15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5"/>
      <c r="L810" s="15"/>
      <c r="M810" s="15"/>
      <c r="N810" s="15"/>
      <c r="O810" s="15"/>
      <c r="P810" s="15"/>
      <c r="Q810" s="15"/>
      <c r="R810" s="15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5"/>
      <c r="L811" s="15"/>
      <c r="M811" s="15"/>
      <c r="N811" s="15"/>
      <c r="O811" s="15"/>
      <c r="P811" s="15"/>
      <c r="Q811" s="15"/>
      <c r="R811" s="15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5"/>
      <c r="L812" s="15"/>
      <c r="M812" s="15"/>
      <c r="N812" s="15"/>
      <c r="O812" s="15"/>
      <c r="P812" s="15"/>
      <c r="Q812" s="15"/>
      <c r="R812" s="15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5"/>
      <c r="L813" s="15"/>
      <c r="M813" s="15"/>
      <c r="N813" s="15"/>
      <c r="O813" s="15"/>
      <c r="P813" s="15"/>
      <c r="Q813" s="15"/>
      <c r="R813" s="15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5"/>
      <c r="L814" s="15"/>
      <c r="M814" s="15"/>
      <c r="N814" s="15"/>
      <c r="O814" s="15"/>
      <c r="P814" s="15"/>
      <c r="Q814" s="15"/>
      <c r="R814" s="15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5"/>
      <c r="L815" s="15"/>
      <c r="M815" s="15"/>
      <c r="N815" s="15"/>
      <c r="O815" s="15"/>
      <c r="P815" s="15"/>
      <c r="Q815" s="15"/>
      <c r="R815" s="15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5"/>
      <c r="L816" s="15"/>
      <c r="M816" s="15"/>
      <c r="N816" s="15"/>
      <c r="O816" s="15"/>
      <c r="P816" s="15"/>
      <c r="Q816" s="15"/>
      <c r="R816" s="15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5"/>
      <c r="L817" s="15"/>
      <c r="M817" s="15"/>
      <c r="N817" s="15"/>
      <c r="O817" s="15"/>
      <c r="P817" s="15"/>
      <c r="Q817" s="15"/>
      <c r="R817" s="15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5"/>
      <c r="L818" s="15"/>
      <c r="M818" s="15"/>
      <c r="N818" s="15"/>
      <c r="O818" s="15"/>
      <c r="P818" s="15"/>
      <c r="Q818" s="15"/>
      <c r="R818" s="15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5"/>
      <c r="L819" s="15"/>
      <c r="M819" s="15"/>
      <c r="N819" s="15"/>
      <c r="O819" s="15"/>
      <c r="P819" s="15"/>
      <c r="Q819" s="15"/>
      <c r="R819" s="15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5"/>
      <c r="L820" s="15"/>
      <c r="M820" s="15"/>
      <c r="N820" s="15"/>
      <c r="O820" s="15"/>
      <c r="P820" s="15"/>
      <c r="Q820" s="15"/>
      <c r="R820" s="15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5"/>
      <c r="L821" s="15"/>
      <c r="M821" s="15"/>
      <c r="N821" s="15"/>
      <c r="O821" s="15"/>
      <c r="P821" s="15"/>
      <c r="Q821" s="15"/>
      <c r="R821" s="15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5"/>
      <c r="L822" s="15"/>
      <c r="M822" s="15"/>
      <c r="N822" s="15"/>
      <c r="O822" s="15"/>
      <c r="P822" s="15"/>
      <c r="Q822" s="15"/>
      <c r="R822" s="15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5"/>
      <c r="L823" s="15"/>
      <c r="M823" s="15"/>
      <c r="N823" s="15"/>
      <c r="O823" s="15"/>
      <c r="P823" s="15"/>
      <c r="Q823" s="15"/>
      <c r="R823" s="15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5"/>
      <c r="L824" s="15"/>
      <c r="M824" s="15"/>
      <c r="N824" s="15"/>
      <c r="O824" s="15"/>
      <c r="P824" s="15"/>
      <c r="Q824" s="15"/>
      <c r="R824" s="15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5"/>
      <c r="L825" s="15"/>
      <c r="M825" s="15"/>
      <c r="N825" s="15"/>
      <c r="O825" s="15"/>
      <c r="P825" s="15"/>
      <c r="Q825" s="15"/>
      <c r="R825" s="15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5"/>
      <c r="L826" s="15"/>
      <c r="M826" s="15"/>
      <c r="N826" s="15"/>
      <c r="O826" s="15"/>
      <c r="P826" s="15"/>
      <c r="Q826" s="15"/>
      <c r="R826" s="15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5"/>
      <c r="L827" s="15"/>
      <c r="M827" s="15"/>
      <c r="N827" s="15"/>
      <c r="O827" s="15"/>
      <c r="P827" s="15"/>
      <c r="Q827" s="15"/>
      <c r="R827" s="15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5"/>
      <c r="L828" s="15"/>
      <c r="M828" s="15"/>
      <c r="N828" s="15"/>
      <c r="O828" s="15"/>
      <c r="P828" s="15"/>
      <c r="Q828" s="15"/>
      <c r="R828" s="15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5"/>
      <c r="L829" s="15"/>
      <c r="M829" s="15"/>
      <c r="N829" s="15"/>
      <c r="O829" s="15"/>
      <c r="P829" s="15"/>
      <c r="Q829" s="15"/>
      <c r="R829" s="15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5"/>
      <c r="L830" s="15"/>
      <c r="M830" s="15"/>
      <c r="N830" s="15"/>
      <c r="O830" s="15"/>
      <c r="P830" s="15"/>
      <c r="Q830" s="15"/>
      <c r="R830" s="15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5"/>
      <c r="L831" s="15"/>
      <c r="M831" s="15"/>
      <c r="N831" s="15"/>
      <c r="O831" s="15"/>
      <c r="P831" s="15"/>
      <c r="Q831" s="15"/>
      <c r="R831" s="15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5"/>
      <c r="L832" s="15"/>
      <c r="M832" s="15"/>
      <c r="N832" s="15"/>
      <c r="O832" s="15"/>
      <c r="P832" s="15"/>
      <c r="Q832" s="15"/>
      <c r="R832" s="15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5"/>
      <c r="L833" s="15"/>
      <c r="M833" s="15"/>
      <c r="N833" s="15"/>
      <c r="O833" s="15"/>
      <c r="P833" s="15"/>
      <c r="Q833" s="15"/>
      <c r="R833" s="15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5"/>
      <c r="L834" s="15"/>
      <c r="M834" s="15"/>
      <c r="N834" s="15"/>
      <c r="O834" s="15"/>
      <c r="P834" s="15"/>
      <c r="Q834" s="15"/>
      <c r="R834" s="15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5"/>
      <c r="L835" s="15"/>
      <c r="M835" s="15"/>
      <c r="N835" s="15"/>
      <c r="O835" s="15"/>
      <c r="P835" s="15"/>
      <c r="Q835" s="15"/>
      <c r="R835" s="15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5"/>
      <c r="L836" s="15"/>
      <c r="M836" s="15"/>
      <c r="N836" s="15"/>
      <c r="O836" s="15"/>
      <c r="P836" s="15"/>
      <c r="Q836" s="15"/>
      <c r="R836" s="15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5"/>
      <c r="L837" s="15"/>
      <c r="M837" s="15"/>
      <c r="N837" s="15"/>
      <c r="O837" s="15"/>
      <c r="P837" s="15"/>
      <c r="Q837" s="15"/>
      <c r="R837" s="15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5"/>
      <c r="L838" s="15"/>
      <c r="M838" s="15"/>
      <c r="N838" s="15"/>
      <c r="O838" s="15"/>
      <c r="P838" s="15"/>
      <c r="Q838" s="15"/>
      <c r="R838" s="15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5"/>
      <c r="L839" s="15"/>
      <c r="M839" s="15"/>
      <c r="N839" s="15"/>
      <c r="O839" s="15"/>
      <c r="P839" s="15"/>
      <c r="Q839" s="15"/>
      <c r="R839" s="15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5"/>
      <c r="L840" s="15"/>
      <c r="M840" s="15"/>
      <c r="N840" s="15"/>
      <c r="O840" s="15"/>
      <c r="P840" s="15"/>
      <c r="Q840" s="15"/>
      <c r="R840" s="15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5"/>
      <c r="L841" s="15"/>
      <c r="M841" s="15"/>
      <c r="N841" s="15"/>
      <c r="O841" s="15"/>
      <c r="P841" s="15"/>
      <c r="Q841" s="15"/>
      <c r="R841" s="15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5"/>
      <c r="L842" s="15"/>
      <c r="M842" s="15"/>
      <c r="N842" s="15"/>
      <c r="O842" s="15"/>
      <c r="P842" s="15"/>
      <c r="Q842" s="15"/>
      <c r="R842" s="15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5"/>
      <c r="L843" s="15"/>
      <c r="M843" s="15"/>
      <c r="N843" s="15"/>
      <c r="O843" s="15"/>
      <c r="P843" s="15"/>
      <c r="Q843" s="15"/>
      <c r="R843" s="15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5"/>
      <c r="L844" s="15"/>
      <c r="M844" s="15"/>
      <c r="N844" s="15"/>
      <c r="O844" s="15"/>
      <c r="P844" s="15"/>
      <c r="Q844" s="15"/>
      <c r="R844" s="15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5"/>
      <c r="L845" s="15"/>
      <c r="M845" s="15"/>
      <c r="N845" s="15"/>
      <c r="O845" s="15"/>
      <c r="P845" s="15"/>
      <c r="Q845" s="15"/>
      <c r="R845" s="15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5"/>
      <c r="L846" s="15"/>
      <c r="M846" s="15"/>
      <c r="N846" s="15"/>
      <c r="O846" s="15"/>
      <c r="P846" s="15"/>
      <c r="Q846" s="15"/>
      <c r="R846" s="15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5"/>
      <c r="L847" s="15"/>
      <c r="M847" s="15"/>
      <c r="N847" s="15"/>
      <c r="O847" s="15"/>
      <c r="P847" s="15"/>
      <c r="Q847" s="15"/>
      <c r="R847" s="15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5"/>
      <c r="L848" s="15"/>
      <c r="M848" s="15"/>
      <c r="N848" s="15"/>
      <c r="O848" s="15"/>
      <c r="P848" s="15"/>
      <c r="Q848" s="15"/>
      <c r="R848" s="15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5"/>
      <c r="L849" s="15"/>
      <c r="M849" s="15"/>
      <c r="N849" s="15"/>
      <c r="O849" s="15"/>
      <c r="P849" s="15"/>
      <c r="Q849" s="15"/>
      <c r="R849" s="15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5"/>
      <c r="L850" s="15"/>
      <c r="M850" s="15"/>
      <c r="N850" s="15"/>
      <c r="O850" s="15"/>
      <c r="P850" s="15"/>
      <c r="Q850" s="15"/>
      <c r="R850" s="15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5"/>
      <c r="L851" s="15"/>
      <c r="M851" s="15"/>
      <c r="N851" s="15"/>
      <c r="O851" s="15"/>
      <c r="P851" s="15"/>
      <c r="Q851" s="15"/>
      <c r="R851" s="15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5"/>
      <c r="L852" s="15"/>
      <c r="M852" s="15"/>
      <c r="N852" s="15"/>
      <c r="O852" s="15"/>
      <c r="P852" s="15"/>
      <c r="Q852" s="15"/>
      <c r="R852" s="15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5"/>
      <c r="L853" s="15"/>
      <c r="M853" s="15"/>
      <c r="N853" s="15"/>
      <c r="O853" s="15"/>
      <c r="P853" s="15"/>
      <c r="Q853" s="15"/>
      <c r="R853" s="15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5"/>
      <c r="L854" s="15"/>
      <c r="M854" s="15"/>
      <c r="N854" s="15"/>
      <c r="O854" s="15"/>
      <c r="P854" s="15"/>
      <c r="Q854" s="15"/>
      <c r="R854" s="15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5"/>
      <c r="L855" s="15"/>
      <c r="M855" s="15"/>
      <c r="N855" s="15"/>
      <c r="O855" s="15"/>
      <c r="P855" s="15"/>
      <c r="Q855" s="15"/>
      <c r="R855" s="15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5"/>
      <c r="L856" s="15"/>
      <c r="M856" s="15"/>
      <c r="N856" s="15"/>
      <c r="O856" s="15"/>
      <c r="P856" s="15"/>
      <c r="Q856" s="15"/>
      <c r="R856" s="15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5"/>
      <c r="L857" s="15"/>
      <c r="M857" s="15"/>
      <c r="N857" s="15"/>
      <c r="O857" s="15"/>
      <c r="P857" s="15"/>
      <c r="Q857" s="15"/>
      <c r="R857" s="15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5"/>
      <c r="L858" s="15"/>
      <c r="M858" s="15"/>
      <c r="N858" s="15"/>
      <c r="O858" s="15"/>
      <c r="P858" s="15"/>
      <c r="Q858" s="15"/>
      <c r="R858" s="15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5"/>
      <c r="L859" s="15"/>
      <c r="M859" s="15"/>
      <c r="N859" s="15"/>
      <c r="O859" s="15"/>
      <c r="P859" s="15"/>
      <c r="Q859" s="15"/>
      <c r="R859" s="15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5"/>
      <c r="L860" s="15"/>
      <c r="M860" s="15"/>
      <c r="N860" s="15"/>
      <c r="O860" s="15"/>
      <c r="P860" s="15"/>
      <c r="Q860" s="15"/>
      <c r="R860" s="15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5"/>
      <c r="L861" s="15"/>
      <c r="M861" s="15"/>
      <c r="N861" s="15"/>
      <c r="O861" s="15"/>
      <c r="P861" s="15"/>
      <c r="Q861" s="15"/>
      <c r="R861" s="15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5"/>
      <c r="L862" s="15"/>
      <c r="M862" s="15"/>
      <c r="N862" s="15"/>
      <c r="O862" s="15"/>
      <c r="P862" s="15"/>
      <c r="Q862" s="15"/>
      <c r="R862" s="15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5"/>
      <c r="L863" s="15"/>
      <c r="M863" s="15"/>
      <c r="N863" s="15"/>
      <c r="O863" s="15"/>
      <c r="P863" s="15"/>
      <c r="Q863" s="15"/>
      <c r="R863" s="15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5"/>
      <c r="L864" s="15"/>
      <c r="M864" s="15"/>
      <c r="N864" s="15"/>
      <c r="O864" s="15"/>
      <c r="P864" s="15"/>
      <c r="Q864" s="15"/>
      <c r="R864" s="15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5"/>
      <c r="L865" s="15"/>
      <c r="M865" s="15"/>
      <c r="N865" s="15"/>
      <c r="O865" s="15"/>
      <c r="P865" s="15"/>
      <c r="Q865" s="15"/>
      <c r="R865" s="15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5"/>
      <c r="L866" s="15"/>
      <c r="M866" s="15"/>
      <c r="N866" s="15"/>
      <c r="O866" s="15"/>
      <c r="P866" s="15"/>
      <c r="Q866" s="15"/>
      <c r="R866" s="15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5"/>
      <c r="L867" s="15"/>
      <c r="M867" s="15"/>
      <c r="N867" s="15"/>
      <c r="O867" s="15"/>
      <c r="P867" s="15"/>
      <c r="Q867" s="15"/>
      <c r="R867" s="15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5"/>
      <c r="L868" s="15"/>
      <c r="M868" s="15"/>
      <c r="N868" s="15"/>
      <c r="O868" s="15"/>
      <c r="P868" s="15"/>
      <c r="Q868" s="15"/>
      <c r="R868" s="15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5"/>
      <c r="L869" s="15"/>
      <c r="M869" s="15"/>
      <c r="N869" s="15"/>
      <c r="O869" s="15"/>
      <c r="P869" s="15"/>
      <c r="Q869" s="15"/>
      <c r="R869" s="15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5"/>
      <c r="L870" s="15"/>
      <c r="M870" s="15"/>
      <c r="N870" s="15"/>
      <c r="O870" s="15"/>
      <c r="P870" s="15"/>
      <c r="Q870" s="15"/>
      <c r="R870" s="15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5"/>
      <c r="L871" s="15"/>
      <c r="M871" s="15"/>
      <c r="N871" s="15"/>
      <c r="O871" s="15"/>
      <c r="P871" s="15"/>
      <c r="Q871" s="15"/>
      <c r="R871" s="15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5"/>
      <c r="L872" s="15"/>
      <c r="M872" s="15"/>
      <c r="N872" s="15"/>
      <c r="O872" s="15"/>
      <c r="P872" s="15"/>
      <c r="Q872" s="15"/>
      <c r="R872" s="15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5"/>
      <c r="L873" s="15"/>
      <c r="M873" s="15"/>
      <c r="N873" s="15"/>
      <c r="O873" s="15"/>
      <c r="P873" s="15"/>
      <c r="Q873" s="15"/>
      <c r="R873" s="15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5"/>
      <c r="L874" s="15"/>
      <c r="M874" s="15"/>
      <c r="N874" s="15"/>
      <c r="O874" s="15"/>
      <c r="P874" s="15"/>
      <c r="Q874" s="15"/>
      <c r="R874" s="15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5"/>
      <c r="L875" s="15"/>
      <c r="M875" s="15"/>
      <c r="N875" s="15"/>
      <c r="O875" s="15"/>
      <c r="P875" s="15"/>
      <c r="Q875" s="15"/>
      <c r="R875" s="15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5"/>
      <c r="L876" s="15"/>
      <c r="M876" s="15"/>
      <c r="N876" s="15"/>
      <c r="O876" s="15"/>
      <c r="P876" s="15"/>
      <c r="Q876" s="15"/>
      <c r="R876" s="15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5"/>
      <c r="L877" s="15"/>
      <c r="M877" s="15"/>
      <c r="N877" s="15"/>
      <c r="O877" s="15"/>
      <c r="P877" s="15"/>
      <c r="Q877" s="15"/>
      <c r="R877" s="15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5"/>
      <c r="L878" s="15"/>
      <c r="M878" s="15"/>
      <c r="N878" s="15"/>
      <c r="O878" s="15"/>
      <c r="P878" s="15"/>
      <c r="Q878" s="15"/>
      <c r="R878" s="15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5"/>
      <c r="L879" s="15"/>
      <c r="M879" s="15"/>
      <c r="N879" s="15"/>
      <c r="O879" s="15"/>
      <c r="P879" s="15"/>
      <c r="Q879" s="15"/>
      <c r="R879" s="15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5"/>
      <c r="L880" s="15"/>
      <c r="M880" s="15"/>
      <c r="N880" s="15"/>
      <c r="O880" s="15"/>
      <c r="P880" s="15"/>
      <c r="Q880" s="15"/>
      <c r="R880" s="15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5"/>
      <c r="L881" s="15"/>
      <c r="M881" s="15"/>
      <c r="N881" s="15"/>
      <c r="O881" s="15"/>
      <c r="P881" s="15"/>
      <c r="Q881" s="15"/>
      <c r="R881" s="15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5"/>
      <c r="L882" s="15"/>
      <c r="M882" s="15"/>
      <c r="N882" s="15"/>
      <c r="O882" s="15"/>
      <c r="P882" s="15"/>
      <c r="Q882" s="15"/>
      <c r="R882" s="15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5"/>
      <c r="L883" s="15"/>
      <c r="M883" s="15"/>
      <c r="N883" s="15"/>
      <c r="O883" s="15"/>
      <c r="P883" s="15"/>
      <c r="Q883" s="15"/>
      <c r="R883" s="15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5"/>
      <c r="L884" s="15"/>
      <c r="M884" s="15"/>
      <c r="N884" s="15"/>
      <c r="O884" s="15"/>
      <c r="P884" s="15"/>
      <c r="Q884" s="15"/>
      <c r="R884" s="15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5"/>
      <c r="L885" s="15"/>
      <c r="M885" s="15"/>
      <c r="N885" s="15"/>
      <c r="O885" s="15"/>
      <c r="P885" s="15"/>
      <c r="Q885" s="15"/>
      <c r="R885" s="15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5"/>
      <c r="L886" s="15"/>
      <c r="M886" s="15"/>
      <c r="N886" s="15"/>
      <c r="O886" s="15"/>
      <c r="P886" s="15"/>
      <c r="Q886" s="15"/>
      <c r="R886" s="15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5"/>
      <c r="L887" s="15"/>
      <c r="M887" s="15"/>
      <c r="N887" s="15"/>
      <c r="O887" s="15"/>
      <c r="P887" s="15"/>
      <c r="Q887" s="15"/>
      <c r="R887" s="15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5"/>
      <c r="L888" s="15"/>
      <c r="M888" s="15"/>
      <c r="N888" s="15"/>
      <c r="O888" s="15"/>
      <c r="P888" s="15"/>
      <c r="Q888" s="15"/>
      <c r="R888" s="15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5"/>
      <c r="L889" s="15"/>
      <c r="M889" s="15"/>
      <c r="N889" s="15"/>
      <c r="O889" s="15"/>
      <c r="P889" s="15"/>
      <c r="Q889" s="15"/>
      <c r="R889" s="15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5"/>
      <c r="L890" s="15"/>
      <c r="M890" s="15"/>
      <c r="N890" s="15"/>
      <c r="O890" s="15"/>
      <c r="P890" s="15"/>
      <c r="Q890" s="15"/>
      <c r="R890" s="15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5"/>
      <c r="L891" s="15"/>
      <c r="M891" s="15"/>
      <c r="N891" s="15"/>
      <c r="O891" s="15"/>
      <c r="P891" s="15"/>
      <c r="Q891" s="15"/>
      <c r="R891" s="15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5"/>
      <c r="L892" s="15"/>
      <c r="M892" s="15"/>
      <c r="N892" s="15"/>
      <c r="O892" s="15"/>
      <c r="P892" s="15"/>
      <c r="Q892" s="15"/>
      <c r="R892" s="15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5"/>
      <c r="L893" s="15"/>
      <c r="M893" s="15"/>
      <c r="N893" s="15"/>
      <c r="O893" s="15"/>
      <c r="P893" s="15"/>
      <c r="Q893" s="15"/>
      <c r="R893" s="15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5"/>
      <c r="L894" s="15"/>
      <c r="M894" s="15"/>
      <c r="N894" s="15"/>
      <c r="O894" s="15"/>
      <c r="P894" s="15"/>
      <c r="Q894" s="15"/>
      <c r="R894" s="15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5"/>
      <c r="L895" s="15"/>
      <c r="M895" s="15"/>
      <c r="N895" s="15"/>
      <c r="O895" s="15"/>
      <c r="P895" s="15"/>
      <c r="Q895" s="15"/>
      <c r="R895" s="15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5"/>
      <c r="L896" s="15"/>
      <c r="M896" s="15"/>
      <c r="N896" s="15"/>
      <c r="O896" s="15"/>
      <c r="P896" s="15"/>
      <c r="Q896" s="15"/>
      <c r="R896" s="15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5"/>
      <c r="L897" s="15"/>
      <c r="M897" s="15"/>
      <c r="N897" s="15"/>
      <c r="O897" s="15"/>
      <c r="P897" s="15"/>
      <c r="Q897" s="15"/>
      <c r="R897" s="15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5"/>
      <c r="L898" s="15"/>
      <c r="M898" s="15"/>
      <c r="N898" s="15"/>
      <c r="O898" s="15"/>
      <c r="P898" s="15"/>
      <c r="Q898" s="15"/>
      <c r="R898" s="15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5"/>
      <c r="L899" s="15"/>
      <c r="M899" s="15"/>
      <c r="N899" s="15"/>
      <c r="O899" s="15"/>
      <c r="P899" s="15"/>
      <c r="Q899" s="15"/>
      <c r="R899" s="15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5"/>
      <c r="L900" s="15"/>
      <c r="M900" s="15"/>
      <c r="N900" s="15"/>
      <c r="O900" s="15"/>
      <c r="P900" s="15"/>
      <c r="Q900" s="15"/>
      <c r="R900" s="15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5"/>
      <c r="L901" s="15"/>
      <c r="M901" s="15"/>
      <c r="N901" s="15"/>
      <c r="O901" s="15"/>
      <c r="P901" s="15"/>
      <c r="Q901" s="15"/>
      <c r="R901" s="15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5"/>
      <c r="L902" s="15"/>
      <c r="M902" s="15"/>
      <c r="N902" s="15"/>
      <c r="O902" s="15"/>
      <c r="P902" s="15"/>
      <c r="Q902" s="15"/>
      <c r="R902" s="15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5"/>
      <c r="L903" s="15"/>
      <c r="M903" s="15"/>
      <c r="N903" s="15"/>
      <c r="O903" s="15"/>
      <c r="P903" s="15"/>
      <c r="Q903" s="15"/>
      <c r="R903" s="15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5"/>
      <c r="L904" s="15"/>
      <c r="M904" s="15"/>
      <c r="N904" s="15"/>
      <c r="O904" s="15"/>
      <c r="P904" s="15"/>
      <c r="Q904" s="15"/>
      <c r="R904" s="15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5"/>
      <c r="L905" s="15"/>
      <c r="M905" s="15"/>
      <c r="N905" s="15"/>
      <c r="O905" s="15"/>
      <c r="P905" s="15"/>
      <c r="Q905" s="15"/>
      <c r="R905" s="15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5"/>
      <c r="L906" s="15"/>
      <c r="M906" s="15"/>
      <c r="N906" s="15"/>
      <c r="O906" s="15"/>
      <c r="P906" s="15"/>
      <c r="Q906" s="15"/>
      <c r="R906" s="15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5"/>
      <c r="L907" s="15"/>
      <c r="M907" s="15"/>
      <c r="N907" s="15"/>
      <c r="O907" s="15"/>
      <c r="P907" s="15"/>
      <c r="Q907" s="15"/>
      <c r="R907" s="15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5"/>
      <c r="L908" s="15"/>
      <c r="M908" s="15"/>
      <c r="N908" s="15"/>
      <c r="O908" s="15"/>
      <c r="P908" s="15"/>
      <c r="Q908" s="15"/>
      <c r="R908" s="15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5"/>
      <c r="L909" s="15"/>
      <c r="M909" s="15"/>
      <c r="N909" s="15"/>
      <c r="O909" s="15"/>
      <c r="P909" s="15"/>
      <c r="Q909" s="15"/>
      <c r="R909" s="15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5"/>
      <c r="L910" s="15"/>
      <c r="M910" s="15"/>
      <c r="N910" s="15"/>
      <c r="O910" s="15"/>
      <c r="P910" s="15"/>
      <c r="Q910" s="15"/>
      <c r="R910" s="15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5"/>
      <c r="L911" s="15"/>
      <c r="M911" s="15"/>
      <c r="N911" s="15"/>
      <c r="O911" s="15"/>
      <c r="P911" s="15"/>
      <c r="Q911" s="15"/>
      <c r="R911" s="15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5"/>
      <c r="L912" s="15"/>
      <c r="M912" s="15"/>
      <c r="N912" s="15"/>
      <c r="O912" s="15"/>
      <c r="P912" s="15"/>
      <c r="Q912" s="15"/>
      <c r="R912" s="15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5"/>
      <c r="L913" s="15"/>
      <c r="M913" s="15"/>
      <c r="N913" s="15"/>
      <c r="O913" s="15"/>
      <c r="P913" s="15"/>
      <c r="Q913" s="15"/>
      <c r="R913" s="15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5"/>
      <c r="L914" s="15"/>
      <c r="M914" s="15"/>
      <c r="N914" s="15"/>
      <c r="O914" s="15"/>
      <c r="P914" s="15"/>
      <c r="Q914" s="15"/>
      <c r="R914" s="15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5"/>
      <c r="L915" s="15"/>
      <c r="M915" s="15"/>
      <c r="N915" s="15"/>
      <c r="O915" s="15"/>
      <c r="P915" s="15"/>
      <c r="Q915" s="15"/>
      <c r="R915" s="15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5"/>
      <c r="L916" s="15"/>
      <c r="M916" s="15"/>
      <c r="N916" s="15"/>
      <c r="O916" s="15"/>
      <c r="P916" s="15"/>
      <c r="Q916" s="15"/>
      <c r="R916" s="15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5"/>
      <c r="L917" s="15"/>
      <c r="M917" s="15"/>
      <c r="N917" s="15"/>
      <c r="O917" s="15"/>
      <c r="P917" s="15"/>
      <c r="Q917" s="15"/>
      <c r="R917" s="15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5"/>
      <c r="L918" s="15"/>
      <c r="M918" s="15"/>
      <c r="N918" s="15"/>
      <c r="O918" s="15"/>
      <c r="P918" s="15"/>
      <c r="Q918" s="15"/>
      <c r="R918" s="15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5"/>
      <c r="L919" s="15"/>
      <c r="M919" s="15"/>
      <c r="N919" s="15"/>
      <c r="O919" s="15"/>
      <c r="P919" s="15"/>
      <c r="Q919" s="15"/>
      <c r="R919" s="15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5"/>
      <c r="L920" s="15"/>
      <c r="M920" s="15"/>
      <c r="N920" s="15"/>
      <c r="O920" s="15"/>
      <c r="P920" s="15"/>
      <c r="Q920" s="15"/>
      <c r="R920" s="15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5"/>
      <c r="L921" s="15"/>
      <c r="M921" s="15"/>
      <c r="N921" s="15"/>
      <c r="O921" s="15"/>
      <c r="P921" s="15"/>
      <c r="Q921" s="15"/>
      <c r="R921" s="15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5"/>
      <c r="L922" s="15"/>
      <c r="M922" s="15"/>
      <c r="N922" s="15"/>
      <c r="O922" s="15"/>
      <c r="P922" s="15"/>
      <c r="Q922" s="15"/>
      <c r="R922" s="15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5"/>
      <c r="L923" s="15"/>
      <c r="M923" s="15"/>
      <c r="N923" s="15"/>
      <c r="O923" s="15"/>
      <c r="P923" s="15"/>
      <c r="Q923" s="15"/>
      <c r="R923" s="15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5"/>
      <c r="L924" s="15"/>
      <c r="M924" s="15"/>
      <c r="N924" s="15"/>
      <c r="O924" s="15"/>
      <c r="P924" s="15"/>
      <c r="Q924" s="15"/>
      <c r="R924" s="15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5"/>
      <c r="L925" s="15"/>
      <c r="M925" s="15"/>
      <c r="N925" s="15"/>
      <c r="O925" s="15"/>
      <c r="P925" s="15"/>
      <c r="Q925" s="15"/>
      <c r="R925" s="15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5"/>
      <c r="L926" s="15"/>
      <c r="M926" s="15"/>
      <c r="N926" s="15"/>
      <c r="O926" s="15"/>
      <c r="P926" s="15"/>
      <c r="Q926" s="15"/>
      <c r="R926" s="15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5"/>
      <c r="L927" s="15"/>
      <c r="M927" s="15"/>
      <c r="N927" s="15"/>
      <c r="O927" s="15"/>
      <c r="P927" s="15"/>
      <c r="Q927" s="15"/>
      <c r="R927" s="15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5"/>
      <c r="L928" s="15"/>
      <c r="M928" s="15"/>
      <c r="N928" s="15"/>
      <c r="O928" s="15"/>
      <c r="P928" s="15"/>
      <c r="Q928" s="15"/>
      <c r="R928" s="15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5"/>
      <c r="L929" s="15"/>
      <c r="M929" s="15"/>
      <c r="N929" s="15"/>
      <c r="O929" s="15"/>
      <c r="P929" s="15"/>
      <c r="Q929" s="15"/>
      <c r="R929" s="15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5"/>
      <c r="L930" s="15"/>
      <c r="M930" s="15"/>
      <c r="N930" s="15"/>
      <c r="O930" s="15"/>
      <c r="P930" s="15"/>
      <c r="Q930" s="15"/>
      <c r="R930" s="15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5"/>
      <c r="L931" s="15"/>
      <c r="M931" s="15"/>
      <c r="N931" s="15"/>
      <c r="O931" s="15"/>
      <c r="P931" s="15"/>
      <c r="Q931" s="15"/>
      <c r="R931" s="15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5"/>
      <c r="L932" s="15"/>
      <c r="M932" s="15"/>
      <c r="N932" s="15"/>
      <c r="O932" s="15"/>
      <c r="P932" s="15"/>
      <c r="Q932" s="15"/>
      <c r="R932" s="15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5"/>
      <c r="L933" s="15"/>
      <c r="M933" s="15"/>
      <c r="N933" s="15"/>
      <c r="O933" s="15"/>
      <c r="P933" s="15"/>
      <c r="Q933" s="15"/>
      <c r="R933" s="15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5"/>
      <c r="L934" s="15"/>
      <c r="M934" s="15"/>
      <c r="N934" s="15"/>
      <c r="O934" s="15"/>
      <c r="P934" s="15"/>
      <c r="Q934" s="15"/>
      <c r="R934" s="15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5"/>
      <c r="L935" s="15"/>
      <c r="M935" s="15"/>
      <c r="N935" s="15"/>
      <c r="O935" s="15"/>
      <c r="P935" s="15"/>
      <c r="Q935" s="15"/>
      <c r="R935" s="15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5"/>
      <c r="L936" s="15"/>
      <c r="M936" s="15"/>
      <c r="N936" s="15"/>
      <c r="O936" s="15"/>
      <c r="P936" s="15"/>
      <c r="Q936" s="15"/>
      <c r="R936" s="15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5"/>
      <c r="L937" s="15"/>
      <c r="M937" s="15"/>
      <c r="N937" s="15"/>
      <c r="O937" s="15"/>
      <c r="P937" s="15"/>
      <c r="Q937" s="15"/>
      <c r="R937" s="15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5"/>
      <c r="L938" s="15"/>
      <c r="M938" s="15"/>
      <c r="N938" s="15"/>
      <c r="O938" s="15"/>
      <c r="P938" s="15"/>
      <c r="Q938" s="15"/>
      <c r="R938" s="15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5"/>
      <c r="L939" s="15"/>
      <c r="M939" s="15"/>
      <c r="N939" s="15"/>
      <c r="O939" s="15"/>
      <c r="P939" s="15"/>
      <c r="Q939" s="15"/>
      <c r="R939" s="15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5"/>
      <c r="L940" s="15"/>
      <c r="M940" s="15"/>
      <c r="N940" s="15"/>
      <c r="O940" s="15"/>
      <c r="P940" s="15"/>
      <c r="Q940" s="15"/>
      <c r="R940" s="15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5"/>
      <c r="L941" s="15"/>
      <c r="M941" s="15"/>
      <c r="N941" s="15"/>
      <c r="O941" s="15"/>
      <c r="P941" s="15"/>
      <c r="Q941" s="15"/>
      <c r="R941" s="15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5"/>
      <c r="L942" s="15"/>
      <c r="M942" s="15"/>
      <c r="N942" s="15"/>
      <c r="O942" s="15"/>
      <c r="P942" s="15"/>
      <c r="Q942" s="15"/>
      <c r="R942" s="15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5"/>
      <c r="L943" s="15"/>
      <c r="M943" s="15"/>
      <c r="N943" s="15"/>
      <c r="O943" s="15"/>
      <c r="P943" s="15"/>
      <c r="Q943" s="15"/>
      <c r="R943" s="15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5"/>
      <c r="L944" s="15"/>
      <c r="M944" s="15"/>
      <c r="N944" s="15"/>
      <c r="O944" s="15"/>
      <c r="P944" s="15"/>
      <c r="Q944" s="15"/>
      <c r="R944" s="15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5"/>
      <c r="L945" s="15"/>
      <c r="M945" s="15"/>
      <c r="N945" s="15"/>
      <c r="O945" s="15"/>
      <c r="P945" s="15"/>
      <c r="Q945" s="15"/>
      <c r="R945" s="15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5"/>
      <c r="L946" s="15"/>
      <c r="M946" s="15"/>
      <c r="N946" s="15"/>
      <c r="O946" s="15"/>
      <c r="P946" s="15"/>
      <c r="Q946" s="15"/>
      <c r="R946" s="15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5"/>
      <c r="L947" s="15"/>
      <c r="M947" s="15"/>
      <c r="N947" s="15"/>
      <c r="O947" s="15"/>
      <c r="P947" s="15"/>
      <c r="Q947" s="15"/>
      <c r="R947" s="15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5"/>
      <c r="L948" s="15"/>
      <c r="M948" s="15"/>
      <c r="N948" s="15"/>
      <c r="O948" s="15"/>
      <c r="P948" s="15"/>
      <c r="Q948" s="15"/>
      <c r="R948" s="15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5"/>
      <c r="L949" s="15"/>
      <c r="M949" s="15"/>
      <c r="N949" s="15"/>
      <c r="O949" s="15"/>
      <c r="P949" s="15"/>
      <c r="Q949" s="15"/>
      <c r="R949" s="15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5"/>
      <c r="L950" s="15"/>
      <c r="M950" s="15"/>
      <c r="N950" s="15"/>
      <c r="O950" s="15"/>
      <c r="P950" s="15"/>
      <c r="Q950" s="15"/>
      <c r="R950" s="15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5"/>
      <c r="L951" s="15"/>
      <c r="M951" s="15"/>
      <c r="N951" s="15"/>
      <c r="O951" s="15"/>
      <c r="P951" s="15"/>
      <c r="Q951" s="15"/>
      <c r="R951" s="15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5"/>
      <c r="L952" s="15"/>
      <c r="M952" s="15"/>
      <c r="N952" s="15"/>
      <c r="O952" s="15"/>
      <c r="P952" s="15"/>
      <c r="Q952" s="15"/>
      <c r="R952" s="15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5"/>
      <c r="L953" s="15"/>
      <c r="M953" s="15"/>
      <c r="N953" s="15"/>
      <c r="O953" s="15"/>
      <c r="P953" s="15"/>
      <c r="Q953" s="15"/>
      <c r="R953" s="15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5"/>
      <c r="L954" s="15"/>
      <c r="M954" s="15"/>
      <c r="N954" s="15"/>
      <c r="O954" s="15"/>
      <c r="P954" s="15"/>
      <c r="Q954" s="15"/>
      <c r="R954" s="15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5"/>
      <c r="L955" s="15"/>
      <c r="M955" s="15"/>
      <c r="N955" s="15"/>
      <c r="O955" s="15"/>
      <c r="P955" s="15"/>
      <c r="Q955" s="15"/>
      <c r="R955" s="15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5"/>
      <c r="L956" s="15"/>
      <c r="M956" s="15"/>
      <c r="N956" s="15"/>
      <c r="O956" s="15"/>
      <c r="P956" s="15"/>
      <c r="Q956" s="15"/>
      <c r="R956" s="15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5"/>
      <c r="L957" s="15"/>
      <c r="M957" s="15"/>
      <c r="N957" s="15"/>
      <c r="O957" s="15"/>
      <c r="P957" s="15"/>
      <c r="Q957" s="15"/>
      <c r="R957" s="15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5"/>
      <c r="L958" s="15"/>
      <c r="M958" s="15"/>
      <c r="N958" s="15"/>
      <c r="O958" s="15"/>
      <c r="P958" s="15"/>
      <c r="Q958" s="15"/>
      <c r="R958" s="15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5"/>
      <c r="L959" s="15"/>
      <c r="M959" s="15"/>
      <c r="N959" s="15"/>
      <c r="O959" s="15"/>
      <c r="P959" s="15"/>
      <c r="Q959" s="15"/>
      <c r="R959" s="15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5"/>
      <c r="L960" s="15"/>
      <c r="M960" s="15"/>
      <c r="N960" s="15"/>
      <c r="O960" s="15"/>
      <c r="P960" s="15"/>
      <c r="Q960" s="15"/>
      <c r="R960" s="15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5"/>
      <c r="L961" s="15"/>
      <c r="M961" s="15"/>
      <c r="N961" s="15"/>
      <c r="O961" s="15"/>
      <c r="P961" s="15"/>
      <c r="Q961" s="15"/>
      <c r="R961" s="15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5"/>
      <c r="L962" s="15"/>
      <c r="M962" s="15"/>
      <c r="N962" s="15"/>
      <c r="O962" s="15"/>
      <c r="P962" s="15"/>
      <c r="Q962" s="15"/>
      <c r="R962" s="15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5"/>
      <c r="L963" s="15"/>
      <c r="M963" s="15"/>
      <c r="N963" s="15"/>
      <c r="O963" s="15"/>
      <c r="P963" s="15"/>
      <c r="Q963" s="15"/>
      <c r="R963" s="15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5"/>
      <c r="L964" s="15"/>
      <c r="M964" s="15"/>
      <c r="N964" s="15"/>
      <c r="O964" s="15"/>
      <c r="P964" s="15"/>
      <c r="Q964" s="15"/>
      <c r="R964" s="15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5"/>
      <c r="L965" s="15"/>
      <c r="M965" s="15"/>
      <c r="N965" s="15"/>
      <c r="O965" s="15"/>
      <c r="P965" s="15"/>
      <c r="Q965" s="15"/>
      <c r="R965" s="15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5"/>
      <c r="L966" s="15"/>
      <c r="M966" s="15"/>
      <c r="N966" s="15"/>
      <c r="O966" s="15"/>
      <c r="P966" s="15"/>
      <c r="Q966" s="15"/>
      <c r="R966" s="15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5"/>
      <c r="L967" s="15"/>
      <c r="M967" s="15"/>
      <c r="N967" s="15"/>
      <c r="O967" s="15"/>
      <c r="P967" s="15"/>
      <c r="Q967" s="15"/>
      <c r="R967" s="15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5"/>
      <c r="L968" s="15"/>
      <c r="M968" s="15"/>
      <c r="N968" s="15"/>
      <c r="O968" s="15"/>
      <c r="P968" s="15"/>
      <c r="Q968" s="15"/>
      <c r="R968" s="15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5"/>
      <c r="L969" s="15"/>
      <c r="M969" s="15"/>
      <c r="N969" s="15"/>
      <c r="O969" s="15"/>
      <c r="P969" s="15"/>
      <c r="Q969" s="15"/>
      <c r="R969" s="15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5"/>
      <c r="L970" s="15"/>
      <c r="M970" s="15"/>
      <c r="N970" s="15"/>
      <c r="O970" s="15"/>
      <c r="P970" s="15"/>
      <c r="Q970" s="15"/>
      <c r="R970" s="15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5"/>
      <c r="L971" s="15"/>
      <c r="M971" s="15"/>
      <c r="N971" s="15"/>
      <c r="O971" s="15"/>
      <c r="P971" s="15"/>
      <c r="Q971" s="15"/>
      <c r="R971" s="15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5"/>
      <c r="L972" s="15"/>
      <c r="M972" s="15"/>
      <c r="N972" s="15"/>
      <c r="O972" s="15"/>
      <c r="P972" s="15"/>
      <c r="Q972" s="15"/>
      <c r="R972" s="15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5"/>
      <c r="L973" s="15"/>
      <c r="M973" s="15"/>
      <c r="N973" s="15"/>
      <c r="O973" s="15"/>
      <c r="P973" s="15"/>
      <c r="Q973" s="15"/>
      <c r="R973" s="15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5"/>
      <c r="L974" s="15"/>
      <c r="M974" s="15"/>
      <c r="N974" s="15"/>
      <c r="O974" s="15"/>
      <c r="P974" s="15"/>
      <c r="Q974" s="15"/>
      <c r="R974" s="15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5"/>
      <c r="L975" s="15"/>
      <c r="M975" s="15"/>
      <c r="N975" s="15"/>
      <c r="O975" s="15"/>
      <c r="P975" s="15"/>
      <c r="Q975" s="15"/>
      <c r="R975" s="15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5"/>
      <c r="L976" s="15"/>
      <c r="M976" s="15"/>
      <c r="N976" s="15"/>
      <c r="O976" s="15"/>
      <c r="P976" s="15"/>
      <c r="Q976" s="15"/>
      <c r="R976" s="15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5"/>
      <c r="L977" s="15"/>
      <c r="M977" s="15"/>
      <c r="N977" s="15"/>
      <c r="O977" s="15"/>
      <c r="P977" s="15"/>
      <c r="Q977" s="15"/>
      <c r="R977" s="15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5"/>
      <c r="L978" s="15"/>
      <c r="M978" s="15"/>
      <c r="N978" s="15"/>
      <c r="O978" s="15"/>
      <c r="P978" s="15"/>
      <c r="Q978" s="15"/>
      <c r="R978" s="15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5"/>
      <c r="L979" s="15"/>
      <c r="M979" s="15"/>
      <c r="N979" s="15"/>
      <c r="O979" s="15"/>
      <c r="P979" s="15"/>
      <c r="Q979" s="15"/>
      <c r="R979" s="15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5"/>
      <c r="L980" s="15"/>
      <c r="M980" s="15"/>
      <c r="N980" s="15"/>
      <c r="O980" s="15"/>
      <c r="P980" s="15"/>
      <c r="Q980" s="15"/>
      <c r="R980" s="15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5"/>
      <c r="L981" s="15"/>
      <c r="M981" s="15"/>
      <c r="N981" s="15"/>
      <c r="O981" s="15"/>
      <c r="P981" s="15"/>
      <c r="Q981" s="15"/>
      <c r="R981" s="15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5"/>
      <c r="L982" s="15"/>
      <c r="M982" s="15"/>
      <c r="N982" s="15"/>
      <c r="O982" s="15"/>
      <c r="P982" s="15"/>
      <c r="Q982" s="15"/>
      <c r="R982" s="15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5"/>
      <c r="L983" s="15"/>
      <c r="M983" s="15"/>
      <c r="N983" s="15"/>
      <c r="O983" s="15"/>
      <c r="P983" s="15"/>
      <c r="Q983" s="15"/>
      <c r="R983" s="15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5"/>
      <c r="L984" s="15"/>
      <c r="M984" s="15"/>
      <c r="N984" s="15"/>
      <c r="O984" s="15"/>
      <c r="P984" s="15"/>
      <c r="Q984" s="15"/>
      <c r="R984" s="15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5"/>
      <c r="L985" s="15"/>
      <c r="M985" s="15"/>
      <c r="N985" s="15"/>
      <c r="O985" s="15"/>
      <c r="P985" s="15"/>
      <c r="Q985" s="15"/>
      <c r="R985" s="15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5"/>
      <c r="L986" s="15"/>
      <c r="M986" s="15"/>
      <c r="N986" s="15"/>
      <c r="O986" s="15"/>
      <c r="P986" s="15"/>
      <c r="Q986" s="15"/>
      <c r="R986" s="15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5"/>
      <c r="L987" s="15"/>
      <c r="M987" s="15"/>
      <c r="N987" s="15"/>
      <c r="O987" s="15"/>
      <c r="P987" s="15"/>
      <c r="Q987" s="15"/>
      <c r="R987" s="15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5"/>
      <c r="L988" s="15"/>
      <c r="M988" s="15"/>
      <c r="N988" s="15"/>
      <c r="O988" s="15"/>
      <c r="P988" s="15"/>
      <c r="Q988" s="15"/>
      <c r="R988" s="15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5"/>
      <c r="L989" s="15"/>
      <c r="M989" s="15"/>
      <c r="N989" s="15"/>
      <c r="O989" s="15"/>
      <c r="P989" s="15"/>
      <c r="Q989" s="15"/>
      <c r="R989" s="15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5"/>
      <c r="L990" s="15"/>
      <c r="M990" s="15"/>
      <c r="N990" s="15"/>
      <c r="O990" s="15"/>
      <c r="P990" s="15"/>
      <c r="Q990" s="15"/>
      <c r="R990" s="15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5"/>
      <c r="L991" s="15"/>
      <c r="M991" s="15"/>
      <c r="N991" s="15"/>
      <c r="O991" s="15"/>
      <c r="P991" s="15"/>
      <c r="Q991" s="15"/>
      <c r="R991" s="15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5"/>
      <c r="L992" s="15"/>
      <c r="M992" s="15"/>
      <c r="N992" s="15"/>
      <c r="O992" s="15"/>
      <c r="P992" s="15"/>
      <c r="Q992" s="15"/>
      <c r="R992" s="15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5"/>
      <c r="L993" s="15"/>
      <c r="M993" s="15"/>
      <c r="N993" s="15"/>
      <c r="O993" s="15"/>
      <c r="P993" s="15"/>
      <c r="Q993" s="15"/>
      <c r="R993" s="15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5"/>
      <c r="L994" s="15"/>
      <c r="M994" s="15"/>
      <c r="N994" s="15"/>
      <c r="O994" s="15"/>
      <c r="P994" s="15"/>
      <c r="Q994" s="15"/>
      <c r="R994" s="15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5"/>
      <c r="L995" s="15"/>
      <c r="M995" s="15"/>
      <c r="N995" s="15"/>
      <c r="O995" s="15"/>
      <c r="P995" s="15"/>
      <c r="Q995" s="15"/>
      <c r="R995" s="15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5"/>
      <c r="L996" s="15"/>
      <c r="M996" s="15"/>
      <c r="N996" s="15"/>
      <c r="O996" s="15"/>
      <c r="P996" s="15"/>
      <c r="Q996" s="15"/>
      <c r="R996" s="15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5"/>
      <c r="L997" s="15"/>
      <c r="M997" s="15"/>
      <c r="N997" s="15"/>
      <c r="O997" s="15"/>
      <c r="P997" s="15"/>
      <c r="Q997" s="15"/>
      <c r="R997" s="15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5"/>
      <c r="L998" s="15"/>
      <c r="M998" s="15"/>
      <c r="N998" s="15"/>
      <c r="O998" s="15"/>
      <c r="P998" s="15"/>
      <c r="Q998" s="15"/>
      <c r="R998" s="15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5"/>
      <c r="L999" s="15"/>
      <c r="M999" s="15"/>
      <c r="N999" s="15"/>
      <c r="O999" s="15"/>
      <c r="P999" s="15"/>
      <c r="Q999" s="15"/>
      <c r="R999" s="15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5"/>
      <c r="L1000" s="15"/>
      <c r="M1000" s="15"/>
      <c r="N1000" s="15"/>
      <c r="O1000" s="15"/>
      <c r="P1000" s="15"/>
      <c r="Q1000" s="15"/>
      <c r="R1000" s="15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5"/>
      <c r="L1001" s="15"/>
      <c r="M1001" s="15"/>
      <c r="N1001" s="15"/>
      <c r="O1001" s="15"/>
      <c r="P1001" s="15"/>
      <c r="Q1001" s="15"/>
      <c r="R1001" s="15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5"/>
      <c r="L1002" s="15"/>
      <c r="M1002" s="15"/>
      <c r="N1002" s="15"/>
      <c r="O1002" s="15"/>
      <c r="P1002" s="15"/>
      <c r="Q1002" s="15"/>
      <c r="R1002" s="15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5"/>
      <c r="L1003" s="15"/>
      <c r="M1003" s="15"/>
      <c r="N1003" s="15"/>
      <c r="O1003" s="15"/>
      <c r="P1003" s="15"/>
      <c r="Q1003" s="15"/>
      <c r="R1003" s="15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5"/>
      <c r="L1004" s="15"/>
      <c r="M1004" s="15"/>
      <c r="N1004" s="15"/>
      <c r="O1004" s="15"/>
      <c r="P1004" s="15"/>
      <c r="Q1004" s="15"/>
      <c r="R1004" s="15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5"/>
      <c r="L1005" s="15"/>
      <c r="M1005" s="15"/>
      <c r="N1005" s="15"/>
      <c r="O1005" s="15"/>
      <c r="P1005" s="15"/>
      <c r="Q1005" s="15"/>
      <c r="R1005" s="15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5"/>
      <c r="L1006" s="15"/>
      <c r="M1006" s="15"/>
      <c r="N1006" s="15"/>
      <c r="O1006" s="15"/>
      <c r="P1006" s="15"/>
      <c r="Q1006" s="15"/>
      <c r="R1006" s="15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5"/>
      <c r="L1007" s="15"/>
      <c r="M1007" s="15"/>
      <c r="N1007" s="15"/>
      <c r="O1007" s="15"/>
      <c r="P1007" s="15"/>
      <c r="Q1007" s="15"/>
      <c r="R1007" s="15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5"/>
      <c r="L1008" s="15"/>
      <c r="M1008" s="15"/>
      <c r="N1008" s="15"/>
      <c r="O1008" s="15"/>
      <c r="P1008" s="15"/>
      <c r="Q1008" s="15"/>
      <c r="R1008" s="15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5"/>
      <c r="L1009" s="15"/>
      <c r="M1009" s="15"/>
      <c r="N1009" s="15"/>
      <c r="O1009" s="15"/>
      <c r="P1009" s="15"/>
      <c r="Q1009" s="15"/>
      <c r="R1009" s="15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5"/>
      <c r="L1010" s="15"/>
      <c r="M1010" s="15"/>
      <c r="N1010" s="15"/>
      <c r="O1010" s="15"/>
      <c r="P1010" s="15"/>
      <c r="Q1010" s="15"/>
      <c r="R1010" s="15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5"/>
      <c r="L1011" s="15"/>
      <c r="M1011" s="15"/>
      <c r="N1011" s="15"/>
      <c r="O1011" s="15"/>
      <c r="P1011" s="15"/>
      <c r="Q1011" s="15"/>
      <c r="R1011" s="15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5"/>
      <c r="L1012" s="15"/>
      <c r="M1012" s="15"/>
      <c r="N1012" s="15"/>
      <c r="O1012" s="15"/>
      <c r="P1012" s="15"/>
      <c r="Q1012" s="15"/>
      <c r="R1012" s="15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5"/>
      <c r="L1013" s="15"/>
      <c r="M1013" s="15"/>
      <c r="N1013" s="15"/>
      <c r="O1013" s="15"/>
      <c r="P1013" s="15"/>
      <c r="Q1013" s="15"/>
      <c r="R1013" s="15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5"/>
      <c r="L1014" s="15"/>
      <c r="M1014" s="15"/>
      <c r="N1014" s="15"/>
      <c r="O1014" s="15"/>
      <c r="P1014" s="15"/>
      <c r="Q1014" s="15"/>
      <c r="R1014" s="15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5"/>
      <c r="L1015" s="15"/>
      <c r="M1015" s="15"/>
      <c r="N1015" s="15"/>
      <c r="O1015" s="15"/>
      <c r="P1015" s="15"/>
      <c r="Q1015" s="15"/>
      <c r="R1015" s="15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5"/>
      <c r="L1016" s="15"/>
      <c r="M1016" s="15"/>
      <c r="N1016" s="15"/>
      <c r="O1016" s="15"/>
      <c r="P1016" s="15"/>
      <c r="Q1016" s="15"/>
      <c r="R1016" s="15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5"/>
      <c r="L1017" s="15"/>
      <c r="M1017" s="15"/>
      <c r="N1017" s="15"/>
      <c r="O1017" s="15"/>
      <c r="P1017" s="15"/>
      <c r="Q1017" s="15"/>
      <c r="R1017" s="15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5"/>
      <c r="L1018" s="15"/>
      <c r="M1018" s="15"/>
      <c r="N1018" s="15"/>
      <c r="O1018" s="15"/>
      <c r="P1018" s="15"/>
      <c r="Q1018" s="15"/>
      <c r="R1018" s="15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5"/>
      <c r="L1019" s="15"/>
      <c r="M1019" s="15"/>
      <c r="N1019" s="15"/>
      <c r="O1019" s="15"/>
      <c r="P1019" s="15"/>
      <c r="Q1019" s="15"/>
      <c r="R1019" s="15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5"/>
      <c r="L1020" s="15"/>
      <c r="M1020" s="15"/>
      <c r="N1020" s="15"/>
      <c r="O1020" s="15"/>
      <c r="P1020" s="15"/>
      <c r="Q1020" s="15"/>
      <c r="R1020" s="15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5"/>
      <c r="L1021" s="15"/>
      <c r="M1021" s="15"/>
      <c r="N1021" s="15"/>
      <c r="O1021" s="15"/>
      <c r="P1021" s="15"/>
      <c r="Q1021" s="15"/>
      <c r="R1021" s="15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5"/>
      <c r="L1022" s="15"/>
      <c r="M1022" s="15"/>
      <c r="N1022" s="15"/>
      <c r="O1022" s="15"/>
      <c r="P1022" s="15"/>
      <c r="Q1022" s="15"/>
      <c r="R1022" s="15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5"/>
      <c r="L1023" s="15"/>
      <c r="M1023" s="15"/>
      <c r="N1023" s="15"/>
      <c r="O1023" s="15"/>
      <c r="P1023" s="15"/>
      <c r="Q1023" s="15"/>
      <c r="R1023" s="15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5"/>
      <c r="L1024" s="15"/>
      <c r="M1024" s="15"/>
      <c r="N1024" s="15"/>
      <c r="O1024" s="15"/>
      <c r="P1024" s="15"/>
      <c r="Q1024" s="15"/>
      <c r="R1024" s="15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5"/>
      <c r="L1025" s="15"/>
      <c r="M1025" s="15"/>
      <c r="N1025" s="15"/>
      <c r="O1025" s="15"/>
      <c r="P1025" s="15"/>
      <c r="Q1025" s="15"/>
      <c r="R1025" s="15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5"/>
      <c r="L1026" s="15"/>
      <c r="M1026" s="15"/>
      <c r="N1026" s="15"/>
      <c r="O1026" s="15"/>
      <c r="P1026" s="15"/>
      <c r="Q1026" s="15"/>
      <c r="R1026" s="15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5"/>
      <c r="L1027" s="15"/>
      <c r="M1027" s="15"/>
      <c r="N1027" s="15"/>
      <c r="O1027" s="15"/>
      <c r="P1027" s="15"/>
      <c r="Q1027" s="15"/>
      <c r="R1027" s="15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5"/>
      <c r="L1028" s="15"/>
      <c r="M1028" s="15"/>
      <c r="N1028" s="15"/>
      <c r="O1028" s="15"/>
      <c r="P1028" s="15"/>
      <c r="Q1028" s="15"/>
      <c r="R1028" s="15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5"/>
      <c r="L1029" s="15"/>
      <c r="M1029" s="15"/>
      <c r="N1029" s="15"/>
      <c r="O1029" s="15"/>
      <c r="P1029" s="15"/>
      <c r="Q1029" s="15"/>
      <c r="R1029" s="15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5"/>
      <c r="L1030" s="15"/>
      <c r="M1030" s="15"/>
      <c r="N1030" s="15"/>
      <c r="O1030" s="15"/>
      <c r="P1030" s="15"/>
      <c r="Q1030" s="15"/>
      <c r="R1030" s="15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5"/>
      <c r="L1031" s="15"/>
      <c r="M1031" s="15"/>
      <c r="N1031" s="15"/>
      <c r="O1031" s="15"/>
      <c r="P1031" s="15"/>
      <c r="Q1031" s="15"/>
      <c r="R1031" s="15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5"/>
      <c r="L1032" s="15"/>
      <c r="M1032" s="15"/>
      <c r="N1032" s="15"/>
      <c r="O1032" s="15"/>
      <c r="P1032" s="15"/>
      <c r="Q1032" s="15"/>
      <c r="R1032" s="15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5"/>
      <c r="L1033" s="15"/>
      <c r="M1033" s="15"/>
      <c r="N1033" s="15"/>
      <c r="O1033" s="15"/>
      <c r="P1033" s="15"/>
      <c r="Q1033" s="15"/>
      <c r="R1033" s="15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5"/>
      <c r="L1034" s="15"/>
      <c r="M1034" s="15"/>
      <c r="N1034" s="15"/>
      <c r="O1034" s="15"/>
      <c r="P1034" s="15"/>
      <c r="Q1034" s="15"/>
      <c r="R1034" s="15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5"/>
      <c r="L1035" s="15"/>
      <c r="M1035" s="15"/>
      <c r="N1035" s="15"/>
      <c r="O1035" s="15"/>
      <c r="P1035" s="15"/>
      <c r="Q1035" s="15"/>
      <c r="R1035" s="15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5"/>
      <c r="L1036" s="15"/>
      <c r="M1036" s="15"/>
      <c r="N1036" s="15"/>
      <c r="O1036" s="15"/>
      <c r="P1036" s="15"/>
      <c r="Q1036" s="15"/>
      <c r="R1036" s="15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5"/>
      <c r="L1037" s="15"/>
      <c r="M1037" s="15"/>
      <c r="N1037" s="15"/>
      <c r="O1037" s="15"/>
      <c r="P1037" s="15"/>
      <c r="Q1037" s="15"/>
      <c r="R1037" s="15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5"/>
      <c r="L1038" s="15"/>
      <c r="M1038" s="15"/>
      <c r="N1038" s="15"/>
      <c r="O1038" s="15"/>
      <c r="P1038" s="15"/>
      <c r="Q1038" s="15"/>
      <c r="R1038" s="15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5"/>
      <c r="L1039" s="15"/>
      <c r="M1039" s="15"/>
      <c r="N1039" s="15"/>
      <c r="O1039" s="15"/>
      <c r="P1039" s="15"/>
      <c r="Q1039" s="15"/>
      <c r="R1039" s="15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5"/>
      <c r="L1040" s="15"/>
      <c r="M1040" s="15"/>
      <c r="N1040" s="15"/>
      <c r="O1040" s="15"/>
      <c r="P1040" s="15"/>
      <c r="Q1040" s="15"/>
      <c r="R1040" s="15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5"/>
      <c r="L1041" s="15"/>
      <c r="M1041" s="15"/>
      <c r="N1041" s="15"/>
      <c r="O1041" s="15"/>
      <c r="P1041" s="15"/>
      <c r="Q1041" s="15"/>
      <c r="R1041" s="15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5"/>
      <c r="L1042" s="15"/>
      <c r="M1042" s="15"/>
      <c r="N1042" s="15"/>
      <c r="O1042" s="15"/>
      <c r="P1042" s="15"/>
      <c r="Q1042" s="15"/>
      <c r="R1042" s="15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5"/>
      <c r="L1043" s="15"/>
      <c r="M1043" s="15"/>
      <c r="N1043" s="15"/>
      <c r="O1043" s="15"/>
      <c r="P1043" s="15"/>
      <c r="Q1043" s="15"/>
      <c r="R1043" s="15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5"/>
      <c r="L1044" s="15"/>
      <c r="M1044" s="15"/>
      <c r="N1044" s="15"/>
      <c r="O1044" s="15"/>
      <c r="P1044" s="15"/>
      <c r="Q1044" s="15"/>
      <c r="R1044" s="15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5"/>
      <c r="L1045" s="15"/>
      <c r="M1045" s="15"/>
      <c r="N1045" s="15"/>
      <c r="O1045" s="15"/>
      <c r="P1045" s="15"/>
      <c r="Q1045" s="15"/>
      <c r="R1045" s="15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5"/>
      <c r="L1046" s="15"/>
      <c r="M1046" s="15"/>
      <c r="N1046" s="15"/>
      <c r="O1046" s="15"/>
      <c r="P1046" s="15"/>
      <c r="Q1046" s="15"/>
      <c r="R1046" s="15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5"/>
      <c r="L1047" s="15"/>
      <c r="M1047" s="15"/>
      <c r="N1047" s="15"/>
      <c r="O1047" s="15"/>
      <c r="P1047" s="15"/>
      <c r="Q1047" s="15"/>
      <c r="R1047" s="15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5"/>
      <c r="L1048" s="15"/>
      <c r="M1048" s="15"/>
      <c r="N1048" s="15"/>
      <c r="O1048" s="15"/>
      <c r="P1048" s="15"/>
      <c r="Q1048" s="15"/>
      <c r="R1048" s="15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5"/>
      <c r="L1049" s="15"/>
      <c r="M1049" s="15"/>
      <c r="N1049" s="15"/>
      <c r="O1049" s="15"/>
      <c r="P1049" s="15"/>
      <c r="Q1049" s="15"/>
      <c r="R1049" s="15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5"/>
      <c r="L1050" s="15"/>
      <c r="M1050" s="15"/>
      <c r="N1050" s="15"/>
      <c r="O1050" s="15"/>
      <c r="P1050" s="15"/>
      <c r="Q1050" s="15"/>
      <c r="R1050" s="15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5"/>
      <c r="L1051" s="15"/>
      <c r="M1051" s="15"/>
      <c r="N1051" s="15"/>
      <c r="O1051" s="15"/>
      <c r="P1051" s="15"/>
      <c r="Q1051" s="15"/>
      <c r="R1051" s="15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5"/>
      <c r="L1052" s="15"/>
      <c r="M1052" s="15"/>
      <c r="N1052" s="15"/>
      <c r="O1052" s="15"/>
      <c r="P1052" s="15"/>
      <c r="Q1052" s="15"/>
      <c r="R1052" s="15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5"/>
      <c r="L1053" s="15"/>
      <c r="M1053" s="15"/>
      <c r="N1053" s="15"/>
      <c r="O1053" s="15"/>
      <c r="P1053" s="15"/>
      <c r="Q1053" s="15"/>
      <c r="R1053" s="15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5"/>
      <c r="L1054" s="15"/>
      <c r="M1054" s="15"/>
      <c r="N1054" s="15"/>
      <c r="O1054" s="15"/>
      <c r="P1054" s="15"/>
      <c r="Q1054" s="15"/>
      <c r="R1054" s="15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5"/>
      <c r="L1055" s="15"/>
      <c r="M1055" s="15"/>
      <c r="N1055" s="15"/>
      <c r="O1055" s="15"/>
      <c r="P1055" s="15"/>
      <c r="Q1055" s="15"/>
      <c r="R1055" s="15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5"/>
      <c r="L1056" s="15"/>
      <c r="M1056" s="15"/>
      <c r="N1056" s="15"/>
      <c r="O1056" s="15"/>
      <c r="P1056" s="15"/>
      <c r="Q1056" s="15"/>
      <c r="R1056" s="15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5"/>
      <c r="L1057" s="15"/>
      <c r="M1057" s="15"/>
      <c r="N1057" s="15"/>
      <c r="O1057" s="15"/>
      <c r="P1057" s="15"/>
      <c r="Q1057" s="15"/>
      <c r="R1057" s="15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5"/>
      <c r="L1058" s="15"/>
      <c r="M1058" s="15"/>
      <c r="N1058" s="15"/>
      <c r="O1058" s="15"/>
      <c r="P1058" s="15"/>
      <c r="Q1058" s="15"/>
      <c r="R1058" s="15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5"/>
      <c r="L1059" s="15"/>
      <c r="M1059" s="15"/>
      <c r="N1059" s="15"/>
      <c r="O1059" s="15"/>
      <c r="P1059" s="15"/>
      <c r="Q1059" s="15"/>
      <c r="R1059" s="15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5"/>
      <c r="L1060" s="15"/>
      <c r="M1060" s="15"/>
      <c r="N1060" s="15"/>
      <c r="O1060" s="15"/>
      <c r="P1060" s="15"/>
      <c r="Q1060" s="15"/>
      <c r="R1060" s="15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5"/>
      <c r="L1061" s="15"/>
      <c r="M1061" s="15"/>
      <c r="N1061" s="15"/>
      <c r="O1061" s="15"/>
      <c r="P1061" s="15"/>
      <c r="Q1061" s="15"/>
      <c r="R1061" s="15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5"/>
      <c r="L1062" s="15"/>
      <c r="M1062" s="15"/>
      <c r="N1062" s="15"/>
      <c r="O1062" s="15"/>
      <c r="P1062" s="15"/>
      <c r="Q1062" s="15"/>
      <c r="R1062" s="15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5"/>
      <c r="L1063" s="15"/>
      <c r="M1063" s="15"/>
      <c r="N1063" s="15"/>
      <c r="O1063" s="15"/>
      <c r="P1063" s="15"/>
      <c r="Q1063" s="15"/>
      <c r="R1063" s="15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5"/>
      <c r="L1064" s="15"/>
      <c r="M1064" s="15"/>
      <c r="N1064" s="15"/>
      <c r="O1064" s="15"/>
      <c r="P1064" s="15"/>
      <c r="Q1064" s="15"/>
      <c r="R1064" s="15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5"/>
      <c r="L1065" s="15"/>
      <c r="M1065" s="15"/>
      <c r="N1065" s="15"/>
      <c r="O1065" s="15"/>
      <c r="P1065" s="15"/>
      <c r="Q1065" s="15"/>
      <c r="R1065" s="15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5"/>
      <c r="L1066" s="15"/>
      <c r="M1066" s="15"/>
      <c r="N1066" s="15"/>
      <c r="O1066" s="15"/>
      <c r="P1066" s="15"/>
      <c r="Q1066" s="15"/>
      <c r="R1066" s="15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5"/>
      <c r="L1067" s="15"/>
      <c r="M1067" s="15"/>
      <c r="N1067" s="15"/>
      <c r="O1067" s="15"/>
      <c r="P1067" s="15"/>
      <c r="Q1067" s="15"/>
      <c r="R1067" s="15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5"/>
      <c r="L1068" s="15"/>
      <c r="M1068" s="15"/>
      <c r="N1068" s="15"/>
      <c r="O1068" s="15"/>
      <c r="P1068" s="15"/>
      <c r="Q1068" s="15"/>
      <c r="R1068" s="15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5"/>
      <c r="L1069" s="15"/>
      <c r="M1069" s="15"/>
      <c r="N1069" s="15"/>
      <c r="O1069" s="15"/>
      <c r="P1069" s="15"/>
      <c r="Q1069" s="15"/>
      <c r="R1069" s="15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5"/>
      <c r="L1070" s="15"/>
      <c r="M1070" s="15"/>
      <c r="N1070" s="15"/>
      <c r="O1070" s="15"/>
      <c r="P1070" s="15"/>
      <c r="Q1070" s="15"/>
      <c r="R1070" s="15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5"/>
      <c r="L1071" s="15"/>
      <c r="M1071" s="15"/>
      <c r="N1071" s="15"/>
      <c r="O1071" s="15"/>
      <c r="P1071" s="15"/>
      <c r="Q1071" s="15"/>
      <c r="R1071" s="15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5"/>
      <c r="L1072" s="15"/>
      <c r="M1072" s="15"/>
      <c r="N1072" s="15"/>
      <c r="O1072" s="15"/>
      <c r="P1072" s="15"/>
      <c r="Q1072" s="15"/>
      <c r="R1072" s="15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5"/>
      <c r="L1073" s="15"/>
      <c r="M1073" s="15"/>
      <c r="N1073" s="15"/>
      <c r="O1073" s="15"/>
      <c r="P1073" s="15"/>
      <c r="Q1073" s="15"/>
      <c r="R1073" s="15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5"/>
      <c r="L1074" s="15"/>
      <c r="M1074" s="15"/>
      <c r="N1074" s="15"/>
      <c r="O1074" s="15"/>
      <c r="P1074" s="15"/>
      <c r="Q1074" s="15"/>
      <c r="R1074" s="15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5"/>
      <c r="L1075" s="15"/>
      <c r="M1075" s="15"/>
      <c r="N1075" s="15"/>
      <c r="O1075" s="15"/>
      <c r="P1075" s="15"/>
      <c r="Q1075" s="15"/>
      <c r="R1075" s="15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5"/>
      <c r="L1076" s="15"/>
      <c r="M1076" s="15"/>
      <c r="N1076" s="15"/>
      <c r="O1076" s="15"/>
      <c r="P1076" s="15"/>
      <c r="Q1076" s="15"/>
      <c r="R1076" s="15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5"/>
      <c r="L1077" s="15"/>
      <c r="M1077" s="15"/>
      <c r="N1077" s="15"/>
      <c r="O1077" s="15"/>
      <c r="P1077" s="15"/>
      <c r="Q1077" s="15"/>
      <c r="R1077" s="15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5"/>
      <c r="L1078" s="15"/>
      <c r="M1078" s="15"/>
      <c r="N1078" s="15"/>
      <c r="O1078" s="15"/>
      <c r="P1078" s="15"/>
      <c r="Q1078" s="15"/>
      <c r="R1078" s="15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5"/>
      <c r="L1079" s="15"/>
      <c r="M1079" s="15"/>
      <c r="N1079" s="15"/>
      <c r="O1079" s="15"/>
      <c r="P1079" s="15"/>
      <c r="Q1079" s="15"/>
      <c r="R1079" s="15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5"/>
      <c r="L1080" s="15"/>
      <c r="M1080" s="15"/>
      <c r="N1080" s="15"/>
      <c r="O1080" s="15"/>
      <c r="P1080" s="15"/>
      <c r="Q1080" s="15"/>
      <c r="R1080" s="15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5"/>
      <c r="L1081" s="15"/>
      <c r="M1081" s="15"/>
      <c r="N1081" s="15"/>
      <c r="O1081" s="15"/>
      <c r="P1081" s="15"/>
      <c r="Q1081" s="15"/>
      <c r="R1081" s="15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5"/>
      <c r="L1082" s="15"/>
      <c r="M1082" s="15"/>
      <c r="N1082" s="15"/>
      <c r="O1082" s="15"/>
      <c r="P1082" s="15"/>
      <c r="Q1082" s="15"/>
      <c r="R1082" s="15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5"/>
      <c r="L1083" s="15"/>
      <c r="M1083" s="15"/>
      <c r="N1083" s="15"/>
      <c r="O1083" s="15"/>
      <c r="P1083" s="15"/>
      <c r="Q1083" s="15"/>
      <c r="R1083" s="15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5"/>
      <c r="L1084" s="15"/>
      <c r="M1084" s="15"/>
      <c r="N1084" s="15"/>
      <c r="O1084" s="15"/>
      <c r="P1084" s="15"/>
      <c r="Q1084" s="15"/>
      <c r="R1084" s="15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5"/>
      <c r="L1085" s="15"/>
      <c r="M1085" s="15"/>
      <c r="N1085" s="15"/>
      <c r="O1085" s="15"/>
      <c r="P1085" s="15"/>
      <c r="Q1085" s="15"/>
      <c r="R1085" s="15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5"/>
      <c r="L1086" s="15"/>
      <c r="M1086" s="15"/>
      <c r="N1086" s="15"/>
      <c r="O1086" s="15"/>
      <c r="P1086" s="15"/>
      <c r="Q1086" s="15"/>
      <c r="R1086" s="15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5"/>
      <c r="L1087" s="15"/>
      <c r="M1087" s="15"/>
      <c r="N1087" s="15"/>
      <c r="O1087" s="15"/>
      <c r="P1087" s="15"/>
      <c r="Q1087" s="15"/>
      <c r="R1087" s="15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5"/>
      <c r="L1088" s="15"/>
      <c r="M1088" s="15"/>
      <c r="N1088" s="15"/>
      <c r="O1088" s="15"/>
      <c r="P1088" s="15"/>
      <c r="Q1088" s="15"/>
      <c r="R1088" s="15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5"/>
      <c r="L1089" s="15"/>
      <c r="M1089" s="15"/>
      <c r="N1089" s="15"/>
      <c r="O1089" s="15"/>
      <c r="P1089" s="15"/>
      <c r="Q1089" s="15"/>
      <c r="R1089" s="15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5"/>
      <c r="L1090" s="15"/>
      <c r="M1090" s="15"/>
      <c r="N1090" s="15"/>
      <c r="O1090" s="15"/>
      <c r="P1090" s="15"/>
      <c r="Q1090" s="15"/>
      <c r="R1090" s="15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5"/>
      <c r="L1091" s="15"/>
      <c r="M1091" s="15"/>
      <c r="N1091" s="15"/>
      <c r="O1091" s="15"/>
      <c r="P1091" s="15"/>
      <c r="Q1091" s="15"/>
      <c r="R1091" s="15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5"/>
      <c r="L1092" s="15"/>
      <c r="M1092" s="15"/>
      <c r="N1092" s="15"/>
      <c r="O1092" s="15"/>
      <c r="P1092" s="15"/>
      <c r="Q1092" s="15"/>
      <c r="R1092" s="15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5"/>
      <c r="L1093" s="15"/>
      <c r="M1093" s="15"/>
      <c r="N1093" s="15"/>
      <c r="O1093" s="15"/>
      <c r="P1093" s="15"/>
      <c r="Q1093" s="15"/>
      <c r="R1093" s="15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5"/>
      <c r="L1094" s="15"/>
      <c r="M1094" s="15"/>
      <c r="N1094" s="15"/>
      <c r="O1094" s="15"/>
      <c r="P1094" s="15"/>
      <c r="Q1094" s="15"/>
      <c r="R1094" s="15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5"/>
      <c r="L1095" s="15"/>
      <c r="M1095" s="15"/>
      <c r="N1095" s="15"/>
      <c r="O1095" s="15"/>
      <c r="P1095" s="15"/>
      <c r="Q1095" s="15"/>
      <c r="R1095" s="15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5"/>
      <c r="L1096" s="15"/>
      <c r="M1096" s="15"/>
      <c r="N1096" s="15"/>
      <c r="O1096" s="15"/>
      <c r="P1096" s="15"/>
      <c r="Q1096" s="15"/>
      <c r="R1096" s="15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5"/>
      <c r="L1097" s="15"/>
      <c r="M1097" s="15"/>
      <c r="N1097" s="15"/>
      <c r="O1097" s="15"/>
      <c r="P1097" s="15"/>
      <c r="Q1097" s="15"/>
      <c r="R1097" s="15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5"/>
      <c r="L1098" s="15"/>
      <c r="M1098" s="15"/>
      <c r="N1098" s="15"/>
      <c r="O1098" s="15"/>
      <c r="P1098" s="15"/>
      <c r="Q1098" s="15"/>
      <c r="R1098" s="15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5"/>
      <c r="L1099" s="15"/>
      <c r="M1099" s="15"/>
      <c r="N1099" s="15"/>
      <c r="O1099" s="15"/>
      <c r="P1099" s="15"/>
      <c r="Q1099" s="15"/>
      <c r="R1099" s="15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5"/>
      <c r="L1100" s="15"/>
      <c r="M1100" s="15"/>
      <c r="N1100" s="15"/>
      <c r="O1100" s="15"/>
      <c r="P1100" s="15"/>
      <c r="Q1100" s="15"/>
      <c r="R1100" s="15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5"/>
      <c r="L1101" s="15"/>
      <c r="M1101" s="15"/>
      <c r="N1101" s="15"/>
      <c r="O1101" s="15"/>
      <c r="P1101" s="15"/>
      <c r="Q1101" s="15"/>
      <c r="R1101" s="15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5"/>
      <c r="L1102" s="15"/>
      <c r="M1102" s="15"/>
      <c r="N1102" s="15"/>
      <c r="O1102" s="15"/>
      <c r="P1102" s="15"/>
      <c r="Q1102" s="15"/>
      <c r="R1102" s="15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5"/>
      <c r="L1103" s="15"/>
      <c r="M1103" s="15"/>
      <c r="N1103" s="15"/>
      <c r="O1103" s="15"/>
      <c r="P1103" s="15"/>
      <c r="Q1103" s="15"/>
      <c r="R1103" s="15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5"/>
      <c r="L1104" s="15"/>
      <c r="M1104" s="15"/>
      <c r="N1104" s="15"/>
      <c r="O1104" s="15"/>
      <c r="P1104" s="15"/>
      <c r="Q1104" s="15"/>
      <c r="R1104" s="15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5"/>
      <c r="L1105" s="15"/>
      <c r="M1105" s="15"/>
      <c r="N1105" s="15"/>
      <c r="O1105" s="15"/>
      <c r="P1105" s="15"/>
      <c r="Q1105" s="15"/>
      <c r="R1105" s="15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5"/>
      <c r="L1106" s="15"/>
      <c r="M1106" s="15"/>
      <c r="N1106" s="15"/>
      <c r="O1106" s="15"/>
      <c r="P1106" s="15"/>
      <c r="Q1106" s="15"/>
      <c r="R1106" s="15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5"/>
      <c r="L1107" s="15"/>
      <c r="M1107" s="15"/>
      <c r="N1107" s="15"/>
      <c r="O1107" s="15"/>
      <c r="P1107" s="15"/>
      <c r="Q1107" s="15"/>
      <c r="R1107" s="15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5"/>
      <c r="L1108" s="15"/>
      <c r="M1108" s="15"/>
      <c r="N1108" s="15"/>
      <c r="O1108" s="15"/>
      <c r="P1108" s="15"/>
      <c r="Q1108" s="15"/>
      <c r="R1108" s="15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5"/>
      <c r="L1109" s="15"/>
      <c r="M1109" s="15"/>
      <c r="N1109" s="15"/>
      <c r="O1109" s="15"/>
      <c r="P1109" s="15"/>
      <c r="Q1109" s="15"/>
      <c r="R1109" s="15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5"/>
      <c r="L1110" s="15"/>
      <c r="M1110" s="15"/>
      <c r="N1110" s="15"/>
      <c r="O1110" s="15"/>
      <c r="P1110" s="15"/>
      <c r="Q1110" s="15"/>
      <c r="R1110" s="15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5"/>
      <c r="L1111" s="15"/>
      <c r="M1111" s="15"/>
      <c r="N1111" s="15"/>
      <c r="O1111" s="15"/>
      <c r="P1111" s="15"/>
      <c r="Q1111" s="15"/>
      <c r="R1111" s="15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5"/>
      <c r="L1112" s="15"/>
      <c r="M1112" s="15"/>
      <c r="N1112" s="15"/>
      <c r="O1112" s="15"/>
      <c r="P1112" s="15"/>
      <c r="Q1112" s="15"/>
      <c r="R1112" s="15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5"/>
      <c r="L1113" s="15"/>
      <c r="M1113" s="15"/>
      <c r="N1113" s="15"/>
      <c r="O1113" s="15"/>
      <c r="P1113" s="15"/>
      <c r="Q1113" s="15"/>
      <c r="R1113" s="15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5"/>
      <c r="L1114" s="15"/>
      <c r="M1114" s="15"/>
      <c r="N1114" s="15"/>
      <c r="O1114" s="15"/>
      <c r="P1114" s="15"/>
      <c r="Q1114" s="15"/>
      <c r="R1114" s="15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5"/>
      <c r="L1115" s="15"/>
      <c r="M1115" s="15"/>
      <c r="N1115" s="15"/>
      <c r="O1115" s="15"/>
      <c r="P1115" s="15"/>
      <c r="Q1115" s="15"/>
      <c r="R1115" s="15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5"/>
      <c r="L1116" s="15"/>
      <c r="M1116" s="15"/>
      <c r="N1116" s="15"/>
      <c r="O1116" s="15"/>
      <c r="P1116" s="15"/>
      <c r="Q1116" s="15"/>
      <c r="R1116" s="15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5"/>
      <c r="L1117" s="15"/>
      <c r="M1117" s="15"/>
      <c r="N1117" s="15"/>
      <c r="O1117" s="15"/>
      <c r="P1117" s="15"/>
      <c r="Q1117" s="15"/>
      <c r="R1117" s="15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5"/>
      <c r="L1118" s="15"/>
      <c r="M1118" s="15"/>
      <c r="N1118" s="15"/>
      <c r="O1118" s="15"/>
      <c r="P1118" s="15"/>
      <c r="Q1118" s="15"/>
      <c r="R1118" s="15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5"/>
      <c r="L1119" s="15"/>
      <c r="M1119" s="15"/>
      <c r="N1119" s="15"/>
      <c r="O1119" s="15"/>
      <c r="P1119" s="15"/>
      <c r="Q1119" s="15"/>
      <c r="R1119" s="15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5"/>
      <c r="L1120" s="15"/>
      <c r="M1120" s="15"/>
      <c r="N1120" s="15"/>
      <c r="O1120" s="15"/>
      <c r="P1120" s="15"/>
      <c r="Q1120" s="15"/>
      <c r="R1120" s="15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5"/>
      <c r="L1121" s="15"/>
      <c r="M1121" s="15"/>
      <c r="N1121" s="15"/>
      <c r="O1121" s="15"/>
      <c r="P1121" s="15"/>
      <c r="Q1121" s="15"/>
      <c r="R1121" s="15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5"/>
      <c r="L1122" s="15"/>
      <c r="M1122" s="15"/>
      <c r="N1122" s="15"/>
      <c r="O1122" s="15"/>
      <c r="P1122" s="15"/>
      <c r="Q1122" s="15"/>
      <c r="R1122" s="15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5"/>
      <c r="L1123" s="15"/>
      <c r="M1123" s="15"/>
      <c r="N1123" s="15"/>
      <c r="O1123" s="15"/>
      <c r="P1123" s="15"/>
      <c r="Q1123" s="15"/>
      <c r="R1123" s="15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5"/>
      <c r="L1124" s="15"/>
      <c r="M1124" s="15"/>
      <c r="N1124" s="15"/>
      <c r="O1124" s="15"/>
      <c r="P1124" s="15"/>
      <c r="Q1124" s="15"/>
      <c r="R1124" s="15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5"/>
      <c r="L1125" s="15"/>
      <c r="M1125" s="15"/>
      <c r="N1125" s="15"/>
      <c r="O1125" s="15"/>
      <c r="P1125" s="15"/>
      <c r="Q1125" s="15"/>
      <c r="R1125" s="15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5"/>
      <c r="L1126" s="15"/>
      <c r="M1126" s="15"/>
      <c r="N1126" s="15"/>
      <c r="O1126" s="15"/>
      <c r="P1126" s="15"/>
      <c r="Q1126" s="15"/>
      <c r="R1126" s="15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5"/>
      <c r="L1127" s="15"/>
      <c r="M1127" s="15"/>
      <c r="N1127" s="15"/>
      <c r="O1127" s="15"/>
      <c r="P1127" s="15"/>
      <c r="Q1127" s="15"/>
      <c r="R1127" s="15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5"/>
      <c r="L1128" s="15"/>
      <c r="M1128" s="15"/>
      <c r="N1128" s="15"/>
      <c r="O1128" s="15"/>
      <c r="P1128" s="15"/>
      <c r="Q1128" s="15"/>
      <c r="R1128" s="15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5"/>
      <c r="L1129" s="15"/>
      <c r="M1129" s="15"/>
      <c r="N1129" s="15"/>
      <c r="O1129" s="15"/>
      <c r="P1129" s="15"/>
      <c r="Q1129" s="15"/>
      <c r="R1129" s="15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5"/>
      <c r="L1130" s="15"/>
      <c r="M1130" s="15"/>
      <c r="N1130" s="15"/>
      <c r="O1130" s="15"/>
      <c r="P1130" s="15"/>
      <c r="Q1130" s="15"/>
      <c r="R1130" s="15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5"/>
      <c r="L1131" s="15"/>
      <c r="M1131" s="15"/>
      <c r="N1131" s="15"/>
      <c r="O1131" s="15"/>
      <c r="P1131" s="15"/>
      <c r="Q1131" s="15"/>
      <c r="R1131" s="15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5"/>
      <c r="L1132" s="15"/>
      <c r="M1132" s="15"/>
      <c r="N1132" s="15"/>
      <c r="O1132" s="15"/>
      <c r="P1132" s="15"/>
      <c r="Q1132" s="15"/>
      <c r="R1132" s="15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5"/>
      <c r="L1133" s="15"/>
      <c r="M1133" s="15"/>
      <c r="N1133" s="15"/>
      <c r="O1133" s="15"/>
      <c r="P1133" s="15"/>
      <c r="Q1133" s="15"/>
      <c r="R1133" s="15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5"/>
      <c r="L1134" s="15"/>
      <c r="M1134" s="15"/>
      <c r="N1134" s="15"/>
      <c r="O1134" s="15"/>
      <c r="P1134" s="15"/>
      <c r="Q1134" s="15"/>
      <c r="R1134" s="15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5"/>
      <c r="L1135" s="15"/>
      <c r="M1135" s="15"/>
      <c r="N1135" s="15"/>
      <c r="O1135" s="15"/>
      <c r="P1135" s="15"/>
      <c r="Q1135" s="15"/>
      <c r="R1135" s="15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5"/>
      <c r="L1136" s="15"/>
      <c r="M1136" s="15"/>
      <c r="N1136" s="15"/>
      <c r="O1136" s="15"/>
      <c r="P1136" s="15"/>
      <c r="Q1136" s="15"/>
      <c r="R1136" s="15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5"/>
      <c r="L1137" s="15"/>
      <c r="M1137" s="15"/>
      <c r="N1137" s="15"/>
      <c r="O1137" s="15"/>
      <c r="P1137" s="15"/>
      <c r="Q1137" s="15"/>
      <c r="R1137" s="15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5"/>
      <c r="L1138" s="15"/>
      <c r="M1138" s="15"/>
      <c r="N1138" s="15"/>
      <c r="O1138" s="15"/>
      <c r="P1138" s="15"/>
      <c r="Q1138" s="15"/>
      <c r="R1138" s="15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5"/>
      <c r="L1139" s="15"/>
      <c r="M1139" s="15"/>
      <c r="N1139" s="15"/>
      <c r="O1139" s="15"/>
      <c r="P1139" s="15"/>
      <c r="Q1139" s="15"/>
      <c r="R1139" s="15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5"/>
      <c r="L1140" s="15"/>
      <c r="M1140" s="15"/>
      <c r="N1140" s="15"/>
      <c r="O1140" s="15"/>
      <c r="P1140" s="15"/>
      <c r="Q1140" s="15"/>
      <c r="R1140" s="15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5"/>
      <c r="L1141" s="15"/>
      <c r="M1141" s="15"/>
      <c r="N1141" s="15"/>
      <c r="O1141" s="15"/>
      <c r="P1141" s="15"/>
      <c r="Q1141" s="15"/>
      <c r="R1141" s="15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5"/>
      <c r="L1142" s="15"/>
      <c r="M1142" s="15"/>
      <c r="N1142" s="15"/>
      <c r="O1142" s="15"/>
      <c r="P1142" s="15"/>
      <c r="Q1142" s="15"/>
      <c r="R1142" s="15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5"/>
      <c r="L1143" s="15"/>
      <c r="M1143" s="15"/>
      <c r="N1143" s="15"/>
      <c r="O1143" s="15"/>
      <c r="P1143" s="15"/>
      <c r="Q1143" s="15"/>
      <c r="R1143" s="15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5"/>
      <c r="L1144" s="15"/>
      <c r="M1144" s="15"/>
      <c r="N1144" s="15"/>
      <c r="O1144" s="15"/>
      <c r="P1144" s="15"/>
      <c r="Q1144" s="15"/>
      <c r="R1144" s="15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5"/>
      <c r="L1145" s="15"/>
      <c r="M1145" s="15"/>
      <c r="N1145" s="15"/>
      <c r="O1145" s="15"/>
      <c r="P1145" s="15"/>
      <c r="Q1145" s="15"/>
      <c r="R1145" s="15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5"/>
      <c r="L1146" s="15"/>
      <c r="M1146" s="15"/>
      <c r="N1146" s="15"/>
      <c r="O1146" s="15"/>
      <c r="P1146" s="15"/>
      <c r="Q1146" s="15"/>
      <c r="R1146" s="15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5"/>
      <c r="L1147" s="15"/>
      <c r="M1147" s="15"/>
      <c r="N1147" s="15"/>
      <c r="O1147" s="15"/>
      <c r="P1147" s="15"/>
      <c r="Q1147" s="15"/>
      <c r="R1147" s="15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5"/>
      <c r="L1148" s="15"/>
      <c r="M1148" s="15"/>
      <c r="N1148" s="15"/>
      <c r="O1148" s="15"/>
      <c r="P1148" s="15"/>
      <c r="Q1148" s="15"/>
      <c r="R1148" s="15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5"/>
      <c r="L1149" s="15"/>
      <c r="M1149" s="15"/>
      <c r="N1149" s="15"/>
      <c r="O1149" s="15"/>
      <c r="P1149" s="15"/>
      <c r="Q1149" s="15"/>
      <c r="R1149" s="15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5"/>
      <c r="L1150" s="15"/>
      <c r="M1150" s="15"/>
      <c r="N1150" s="15"/>
      <c r="O1150" s="15"/>
      <c r="P1150" s="15"/>
      <c r="Q1150" s="15"/>
      <c r="R1150" s="15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5"/>
      <c r="L1151" s="15"/>
      <c r="M1151" s="15"/>
      <c r="N1151" s="15"/>
      <c r="O1151" s="15"/>
      <c r="P1151" s="15"/>
      <c r="Q1151" s="15"/>
      <c r="R1151" s="15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5"/>
      <c r="L1152" s="15"/>
      <c r="M1152" s="15"/>
      <c r="N1152" s="15"/>
      <c r="O1152" s="15"/>
      <c r="P1152" s="15"/>
      <c r="Q1152" s="15"/>
      <c r="R1152" s="15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5"/>
      <c r="L1153" s="15"/>
      <c r="M1153" s="15"/>
      <c r="N1153" s="15"/>
      <c r="O1153" s="15"/>
      <c r="P1153" s="15"/>
      <c r="Q1153" s="15"/>
      <c r="R1153" s="15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5"/>
      <c r="L1154" s="15"/>
      <c r="M1154" s="15"/>
      <c r="N1154" s="15"/>
      <c r="O1154" s="15"/>
      <c r="P1154" s="15"/>
      <c r="Q1154" s="15"/>
      <c r="R1154" s="15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5"/>
      <c r="L1155" s="15"/>
      <c r="M1155" s="15"/>
      <c r="N1155" s="15"/>
      <c r="O1155" s="15"/>
      <c r="P1155" s="15"/>
      <c r="Q1155" s="15"/>
      <c r="R1155" s="15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5"/>
      <c r="L1156" s="15"/>
      <c r="M1156" s="15"/>
      <c r="N1156" s="15"/>
      <c r="O1156" s="15"/>
      <c r="P1156" s="15"/>
      <c r="Q1156" s="15"/>
      <c r="R1156" s="15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5"/>
      <c r="L1157" s="15"/>
      <c r="M1157" s="15"/>
      <c r="N1157" s="15"/>
      <c r="O1157" s="15"/>
      <c r="P1157" s="15"/>
      <c r="Q1157" s="15"/>
      <c r="R1157" s="15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5"/>
      <c r="L1158" s="15"/>
      <c r="M1158" s="15"/>
      <c r="N1158" s="15"/>
      <c r="O1158" s="15"/>
      <c r="P1158" s="15"/>
      <c r="Q1158" s="15"/>
      <c r="R1158" s="15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5"/>
      <c r="L1159" s="15"/>
      <c r="M1159" s="15"/>
      <c r="N1159" s="15"/>
      <c r="O1159" s="15"/>
      <c r="P1159" s="15"/>
      <c r="Q1159" s="15"/>
      <c r="R1159" s="15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5"/>
      <c r="L1160" s="15"/>
      <c r="M1160" s="15"/>
      <c r="N1160" s="15"/>
      <c r="O1160" s="15"/>
      <c r="P1160" s="15"/>
      <c r="Q1160" s="15"/>
      <c r="R1160" s="15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5"/>
      <c r="L1161" s="15"/>
      <c r="M1161" s="15"/>
      <c r="N1161" s="15"/>
      <c r="O1161" s="15"/>
      <c r="P1161" s="15"/>
      <c r="Q1161" s="15"/>
      <c r="R1161" s="15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5"/>
      <c r="L1162" s="15"/>
      <c r="M1162" s="15"/>
      <c r="N1162" s="15"/>
      <c r="O1162" s="15"/>
      <c r="P1162" s="15"/>
      <c r="Q1162" s="15"/>
      <c r="R1162" s="15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5"/>
      <c r="L1163" s="15"/>
      <c r="M1163" s="15"/>
      <c r="N1163" s="15"/>
      <c r="O1163" s="15"/>
      <c r="P1163" s="15"/>
      <c r="Q1163" s="15"/>
      <c r="R1163" s="15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5"/>
      <c r="L1164" s="15"/>
      <c r="M1164" s="15"/>
      <c r="N1164" s="15"/>
      <c r="O1164" s="15"/>
      <c r="P1164" s="15"/>
      <c r="Q1164" s="15"/>
      <c r="R1164" s="15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5"/>
      <c r="L1165" s="15"/>
      <c r="M1165" s="15"/>
      <c r="N1165" s="15"/>
      <c r="O1165" s="15"/>
      <c r="P1165" s="15"/>
      <c r="Q1165" s="15"/>
      <c r="R1165" s="15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5"/>
      <c r="L1166" s="15"/>
      <c r="M1166" s="15"/>
      <c r="N1166" s="15"/>
      <c r="O1166" s="15"/>
      <c r="P1166" s="15"/>
      <c r="Q1166" s="15"/>
      <c r="R1166" s="15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5"/>
      <c r="L1167" s="15"/>
      <c r="M1167" s="15"/>
      <c r="N1167" s="15"/>
      <c r="O1167" s="15"/>
      <c r="P1167" s="15"/>
      <c r="Q1167" s="15"/>
      <c r="R1167" s="15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5"/>
      <c r="L1168" s="15"/>
      <c r="M1168" s="15"/>
      <c r="N1168" s="15"/>
      <c r="O1168" s="15"/>
      <c r="P1168" s="15"/>
      <c r="Q1168" s="15"/>
      <c r="R1168" s="15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5"/>
      <c r="L1169" s="15"/>
      <c r="M1169" s="15"/>
      <c r="N1169" s="15"/>
      <c r="O1169" s="15"/>
      <c r="P1169" s="15"/>
      <c r="Q1169" s="15"/>
      <c r="R1169" s="15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5"/>
      <c r="L1170" s="15"/>
      <c r="M1170" s="15"/>
      <c r="N1170" s="15"/>
      <c r="O1170" s="15"/>
      <c r="P1170" s="15"/>
      <c r="Q1170" s="15"/>
      <c r="R1170" s="15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5"/>
      <c r="L1171" s="15"/>
      <c r="M1171" s="15"/>
      <c r="N1171" s="15"/>
      <c r="O1171" s="15"/>
      <c r="P1171" s="15"/>
      <c r="Q1171" s="15"/>
      <c r="R1171" s="15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5"/>
      <c r="L1172" s="15"/>
      <c r="M1172" s="15"/>
      <c r="N1172" s="15"/>
      <c r="O1172" s="15"/>
      <c r="P1172" s="15"/>
      <c r="Q1172" s="15"/>
      <c r="R1172" s="15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5"/>
      <c r="L1173" s="15"/>
      <c r="M1173" s="15"/>
      <c r="N1173" s="15"/>
      <c r="O1173" s="15"/>
      <c r="P1173" s="15"/>
      <c r="Q1173" s="15"/>
      <c r="R1173" s="15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5"/>
      <c r="L1174" s="15"/>
      <c r="M1174" s="15"/>
      <c r="N1174" s="15"/>
      <c r="O1174" s="15"/>
      <c r="P1174" s="15"/>
      <c r="Q1174" s="15"/>
      <c r="R1174" s="15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5"/>
      <c r="L1175" s="15"/>
      <c r="M1175" s="15"/>
      <c r="N1175" s="15"/>
      <c r="O1175" s="15"/>
      <c r="P1175" s="15"/>
      <c r="Q1175" s="15"/>
      <c r="R1175" s="15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5"/>
      <c r="L1176" s="15"/>
      <c r="M1176" s="15"/>
      <c r="N1176" s="15"/>
      <c r="O1176" s="15"/>
      <c r="P1176" s="15"/>
      <c r="Q1176" s="15"/>
      <c r="R1176" s="15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5"/>
      <c r="L1177" s="15"/>
      <c r="M1177" s="15"/>
      <c r="N1177" s="15"/>
      <c r="O1177" s="15"/>
      <c r="P1177" s="15"/>
      <c r="Q1177" s="15"/>
      <c r="R1177" s="15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5"/>
      <c r="L1178" s="15"/>
      <c r="M1178" s="15"/>
      <c r="N1178" s="15"/>
      <c r="O1178" s="15"/>
      <c r="P1178" s="15"/>
      <c r="Q1178" s="15"/>
      <c r="R1178" s="15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5"/>
      <c r="L1179" s="15"/>
      <c r="M1179" s="15"/>
      <c r="N1179" s="15"/>
      <c r="O1179" s="15"/>
      <c r="P1179" s="15"/>
      <c r="Q1179" s="15"/>
      <c r="R1179" s="15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5"/>
      <c r="L1180" s="15"/>
      <c r="M1180" s="15"/>
      <c r="N1180" s="15"/>
      <c r="O1180" s="15"/>
      <c r="P1180" s="15"/>
      <c r="Q1180" s="15"/>
      <c r="R1180" s="15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5"/>
      <c r="L1181" s="15"/>
      <c r="M1181" s="15"/>
      <c r="N1181" s="15"/>
      <c r="O1181" s="15"/>
      <c r="P1181" s="15"/>
      <c r="Q1181" s="15"/>
      <c r="R1181" s="15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5"/>
      <c r="L1182" s="15"/>
      <c r="M1182" s="15"/>
      <c r="N1182" s="15"/>
      <c r="O1182" s="15"/>
      <c r="P1182" s="15"/>
      <c r="Q1182" s="15"/>
      <c r="R1182" s="15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5"/>
      <c r="L1183" s="15"/>
      <c r="M1183" s="15"/>
      <c r="N1183" s="15"/>
      <c r="O1183" s="15"/>
      <c r="P1183" s="15"/>
      <c r="Q1183" s="15"/>
      <c r="R1183" s="15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5"/>
      <c r="L1184" s="15"/>
      <c r="M1184" s="15"/>
      <c r="N1184" s="15"/>
      <c r="O1184" s="15"/>
      <c r="P1184" s="15"/>
      <c r="Q1184" s="15"/>
      <c r="R1184" s="15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5"/>
      <c r="L1185" s="15"/>
      <c r="M1185" s="15"/>
      <c r="N1185" s="15"/>
      <c r="O1185" s="15"/>
      <c r="P1185" s="15"/>
      <c r="Q1185" s="15"/>
      <c r="R1185" s="15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5"/>
      <c r="L1186" s="15"/>
      <c r="M1186" s="15"/>
      <c r="N1186" s="15"/>
      <c r="O1186" s="15"/>
      <c r="P1186" s="15"/>
      <c r="Q1186" s="15"/>
      <c r="R1186" s="15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5"/>
      <c r="L1187" s="15"/>
      <c r="M1187" s="15"/>
      <c r="N1187" s="15"/>
      <c r="O1187" s="15"/>
      <c r="P1187" s="15"/>
      <c r="Q1187" s="15"/>
      <c r="R1187" s="15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5"/>
      <c r="L1188" s="15"/>
      <c r="M1188" s="15"/>
      <c r="N1188" s="15"/>
      <c r="O1188" s="15"/>
      <c r="P1188" s="15"/>
      <c r="Q1188" s="15"/>
      <c r="R1188" s="15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5"/>
      <c r="L1189" s="15"/>
      <c r="M1189" s="15"/>
      <c r="N1189" s="15"/>
      <c r="O1189" s="15"/>
      <c r="P1189" s="15"/>
      <c r="Q1189" s="15"/>
      <c r="R1189" s="15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5"/>
      <c r="L1190" s="15"/>
      <c r="M1190" s="15"/>
      <c r="N1190" s="15"/>
      <c r="O1190" s="15"/>
      <c r="P1190" s="15"/>
      <c r="Q1190" s="15"/>
      <c r="R1190" s="15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5"/>
      <c r="L1191" s="15"/>
      <c r="M1191" s="15"/>
      <c r="N1191" s="15"/>
      <c r="O1191" s="15"/>
      <c r="P1191" s="15"/>
      <c r="Q1191" s="15"/>
      <c r="R1191" s="15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5"/>
      <c r="L1192" s="15"/>
      <c r="M1192" s="15"/>
      <c r="N1192" s="15"/>
      <c r="O1192" s="15"/>
      <c r="P1192" s="15"/>
      <c r="Q1192" s="15"/>
      <c r="R1192" s="15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5"/>
      <c r="L1193" s="15"/>
      <c r="M1193" s="15"/>
      <c r="N1193" s="15"/>
      <c r="O1193" s="15"/>
      <c r="P1193" s="15"/>
      <c r="Q1193" s="15"/>
      <c r="R1193" s="15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5"/>
      <c r="L1194" s="15"/>
      <c r="M1194" s="15"/>
      <c r="N1194" s="15"/>
      <c r="O1194" s="15"/>
      <c r="P1194" s="15"/>
      <c r="Q1194" s="15"/>
      <c r="R1194" s="15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5"/>
      <c r="L1195" s="15"/>
      <c r="M1195" s="15"/>
      <c r="N1195" s="15"/>
      <c r="O1195" s="15"/>
      <c r="P1195" s="15"/>
      <c r="Q1195" s="15"/>
      <c r="R1195" s="15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5"/>
      <c r="L1196" s="15"/>
      <c r="M1196" s="15"/>
      <c r="N1196" s="15"/>
      <c r="O1196" s="15"/>
      <c r="P1196" s="15"/>
      <c r="Q1196" s="15"/>
      <c r="R1196" s="15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5"/>
      <c r="L1197" s="15"/>
      <c r="M1197" s="15"/>
      <c r="N1197" s="15"/>
      <c r="O1197" s="15"/>
      <c r="P1197" s="15"/>
      <c r="Q1197" s="15"/>
      <c r="R1197" s="15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5"/>
      <c r="L1198" s="15"/>
      <c r="M1198" s="15"/>
      <c r="N1198" s="15"/>
      <c r="O1198" s="15"/>
      <c r="P1198" s="15"/>
      <c r="Q1198" s="15"/>
      <c r="R1198" s="15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5"/>
      <c r="L1199" s="15"/>
      <c r="M1199" s="15"/>
      <c r="N1199" s="15"/>
      <c r="O1199" s="15"/>
      <c r="P1199" s="15"/>
      <c r="Q1199" s="15"/>
      <c r="R1199" s="15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5"/>
      <c r="L1200" s="15"/>
      <c r="M1200" s="15"/>
      <c r="N1200" s="15"/>
      <c r="O1200" s="15"/>
      <c r="P1200" s="15"/>
      <c r="Q1200" s="15"/>
      <c r="R1200" s="15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5"/>
      <c r="L1201" s="15"/>
      <c r="M1201" s="15"/>
      <c r="N1201" s="15"/>
      <c r="O1201" s="15"/>
      <c r="P1201" s="15"/>
      <c r="Q1201" s="15"/>
      <c r="R1201" s="15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5"/>
      <c r="L1202" s="15"/>
      <c r="M1202" s="15"/>
      <c r="N1202" s="15"/>
      <c r="O1202" s="15"/>
      <c r="P1202" s="15"/>
      <c r="Q1202" s="15"/>
      <c r="R1202" s="15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5"/>
      <c r="L1203" s="15"/>
      <c r="M1203" s="15"/>
      <c r="N1203" s="15"/>
      <c r="O1203" s="15"/>
      <c r="P1203" s="15"/>
      <c r="Q1203" s="15"/>
      <c r="R1203" s="15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5"/>
      <c r="L1204" s="15"/>
      <c r="M1204" s="15"/>
      <c r="N1204" s="15"/>
      <c r="O1204" s="15"/>
      <c r="P1204" s="15"/>
      <c r="Q1204" s="15"/>
      <c r="R1204" s="15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5"/>
      <c r="L1205" s="15"/>
      <c r="M1205" s="15"/>
      <c r="N1205" s="15"/>
      <c r="O1205" s="15"/>
      <c r="P1205" s="15"/>
      <c r="Q1205" s="15"/>
      <c r="R1205" s="15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5"/>
      <c r="L1206" s="15"/>
      <c r="M1206" s="15"/>
      <c r="N1206" s="15"/>
      <c r="O1206" s="15"/>
      <c r="P1206" s="15"/>
      <c r="Q1206" s="15"/>
      <c r="R1206" s="15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5"/>
      <c r="L1207" s="15"/>
      <c r="M1207" s="15"/>
      <c r="N1207" s="15"/>
      <c r="O1207" s="15"/>
      <c r="P1207" s="15"/>
      <c r="Q1207" s="15"/>
      <c r="R1207" s="15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5"/>
      <c r="L1208" s="15"/>
      <c r="M1208" s="15"/>
      <c r="N1208" s="15"/>
      <c r="O1208" s="15"/>
      <c r="P1208" s="15"/>
      <c r="Q1208" s="15"/>
      <c r="R1208" s="15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5"/>
      <c r="L1209" s="15"/>
      <c r="M1209" s="15"/>
      <c r="N1209" s="15"/>
      <c r="O1209" s="15"/>
      <c r="P1209" s="15"/>
      <c r="Q1209" s="15"/>
      <c r="R1209" s="15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5"/>
      <c r="L1210" s="15"/>
      <c r="M1210" s="15"/>
      <c r="N1210" s="15"/>
      <c r="O1210" s="15"/>
      <c r="P1210" s="15"/>
      <c r="Q1210" s="15"/>
      <c r="R1210" s="15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5"/>
      <c r="L1211" s="15"/>
      <c r="M1211" s="15"/>
      <c r="N1211" s="15"/>
      <c r="O1211" s="15"/>
      <c r="P1211" s="15"/>
      <c r="Q1211" s="15"/>
      <c r="R1211" s="15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5"/>
      <c r="L1212" s="15"/>
      <c r="M1212" s="15"/>
      <c r="N1212" s="15"/>
      <c r="O1212" s="15"/>
      <c r="P1212" s="15"/>
      <c r="Q1212" s="15"/>
      <c r="R1212" s="15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5"/>
      <c r="L1213" s="15"/>
      <c r="M1213" s="15"/>
      <c r="N1213" s="15"/>
      <c r="O1213" s="15"/>
      <c r="P1213" s="15"/>
      <c r="Q1213" s="15"/>
      <c r="R1213" s="15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5"/>
      <c r="L1214" s="15"/>
      <c r="M1214" s="15"/>
      <c r="N1214" s="15"/>
      <c r="O1214" s="15"/>
      <c r="P1214" s="15"/>
      <c r="Q1214" s="15"/>
      <c r="R1214" s="15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5"/>
      <c r="L1215" s="15"/>
      <c r="M1215" s="15"/>
      <c r="N1215" s="15"/>
      <c r="O1215" s="15"/>
      <c r="P1215" s="15"/>
      <c r="Q1215" s="15"/>
      <c r="R1215" s="15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5"/>
      <c r="L1216" s="15"/>
      <c r="M1216" s="15"/>
      <c r="N1216" s="15"/>
      <c r="O1216" s="15"/>
      <c r="P1216" s="15"/>
      <c r="Q1216" s="15"/>
      <c r="R1216" s="15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5"/>
      <c r="L1217" s="15"/>
      <c r="M1217" s="15"/>
      <c r="N1217" s="15"/>
      <c r="O1217" s="15"/>
      <c r="P1217" s="15"/>
      <c r="Q1217" s="15"/>
      <c r="R1217" s="15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5"/>
      <c r="L1218" s="15"/>
      <c r="M1218" s="15"/>
      <c r="N1218" s="15"/>
      <c r="O1218" s="15"/>
      <c r="P1218" s="15"/>
      <c r="Q1218" s="15"/>
      <c r="R1218" s="15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5"/>
      <c r="L1219" s="15"/>
      <c r="M1219" s="15"/>
      <c r="N1219" s="15"/>
      <c r="O1219" s="15"/>
      <c r="P1219" s="15"/>
      <c r="Q1219" s="15"/>
      <c r="R1219" s="15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5"/>
      <c r="L1220" s="15"/>
      <c r="M1220" s="15"/>
      <c r="N1220" s="15"/>
      <c r="O1220" s="15"/>
      <c r="P1220" s="15"/>
      <c r="Q1220" s="15"/>
      <c r="R1220" s="15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5"/>
      <c r="L1221" s="15"/>
      <c r="M1221" s="15"/>
      <c r="N1221" s="15"/>
      <c r="O1221" s="15"/>
      <c r="P1221" s="15"/>
      <c r="Q1221" s="15"/>
      <c r="R1221" s="15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5"/>
      <c r="L1222" s="15"/>
      <c r="M1222" s="15"/>
      <c r="N1222" s="15"/>
      <c r="O1222" s="15"/>
      <c r="P1222" s="15"/>
      <c r="Q1222" s="15"/>
      <c r="R1222" s="15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5"/>
      <c r="L1223" s="15"/>
      <c r="M1223" s="15"/>
      <c r="N1223" s="15"/>
      <c r="O1223" s="15"/>
      <c r="P1223" s="15"/>
      <c r="Q1223" s="15"/>
      <c r="R1223" s="15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5"/>
      <c r="L1224" s="15"/>
      <c r="M1224" s="15"/>
      <c r="N1224" s="15"/>
      <c r="O1224" s="15"/>
      <c r="P1224" s="15"/>
      <c r="Q1224" s="15"/>
      <c r="R1224" s="15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5"/>
      <c r="L1225" s="15"/>
      <c r="M1225" s="15"/>
      <c r="N1225" s="15"/>
      <c r="O1225" s="15"/>
      <c r="P1225" s="15"/>
      <c r="Q1225" s="15"/>
      <c r="R1225" s="15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5"/>
      <c r="L1226" s="15"/>
      <c r="M1226" s="15"/>
      <c r="N1226" s="15"/>
      <c r="O1226" s="15"/>
      <c r="P1226" s="15"/>
      <c r="Q1226" s="15"/>
      <c r="R1226" s="15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5"/>
      <c r="L1227" s="15"/>
      <c r="M1227" s="15"/>
      <c r="N1227" s="15"/>
      <c r="O1227" s="15"/>
      <c r="P1227" s="15"/>
      <c r="Q1227" s="15"/>
      <c r="R1227" s="15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5"/>
      <c r="L1228" s="15"/>
      <c r="M1228" s="15"/>
      <c r="N1228" s="15"/>
      <c r="O1228" s="15"/>
      <c r="P1228" s="15"/>
      <c r="Q1228" s="15"/>
      <c r="R1228" s="15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5"/>
      <c r="L1229" s="15"/>
      <c r="M1229" s="15"/>
      <c r="N1229" s="15"/>
      <c r="O1229" s="15"/>
      <c r="P1229" s="15"/>
      <c r="Q1229" s="15"/>
      <c r="R1229" s="15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5"/>
      <c r="L1230" s="15"/>
      <c r="M1230" s="15"/>
      <c r="N1230" s="15"/>
      <c r="O1230" s="15"/>
      <c r="P1230" s="15"/>
      <c r="Q1230" s="15"/>
      <c r="R1230" s="15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5"/>
      <c r="L1231" s="15"/>
      <c r="M1231" s="15"/>
      <c r="N1231" s="15"/>
      <c r="O1231" s="15"/>
      <c r="P1231" s="15"/>
      <c r="Q1231" s="15"/>
      <c r="R1231" s="15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5"/>
      <c r="L1232" s="15"/>
      <c r="M1232" s="15"/>
      <c r="N1232" s="15"/>
      <c r="O1232" s="15"/>
      <c r="P1232" s="15"/>
      <c r="Q1232" s="15"/>
      <c r="R1232" s="15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5"/>
      <c r="L1233" s="15"/>
      <c r="M1233" s="15"/>
      <c r="N1233" s="15"/>
      <c r="O1233" s="15"/>
      <c r="P1233" s="15"/>
      <c r="Q1233" s="15"/>
      <c r="R1233" s="15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5"/>
      <c r="L1234" s="15"/>
      <c r="M1234" s="15"/>
      <c r="N1234" s="15"/>
      <c r="O1234" s="15"/>
      <c r="P1234" s="15"/>
      <c r="Q1234" s="15"/>
      <c r="R1234" s="15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5"/>
      <c r="L1235" s="15"/>
      <c r="M1235" s="15"/>
      <c r="N1235" s="15"/>
      <c r="O1235" s="15"/>
      <c r="P1235" s="15"/>
      <c r="Q1235" s="15"/>
      <c r="R1235" s="15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5"/>
      <c r="L1236" s="15"/>
      <c r="M1236" s="15"/>
      <c r="N1236" s="15"/>
      <c r="O1236" s="15"/>
      <c r="P1236" s="15"/>
      <c r="Q1236" s="15"/>
      <c r="R1236" s="15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5"/>
      <c r="L1237" s="15"/>
      <c r="M1237" s="15"/>
      <c r="N1237" s="15"/>
      <c r="O1237" s="15"/>
      <c r="P1237" s="15"/>
      <c r="Q1237" s="15"/>
      <c r="R1237" s="15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5"/>
      <c r="L1238" s="15"/>
      <c r="M1238" s="15"/>
      <c r="N1238" s="15"/>
      <c r="O1238" s="15"/>
      <c r="P1238" s="15"/>
      <c r="Q1238" s="15"/>
      <c r="R1238" s="15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5"/>
      <c r="L1239" s="15"/>
      <c r="M1239" s="15"/>
      <c r="N1239" s="15"/>
      <c r="O1239" s="15"/>
      <c r="P1239" s="15"/>
      <c r="Q1239" s="15"/>
      <c r="R1239" s="15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5"/>
      <c r="L1240" s="15"/>
      <c r="M1240" s="15"/>
      <c r="N1240" s="15"/>
      <c r="O1240" s="15"/>
      <c r="P1240" s="15"/>
      <c r="Q1240" s="15"/>
      <c r="R1240" s="15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5"/>
      <c r="L1241" s="15"/>
      <c r="M1241" s="15"/>
      <c r="N1241" s="15"/>
      <c r="O1241" s="15"/>
      <c r="P1241" s="15"/>
      <c r="Q1241" s="15"/>
      <c r="R1241" s="15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5"/>
      <c r="L1242" s="15"/>
      <c r="M1242" s="15"/>
      <c r="N1242" s="15"/>
      <c r="O1242" s="15"/>
      <c r="P1242" s="15"/>
      <c r="Q1242" s="15"/>
      <c r="R1242" s="15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5"/>
      <c r="L1243" s="15"/>
      <c r="M1243" s="15"/>
      <c r="N1243" s="15"/>
      <c r="O1243" s="15"/>
      <c r="P1243" s="15"/>
      <c r="Q1243" s="15"/>
      <c r="R1243" s="15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5"/>
      <c r="L1244" s="15"/>
      <c r="M1244" s="15"/>
      <c r="N1244" s="15"/>
      <c r="O1244" s="15"/>
      <c r="P1244" s="15"/>
      <c r="Q1244" s="15"/>
      <c r="R1244" s="15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5"/>
      <c r="L1245" s="15"/>
      <c r="M1245" s="15"/>
      <c r="N1245" s="15"/>
      <c r="O1245" s="15"/>
      <c r="P1245" s="15"/>
      <c r="Q1245" s="15"/>
      <c r="R1245" s="15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5"/>
      <c r="L1246" s="15"/>
      <c r="M1246" s="15"/>
      <c r="N1246" s="15"/>
      <c r="O1246" s="15"/>
      <c r="P1246" s="15"/>
      <c r="Q1246" s="15"/>
      <c r="R1246" s="15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5"/>
      <c r="L1247" s="15"/>
      <c r="M1247" s="15"/>
      <c r="N1247" s="15"/>
      <c r="O1247" s="15"/>
      <c r="P1247" s="15"/>
      <c r="Q1247" s="15"/>
      <c r="R1247" s="15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5"/>
      <c r="L1248" s="15"/>
      <c r="M1248" s="15"/>
      <c r="N1248" s="15"/>
      <c r="O1248" s="15"/>
      <c r="P1248" s="15"/>
      <c r="Q1248" s="15"/>
      <c r="R1248" s="15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5"/>
      <c r="L1249" s="15"/>
      <c r="M1249" s="15"/>
      <c r="N1249" s="15"/>
      <c r="O1249" s="15"/>
      <c r="P1249" s="15"/>
      <c r="Q1249" s="15"/>
      <c r="R1249" s="15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5"/>
      <c r="L1250" s="15"/>
      <c r="M1250" s="15"/>
      <c r="N1250" s="15"/>
      <c r="O1250" s="15"/>
      <c r="P1250" s="15"/>
      <c r="Q1250" s="15"/>
      <c r="R1250" s="15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5"/>
      <c r="L1251" s="15"/>
      <c r="M1251" s="15"/>
      <c r="N1251" s="15"/>
      <c r="O1251" s="15"/>
      <c r="P1251" s="15"/>
      <c r="Q1251" s="15"/>
      <c r="R1251" s="15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5"/>
      <c r="L1252" s="15"/>
      <c r="M1252" s="15"/>
      <c r="N1252" s="15"/>
      <c r="O1252" s="15"/>
      <c r="P1252" s="15"/>
      <c r="Q1252" s="15"/>
      <c r="R1252" s="15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5"/>
      <c r="L1253" s="15"/>
      <c r="M1253" s="15"/>
      <c r="N1253" s="15"/>
      <c r="O1253" s="15"/>
      <c r="P1253" s="15"/>
      <c r="Q1253" s="15"/>
      <c r="R1253" s="15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5"/>
      <c r="L1254" s="15"/>
      <c r="M1254" s="15"/>
      <c r="N1254" s="15"/>
      <c r="O1254" s="15"/>
      <c r="P1254" s="15"/>
      <c r="Q1254" s="15"/>
      <c r="R1254" s="15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5"/>
      <c r="L1255" s="15"/>
      <c r="M1255" s="15"/>
      <c r="N1255" s="15"/>
      <c r="O1255" s="15"/>
      <c r="P1255" s="15"/>
      <c r="Q1255" s="15"/>
      <c r="R1255" s="15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5"/>
      <c r="L1256" s="15"/>
      <c r="M1256" s="15"/>
      <c r="N1256" s="15"/>
      <c r="O1256" s="15"/>
      <c r="P1256" s="15"/>
      <c r="Q1256" s="15"/>
      <c r="R1256" s="15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5"/>
      <c r="L1257" s="15"/>
      <c r="M1257" s="15"/>
      <c r="N1257" s="15"/>
      <c r="O1257" s="15"/>
      <c r="P1257" s="15"/>
      <c r="Q1257" s="15"/>
      <c r="R1257" s="15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5"/>
      <c r="L1258" s="15"/>
      <c r="M1258" s="15"/>
      <c r="N1258" s="15"/>
      <c r="O1258" s="15"/>
      <c r="P1258" s="15"/>
      <c r="Q1258" s="15"/>
      <c r="R1258" s="15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5"/>
      <c r="L1259" s="15"/>
      <c r="M1259" s="15"/>
      <c r="N1259" s="15"/>
      <c r="O1259" s="15"/>
      <c r="P1259" s="15"/>
      <c r="Q1259" s="15"/>
      <c r="R1259" s="15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5"/>
      <c r="L1260" s="15"/>
      <c r="M1260" s="15"/>
      <c r="N1260" s="15"/>
      <c r="O1260" s="15"/>
      <c r="P1260" s="15"/>
      <c r="Q1260" s="15"/>
      <c r="R1260" s="15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5"/>
      <c r="L1261" s="15"/>
      <c r="M1261" s="15"/>
      <c r="N1261" s="15"/>
      <c r="O1261" s="15"/>
      <c r="P1261" s="15"/>
      <c r="Q1261" s="15"/>
      <c r="R1261" s="15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5"/>
      <c r="L1262" s="15"/>
      <c r="M1262" s="15"/>
      <c r="N1262" s="15"/>
      <c r="O1262" s="15"/>
      <c r="P1262" s="15"/>
      <c r="Q1262" s="15"/>
      <c r="R1262" s="15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5"/>
      <c r="L1263" s="15"/>
      <c r="M1263" s="15"/>
      <c r="N1263" s="15"/>
      <c r="O1263" s="15"/>
      <c r="P1263" s="15"/>
      <c r="Q1263" s="15"/>
      <c r="R1263" s="15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5"/>
      <c r="L1264" s="15"/>
      <c r="M1264" s="15"/>
      <c r="N1264" s="15"/>
      <c r="O1264" s="15"/>
      <c r="P1264" s="15"/>
      <c r="Q1264" s="15"/>
      <c r="R1264" s="15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5"/>
      <c r="L1265" s="15"/>
      <c r="M1265" s="15"/>
      <c r="N1265" s="15"/>
      <c r="O1265" s="15"/>
      <c r="P1265" s="15"/>
      <c r="Q1265" s="15"/>
      <c r="R1265" s="15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5"/>
      <c r="L1266" s="15"/>
      <c r="M1266" s="15"/>
      <c r="N1266" s="15"/>
      <c r="O1266" s="15"/>
      <c r="P1266" s="15"/>
      <c r="Q1266" s="15"/>
      <c r="R1266" s="15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5"/>
      <c r="L1267" s="15"/>
      <c r="M1267" s="15"/>
      <c r="N1267" s="15"/>
      <c r="O1267" s="15"/>
      <c r="P1267" s="15"/>
      <c r="Q1267" s="15"/>
      <c r="R1267" s="15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5"/>
      <c r="L1268" s="15"/>
      <c r="M1268" s="15"/>
      <c r="N1268" s="15"/>
      <c r="O1268" s="15"/>
      <c r="P1268" s="15"/>
      <c r="Q1268" s="15"/>
      <c r="R1268" s="15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5"/>
      <c r="L1269" s="15"/>
      <c r="M1269" s="15"/>
      <c r="N1269" s="15"/>
      <c r="O1269" s="15"/>
      <c r="P1269" s="15"/>
      <c r="Q1269" s="15"/>
      <c r="R1269" s="15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5"/>
      <c r="L1270" s="15"/>
      <c r="M1270" s="15"/>
      <c r="N1270" s="15"/>
      <c r="O1270" s="15"/>
      <c r="P1270" s="15"/>
      <c r="Q1270" s="15"/>
      <c r="R1270" s="15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5"/>
      <c r="L1271" s="15"/>
      <c r="M1271" s="15"/>
      <c r="N1271" s="15"/>
      <c r="O1271" s="15"/>
      <c r="P1271" s="15"/>
      <c r="Q1271" s="15"/>
      <c r="R1271" s="15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5"/>
      <c r="L1272" s="15"/>
      <c r="M1272" s="15"/>
      <c r="N1272" s="15"/>
      <c r="O1272" s="15"/>
      <c r="P1272" s="15"/>
      <c r="Q1272" s="15"/>
      <c r="R1272" s="15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5"/>
      <c r="L1273" s="15"/>
      <c r="M1273" s="15"/>
      <c r="N1273" s="15"/>
      <c r="O1273" s="15"/>
      <c r="P1273" s="15"/>
      <c r="Q1273" s="15"/>
      <c r="R1273" s="15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5"/>
      <c r="L1274" s="15"/>
      <c r="M1274" s="15"/>
      <c r="N1274" s="15"/>
      <c r="O1274" s="15"/>
      <c r="P1274" s="15"/>
      <c r="Q1274" s="15"/>
      <c r="R1274" s="15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5"/>
      <c r="L1275" s="15"/>
      <c r="M1275" s="15"/>
      <c r="N1275" s="15"/>
      <c r="O1275" s="15"/>
      <c r="P1275" s="15"/>
      <c r="Q1275" s="15"/>
      <c r="R1275" s="15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5"/>
      <c r="L1276" s="15"/>
      <c r="M1276" s="15"/>
      <c r="N1276" s="15"/>
      <c r="O1276" s="15"/>
      <c r="P1276" s="15"/>
      <c r="Q1276" s="15"/>
      <c r="R1276" s="15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5"/>
      <c r="L1277" s="15"/>
      <c r="M1277" s="15"/>
      <c r="N1277" s="15"/>
      <c r="O1277" s="15"/>
      <c r="P1277" s="15"/>
      <c r="Q1277" s="15"/>
      <c r="R1277" s="15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5"/>
      <c r="L1278" s="15"/>
      <c r="M1278" s="15"/>
      <c r="N1278" s="15"/>
      <c r="O1278" s="15"/>
      <c r="P1278" s="15"/>
      <c r="Q1278" s="15"/>
      <c r="R1278" s="15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5"/>
      <c r="L1279" s="15"/>
      <c r="M1279" s="15"/>
      <c r="N1279" s="15"/>
      <c r="O1279" s="15"/>
      <c r="P1279" s="15"/>
      <c r="Q1279" s="15"/>
      <c r="R1279" s="15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5"/>
      <c r="L1280" s="15"/>
      <c r="M1280" s="15"/>
      <c r="N1280" s="15"/>
      <c r="O1280" s="15"/>
      <c r="P1280" s="15"/>
      <c r="Q1280" s="15"/>
      <c r="R1280" s="15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5"/>
      <c r="L1281" s="15"/>
      <c r="M1281" s="15"/>
      <c r="N1281" s="15"/>
      <c r="O1281" s="15"/>
      <c r="P1281" s="15"/>
      <c r="Q1281" s="15"/>
      <c r="R1281" s="15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5"/>
      <c r="L1282" s="15"/>
      <c r="M1282" s="15"/>
      <c r="N1282" s="15"/>
      <c r="O1282" s="15"/>
      <c r="P1282" s="15"/>
      <c r="Q1282" s="15"/>
      <c r="R1282" s="15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5"/>
      <c r="L1283" s="15"/>
      <c r="M1283" s="15"/>
      <c r="N1283" s="15"/>
      <c r="O1283" s="15"/>
      <c r="P1283" s="15"/>
      <c r="Q1283" s="15"/>
      <c r="R1283" s="15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5"/>
      <c r="L1284" s="15"/>
      <c r="M1284" s="15"/>
      <c r="N1284" s="15"/>
      <c r="O1284" s="15"/>
      <c r="P1284" s="15"/>
      <c r="Q1284" s="15"/>
      <c r="R1284" s="15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5"/>
      <c r="L1285" s="15"/>
      <c r="M1285" s="15"/>
      <c r="N1285" s="15"/>
      <c r="O1285" s="15"/>
      <c r="P1285" s="15"/>
      <c r="Q1285" s="15"/>
      <c r="R1285" s="15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5"/>
      <c r="L1286" s="15"/>
      <c r="M1286" s="15"/>
      <c r="N1286" s="15"/>
      <c r="O1286" s="15"/>
      <c r="P1286" s="15"/>
      <c r="Q1286" s="15"/>
      <c r="R1286" s="15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5"/>
      <c r="L1287" s="15"/>
      <c r="M1287" s="15"/>
      <c r="N1287" s="15"/>
      <c r="O1287" s="15"/>
      <c r="P1287" s="15"/>
      <c r="Q1287" s="15"/>
      <c r="R1287" s="15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5"/>
      <c r="L1288" s="15"/>
      <c r="M1288" s="15"/>
      <c r="N1288" s="15"/>
      <c r="O1288" s="15"/>
      <c r="P1288" s="15"/>
      <c r="Q1288" s="15"/>
      <c r="R1288" s="15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5"/>
      <c r="L1289" s="15"/>
      <c r="M1289" s="15"/>
      <c r="N1289" s="15"/>
      <c r="O1289" s="15"/>
      <c r="P1289" s="15"/>
      <c r="Q1289" s="15"/>
      <c r="R1289" s="15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5"/>
      <c r="L1290" s="15"/>
      <c r="M1290" s="15"/>
      <c r="N1290" s="15"/>
      <c r="O1290" s="15"/>
      <c r="P1290" s="15"/>
      <c r="Q1290" s="15"/>
      <c r="R1290" s="15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5"/>
      <c r="L1291" s="15"/>
      <c r="M1291" s="15"/>
      <c r="N1291" s="15"/>
      <c r="O1291" s="15"/>
      <c r="P1291" s="15"/>
      <c r="Q1291" s="15"/>
      <c r="R1291" s="15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5"/>
      <c r="L1292" s="15"/>
      <c r="M1292" s="15"/>
      <c r="N1292" s="15"/>
      <c r="O1292" s="15"/>
      <c r="P1292" s="15"/>
      <c r="Q1292" s="15"/>
      <c r="R1292" s="15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5"/>
      <c r="L1293" s="15"/>
      <c r="M1293" s="15"/>
      <c r="N1293" s="15"/>
      <c r="O1293" s="15"/>
      <c r="P1293" s="15"/>
      <c r="Q1293" s="15"/>
      <c r="R1293" s="15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5"/>
      <c r="L1294" s="15"/>
      <c r="M1294" s="15"/>
      <c r="N1294" s="15"/>
      <c r="O1294" s="15"/>
      <c r="P1294" s="15"/>
      <c r="Q1294" s="15"/>
      <c r="R1294" s="15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5"/>
      <c r="L1295" s="15"/>
      <c r="M1295" s="15"/>
      <c r="N1295" s="15"/>
      <c r="O1295" s="15"/>
      <c r="P1295" s="15"/>
      <c r="Q1295" s="15"/>
      <c r="R1295" s="15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5"/>
      <c r="L1296" s="15"/>
      <c r="M1296" s="15"/>
      <c r="N1296" s="15"/>
      <c r="O1296" s="15"/>
      <c r="P1296" s="15"/>
      <c r="Q1296" s="15"/>
      <c r="R1296" s="15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5"/>
      <c r="L1297" s="15"/>
      <c r="M1297" s="15"/>
      <c r="N1297" s="15"/>
      <c r="O1297" s="15"/>
      <c r="P1297" s="15"/>
      <c r="Q1297" s="15"/>
      <c r="R1297" s="15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5"/>
      <c r="L1298" s="15"/>
      <c r="M1298" s="15"/>
      <c r="N1298" s="15"/>
      <c r="O1298" s="15"/>
      <c r="P1298" s="15"/>
      <c r="Q1298" s="15"/>
      <c r="R1298" s="15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5"/>
      <c r="L1299" s="15"/>
      <c r="M1299" s="15"/>
      <c r="N1299" s="15"/>
      <c r="O1299" s="15"/>
      <c r="P1299" s="15"/>
      <c r="Q1299" s="15"/>
      <c r="R1299" s="15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5"/>
      <c r="L1300" s="15"/>
      <c r="M1300" s="15"/>
      <c r="N1300" s="15"/>
      <c r="O1300" s="15"/>
      <c r="P1300" s="15"/>
      <c r="Q1300" s="15"/>
      <c r="R1300" s="15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5"/>
      <c r="L1301" s="15"/>
      <c r="M1301" s="15"/>
      <c r="N1301" s="15"/>
      <c r="O1301" s="15"/>
      <c r="P1301" s="15"/>
      <c r="Q1301" s="15"/>
      <c r="R1301" s="15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5"/>
      <c r="L1302" s="15"/>
      <c r="M1302" s="15"/>
      <c r="N1302" s="15"/>
      <c r="O1302" s="15"/>
      <c r="P1302" s="15"/>
      <c r="Q1302" s="15"/>
      <c r="R1302" s="15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5"/>
      <c r="L1303" s="15"/>
      <c r="M1303" s="15"/>
      <c r="N1303" s="15"/>
      <c r="O1303" s="15"/>
      <c r="P1303" s="15"/>
      <c r="Q1303" s="15"/>
      <c r="R1303" s="15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5"/>
      <c r="L1304" s="15"/>
      <c r="M1304" s="15"/>
      <c r="N1304" s="15"/>
      <c r="O1304" s="15"/>
      <c r="P1304" s="15"/>
      <c r="Q1304" s="15"/>
      <c r="R1304" s="15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5"/>
      <c r="L1305" s="15"/>
      <c r="M1305" s="15"/>
      <c r="N1305" s="15"/>
      <c r="O1305" s="15"/>
      <c r="P1305" s="15"/>
      <c r="Q1305" s="15"/>
      <c r="R1305" s="15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5"/>
      <c r="L1306" s="15"/>
      <c r="M1306" s="15"/>
      <c r="N1306" s="15"/>
      <c r="O1306" s="15"/>
      <c r="P1306" s="15"/>
      <c r="Q1306" s="15"/>
      <c r="R1306" s="15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5"/>
      <c r="L1307" s="15"/>
      <c r="M1307" s="15"/>
      <c r="N1307" s="15"/>
      <c r="O1307" s="15"/>
      <c r="P1307" s="15"/>
      <c r="Q1307" s="15"/>
      <c r="R1307" s="15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5"/>
      <c r="L1308" s="15"/>
      <c r="M1308" s="15"/>
      <c r="N1308" s="15"/>
      <c r="O1308" s="15"/>
      <c r="P1308" s="15"/>
      <c r="Q1308" s="15"/>
      <c r="R1308" s="15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5"/>
      <c r="L1309" s="15"/>
      <c r="M1309" s="15"/>
      <c r="N1309" s="15"/>
      <c r="O1309" s="15"/>
      <c r="P1309" s="15"/>
      <c r="Q1309" s="15"/>
      <c r="R1309" s="15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5"/>
      <c r="L1310" s="15"/>
      <c r="M1310" s="15"/>
      <c r="N1310" s="15"/>
      <c r="O1310" s="15"/>
      <c r="P1310" s="15"/>
      <c r="Q1310" s="15"/>
      <c r="R1310" s="15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5"/>
      <c r="L1311" s="15"/>
      <c r="M1311" s="15"/>
      <c r="N1311" s="15"/>
      <c r="O1311" s="15"/>
      <c r="P1311" s="15"/>
      <c r="Q1311" s="15"/>
      <c r="R1311" s="15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5"/>
      <c r="L1312" s="15"/>
      <c r="M1312" s="15"/>
      <c r="N1312" s="15"/>
      <c r="O1312" s="15"/>
      <c r="P1312" s="15"/>
      <c r="Q1312" s="15"/>
      <c r="R1312" s="15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5"/>
      <c r="L1313" s="15"/>
      <c r="M1313" s="15"/>
      <c r="N1313" s="15"/>
      <c r="O1313" s="15"/>
      <c r="P1313" s="15"/>
      <c r="Q1313" s="15"/>
      <c r="R1313" s="15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5"/>
      <c r="L1314" s="15"/>
      <c r="M1314" s="15"/>
      <c r="N1314" s="15"/>
      <c r="O1314" s="15"/>
      <c r="P1314" s="15"/>
      <c r="Q1314" s="15"/>
      <c r="R1314" s="15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5"/>
      <c r="L1315" s="15"/>
      <c r="M1315" s="15"/>
      <c r="N1315" s="15"/>
      <c r="O1315" s="15"/>
      <c r="P1315" s="15"/>
      <c r="Q1315" s="15"/>
      <c r="R1315" s="15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5"/>
      <c r="L1316" s="15"/>
      <c r="M1316" s="15"/>
      <c r="N1316" s="15"/>
      <c r="O1316" s="15"/>
      <c r="P1316" s="15"/>
      <c r="Q1316" s="15"/>
      <c r="R1316" s="15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5"/>
      <c r="L1317" s="15"/>
      <c r="M1317" s="15"/>
      <c r="N1317" s="15"/>
      <c r="O1317" s="15"/>
      <c r="P1317" s="15"/>
      <c r="Q1317" s="15"/>
      <c r="R1317" s="15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5"/>
      <c r="L1318" s="15"/>
      <c r="M1318" s="15"/>
      <c r="N1318" s="15"/>
      <c r="O1318" s="15"/>
      <c r="P1318" s="15"/>
      <c r="Q1318" s="15"/>
      <c r="R1318" s="15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5"/>
      <c r="L1319" s="15"/>
      <c r="M1319" s="15"/>
      <c r="N1319" s="15"/>
      <c r="O1319" s="15"/>
      <c r="P1319" s="15"/>
      <c r="Q1319" s="15"/>
      <c r="R1319" s="15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5"/>
      <c r="L1320" s="15"/>
      <c r="M1320" s="15"/>
      <c r="N1320" s="15"/>
      <c r="O1320" s="15"/>
      <c r="P1320" s="15"/>
      <c r="Q1320" s="15"/>
      <c r="R1320" s="15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5"/>
      <c r="L1321" s="15"/>
      <c r="M1321" s="15"/>
      <c r="N1321" s="15"/>
      <c r="O1321" s="15"/>
      <c r="P1321" s="15"/>
      <c r="Q1321" s="15"/>
      <c r="R1321" s="15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5"/>
      <c r="L1322" s="15"/>
      <c r="M1322" s="15"/>
      <c r="N1322" s="15"/>
      <c r="O1322" s="15"/>
      <c r="P1322" s="15"/>
      <c r="Q1322" s="15"/>
      <c r="R1322" s="15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5"/>
      <c r="L1323" s="15"/>
      <c r="M1323" s="15"/>
      <c r="N1323" s="15"/>
      <c r="O1323" s="15"/>
      <c r="P1323" s="15"/>
      <c r="Q1323" s="15"/>
      <c r="R1323" s="15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5"/>
      <c r="L1324" s="15"/>
      <c r="M1324" s="15"/>
      <c r="N1324" s="15"/>
      <c r="O1324" s="15"/>
      <c r="P1324" s="15"/>
      <c r="Q1324" s="15"/>
      <c r="R1324" s="15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5"/>
      <c r="L1325" s="15"/>
      <c r="M1325" s="15"/>
      <c r="N1325" s="15"/>
      <c r="O1325" s="15"/>
      <c r="P1325" s="15"/>
      <c r="Q1325" s="15"/>
      <c r="R1325" s="15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5"/>
      <c r="L1326" s="15"/>
      <c r="M1326" s="15"/>
      <c r="N1326" s="15"/>
      <c r="O1326" s="15"/>
      <c r="P1326" s="15"/>
      <c r="Q1326" s="15"/>
      <c r="R1326" s="15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5"/>
      <c r="L1327" s="15"/>
      <c r="M1327" s="15"/>
      <c r="N1327" s="15"/>
      <c r="O1327" s="15"/>
      <c r="P1327" s="15"/>
      <c r="Q1327" s="15"/>
      <c r="R1327" s="15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5"/>
      <c r="L1328" s="15"/>
      <c r="M1328" s="15"/>
      <c r="N1328" s="15"/>
      <c r="O1328" s="15"/>
      <c r="P1328" s="15"/>
      <c r="Q1328" s="15"/>
      <c r="R1328" s="15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5"/>
      <c r="L1329" s="15"/>
      <c r="M1329" s="15"/>
      <c r="N1329" s="15"/>
      <c r="O1329" s="15"/>
      <c r="P1329" s="15"/>
      <c r="Q1329" s="15"/>
      <c r="R1329" s="15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5"/>
      <c r="L1330" s="15"/>
      <c r="M1330" s="15"/>
      <c r="N1330" s="15"/>
      <c r="O1330" s="15"/>
      <c r="P1330" s="15"/>
      <c r="Q1330" s="15"/>
      <c r="R1330" s="15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5"/>
      <c r="L1331" s="15"/>
      <c r="M1331" s="15"/>
      <c r="N1331" s="15"/>
      <c r="O1331" s="15"/>
      <c r="P1331" s="15"/>
      <c r="Q1331" s="15"/>
      <c r="R1331" s="15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5"/>
      <c r="L1332" s="15"/>
      <c r="M1332" s="15"/>
      <c r="N1332" s="15"/>
      <c r="O1332" s="15"/>
      <c r="P1332" s="15"/>
      <c r="Q1332" s="15"/>
      <c r="R1332" s="15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5"/>
      <c r="L1333" s="15"/>
      <c r="M1333" s="15"/>
      <c r="N1333" s="15"/>
      <c r="O1333" s="15"/>
      <c r="P1333" s="15"/>
      <c r="Q1333" s="15"/>
      <c r="R1333" s="15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5"/>
      <c r="L1334" s="15"/>
      <c r="M1334" s="15"/>
      <c r="N1334" s="15"/>
      <c r="O1334" s="15"/>
      <c r="P1334" s="15"/>
      <c r="Q1334" s="15"/>
      <c r="R1334" s="15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5"/>
      <c r="L1335" s="15"/>
      <c r="M1335" s="15"/>
      <c r="N1335" s="15"/>
      <c r="O1335" s="15"/>
      <c r="P1335" s="15"/>
      <c r="Q1335" s="15"/>
      <c r="R1335" s="15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5"/>
      <c r="L1336" s="15"/>
      <c r="M1336" s="15"/>
      <c r="N1336" s="15"/>
      <c r="O1336" s="15"/>
      <c r="P1336" s="15"/>
      <c r="Q1336" s="15"/>
      <c r="R1336" s="15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5"/>
      <c r="L1337" s="15"/>
      <c r="M1337" s="15"/>
      <c r="N1337" s="15"/>
      <c r="O1337" s="15"/>
      <c r="P1337" s="15"/>
      <c r="Q1337" s="15"/>
      <c r="R1337" s="15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5"/>
      <c r="L1338" s="15"/>
      <c r="M1338" s="15"/>
      <c r="N1338" s="15"/>
      <c r="O1338" s="15"/>
      <c r="P1338" s="15"/>
      <c r="Q1338" s="15"/>
      <c r="R1338" s="15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5"/>
      <c r="L1339" s="15"/>
      <c r="M1339" s="15"/>
      <c r="N1339" s="15"/>
      <c r="O1339" s="15"/>
      <c r="P1339" s="15"/>
      <c r="Q1339" s="15"/>
      <c r="R1339" s="15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5"/>
      <c r="L1340" s="15"/>
      <c r="M1340" s="15"/>
      <c r="N1340" s="15"/>
      <c r="O1340" s="15"/>
      <c r="P1340" s="15"/>
      <c r="Q1340" s="15"/>
      <c r="R1340" s="15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5"/>
      <c r="L1341" s="15"/>
      <c r="M1341" s="15"/>
      <c r="N1341" s="15"/>
      <c r="O1341" s="15"/>
      <c r="P1341" s="15"/>
      <c r="Q1341" s="15"/>
      <c r="R1341" s="1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2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196</v>
      </c>
      <c r="B1" s="2"/>
      <c r="C1" s="2"/>
      <c r="D1" s="2"/>
      <c r="E1" s="2"/>
      <c r="F1" s="2"/>
      <c r="G1" s="2"/>
      <c r="H1" s="2"/>
      <c r="I1" s="2"/>
      <c r="J1" s="2"/>
      <c r="K1" s="12" t="s">
        <v>258</v>
      </c>
      <c r="L1" s="13"/>
      <c r="M1" s="13"/>
      <c r="N1" s="13"/>
      <c r="O1" s="13"/>
      <c r="P1" s="13"/>
      <c r="Q1" s="13"/>
      <c r="R1" s="17"/>
    </row>
    <row r="2" ht="45" spans="1:18">
      <c r="A2" s="3" t="s">
        <v>198</v>
      </c>
      <c r="B2" s="4" t="s">
        <v>199</v>
      </c>
      <c r="C2" s="4" t="s">
        <v>200</v>
      </c>
      <c r="D2" s="4" t="s">
        <v>201</v>
      </c>
      <c r="E2" s="4" t="s">
        <v>202</v>
      </c>
      <c r="F2" s="4" t="s">
        <v>203</v>
      </c>
      <c r="G2" s="4" t="s">
        <v>204</v>
      </c>
      <c r="H2" s="4" t="s">
        <v>205</v>
      </c>
      <c r="I2" s="4" t="s">
        <v>206</v>
      </c>
      <c r="J2" s="4" t="s">
        <v>207</v>
      </c>
      <c r="K2" s="14" t="s">
        <v>208</v>
      </c>
      <c r="L2" s="14" t="s">
        <v>209</v>
      </c>
      <c r="M2" s="14" t="s">
        <v>210</v>
      </c>
      <c r="N2" s="14" t="s">
        <v>211</v>
      </c>
      <c r="O2" s="14" t="s">
        <v>212</v>
      </c>
      <c r="P2" s="14" t="s">
        <v>213</v>
      </c>
      <c r="Q2" s="14" t="s">
        <v>214</v>
      </c>
      <c r="R2" s="14" t="s">
        <v>215</v>
      </c>
    </row>
    <row r="3" ht="20.25" spans="1:18">
      <c r="A3" s="5" t="s">
        <v>259</v>
      </c>
      <c r="B3" s="5" t="s">
        <v>260</v>
      </c>
      <c r="C3" s="5">
        <v>1646.446</v>
      </c>
      <c r="D3" s="5">
        <v>1878.596</v>
      </c>
      <c r="E3" s="5">
        <v>1</v>
      </c>
      <c r="F3" s="6">
        <v>0</v>
      </c>
      <c r="G3" s="6">
        <v>0</v>
      </c>
      <c r="H3" s="6">
        <v>1</v>
      </c>
      <c r="I3" s="6">
        <v>0.708</v>
      </c>
      <c r="J3" s="6">
        <v>12.979</v>
      </c>
      <c r="K3" s="15">
        <v>4</v>
      </c>
      <c r="L3" s="15">
        <v>0</v>
      </c>
      <c r="M3" s="15">
        <v>-1</v>
      </c>
      <c r="N3" s="15">
        <v>1</v>
      </c>
      <c r="O3" s="15">
        <v>0</v>
      </c>
      <c r="P3" s="15">
        <v>2.698</v>
      </c>
      <c r="Q3" s="15">
        <v>0</v>
      </c>
      <c r="R3" s="15">
        <v>0</v>
      </c>
    </row>
    <row r="4" ht="20.25" spans="1:18">
      <c r="A4" s="7" t="s">
        <v>261</v>
      </c>
      <c r="B4" s="7" t="s">
        <v>262</v>
      </c>
      <c r="C4" s="7">
        <v>9138.37</v>
      </c>
      <c r="D4" s="7">
        <v>9914.719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0.072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13.787</v>
      </c>
      <c r="Q4" s="15">
        <v>0</v>
      </c>
      <c r="R4" s="15">
        <v>0</v>
      </c>
    </row>
    <row r="5" ht="20.25" spans="1:18">
      <c r="A5" s="8" t="s">
        <v>263</v>
      </c>
      <c r="B5" s="8" t="s">
        <v>264</v>
      </c>
      <c r="C5" s="8">
        <v>3432.511</v>
      </c>
      <c r="D5" s="8">
        <v>3582.436</v>
      </c>
      <c r="E5" s="8">
        <v>0</v>
      </c>
      <c r="F5" s="8">
        <v>0</v>
      </c>
      <c r="G5" s="8">
        <v>0</v>
      </c>
      <c r="H5" s="8">
        <v>1</v>
      </c>
      <c r="I5" s="6">
        <v>1.201</v>
      </c>
      <c r="J5" s="6">
        <v>5.336</v>
      </c>
      <c r="K5" s="15">
        <v>4</v>
      </c>
      <c r="L5" s="15">
        <v>0</v>
      </c>
      <c r="M5" s="15">
        <v>0</v>
      </c>
      <c r="N5" s="15">
        <v>0</v>
      </c>
      <c r="O5" s="15">
        <v>0</v>
      </c>
      <c r="P5" s="15">
        <v>-0.007</v>
      </c>
      <c r="Q5" s="15">
        <v>0</v>
      </c>
      <c r="R5" s="15">
        <v>0</v>
      </c>
    </row>
    <row r="6" ht="20.25" spans="1:18">
      <c r="A6" s="9" t="s">
        <v>265</v>
      </c>
      <c r="B6" s="9" t="s">
        <v>266</v>
      </c>
      <c r="C6" s="9">
        <v>3132.417</v>
      </c>
      <c r="D6" s="9">
        <v>3470.424</v>
      </c>
      <c r="E6" s="9">
        <v>0</v>
      </c>
      <c r="F6" s="9">
        <v>0</v>
      </c>
      <c r="G6" s="9">
        <v>1</v>
      </c>
      <c r="H6" s="6">
        <v>0</v>
      </c>
      <c r="I6" s="6">
        <v>0</v>
      </c>
      <c r="J6" s="6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2.301</v>
      </c>
      <c r="Q6" s="15">
        <v>0</v>
      </c>
      <c r="R6" s="15">
        <v>0</v>
      </c>
    </row>
    <row r="7" ht="20.25" spans="1:18">
      <c r="A7" s="9" t="s">
        <v>267</v>
      </c>
      <c r="B7" s="9" t="s">
        <v>268</v>
      </c>
      <c r="C7" s="9">
        <v>15337.191</v>
      </c>
      <c r="D7" s="9">
        <v>18566.377</v>
      </c>
      <c r="E7" s="9">
        <v>0</v>
      </c>
      <c r="F7" s="9">
        <v>0</v>
      </c>
      <c r="G7" s="9">
        <v>1</v>
      </c>
      <c r="H7" s="6">
        <v>0</v>
      </c>
      <c r="I7" s="6">
        <v>0</v>
      </c>
      <c r="J7" s="6">
        <v>0</v>
      </c>
      <c r="K7" s="15">
        <v>1</v>
      </c>
      <c r="L7" s="15">
        <v>0</v>
      </c>
      <c r="M7" s="15">
        <v>0</v>
      </c>
      <c r="N7" s="15">
        <v>0</v>
      </c>
      <c r="O7" s="15">
        <v>0</v>
      </c>
      <c r="P7" s="15">
        <v>-10.78</v>
      </c>
      <c r="Q7" s="15">
        <v>0</v>
      </c>
      <c r="R7" s="15">
        <v>0</v>
      </c>
    </row>
    <row r="8" ht="20.25" spans="1:18">
      <c r="A8" s="9" t="s">
        <v>269</v>
      </c>
      <c r="B8" s="9" t="s">
        <v>270</v>
      </c>
      <c r="C8" s="9">
        <v>5420.951</v>
      </c>
      <c r="D8" s="9">
        <v>6243.979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5">
        <v>1</v>
      </c>
      <c r="L8" s="15">
        <v>2</v>
      </c>
      <c r="M8" s="15">
        <v>0</v>
      </c>
      <c r="N8" s="15">
        <v>1</v>
      </c>
      <c r="O8" s="15">
        <v>0</v>
      </c>
      <c r="P8" s="15">
        <v>4.532</v>
      </c>
      <c r="Q8" s="15">
        <v>0</v>
      </c>
      <c r="R8" s="15">
        <v>0</v>
      </c>
    </row>
    <row r="9" ht="20.25" spans="1:18">
      <c r="A9" s="9" t="s">
        <v>271</v>
      </c>
      <c r="B9" s="9" t="s">
        <v>272</v>
      </c>
      <c r="C9" s="9">
        <v>1293.373</v>
      </c>
      <c r="D9" s="9">
        <v>1387.106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5">
        <v>0</v>
      </c>
      <c r="L9" s="15">
        <v>2</v>
      </c>
      <c r="M9" s="15">
        <v>0</v>
      </c>
      <c r="N9" s="15">
        <v>0</v>
      </c>
      <c r="O9" s="15">
        <v>0</v>
      </c>
      <c r="P9" s="15">
        <v>3.354</v>
      </c>
      <c r="Q9" s="15">
        <v>0</v>
      </c>
      <c r="R9" s="15">
        <v>0</v>
      </c>
    </row>
    <row r="10" ht="20.25" spans="1:18">
      <c r="A10" s="9" t="s">
        <v>273</v>
      </c>
      <c r="B10" s="9" t="s">
        <v>274</v>
      </c>
      <c r="C10" s="9">
        <v>1526.297</v>
      </c>
      <c r="D10" s="9">
        <v>1830.715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1.491</v>
      </c>
      <c r="Q10" s="15">
        <v>0</v>
      </c>
      <c r="R10" s="15">
        <v>0</v>
      </c>
    </row>
    <row r="11" ht="20.25" spans="1:18">
      <c r="A11" s="9" t="s">
        <v>275</v>
      </c>
      <c r="B11" s="9" t="s">
        <v>276</v>
      </c>
      <c r="C11" s="9">
        <v>1023.16</v>
      </c>
      <c r="D11" s="9">
        <v>1292.669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5">
        <v>0</v>
      </c>
      <c r="L11" s="15">
        <v>2</v>
      </c>
      <c r="M11" s="15">
        <v>0</v>
      </c>
      <c r="N11" s="15">
        <v>0</v>
      </c>
      <c r="O11" s="15">
        <v>0</v>
      </c>
      <c r="P11" s="15">
        <v>0.312</v>
      </c>
      <c r="Q11" s="15">
        <v>0</v>
      </c>
      <c r="R11" s="15">
        <v>0</v>
      </c>
    </row>
    <row r="12" ht="20.25" spans="1:18">
      <c r="A12" s="9" t="s">
        <v>277</v>
      </c>
      <c r="B12" s="9" t="s">
        <v>278</v>
      </c>
      <c r="C12" s="9">
        <v>7295.834</v>
      </c>
      <c r="D12" s="9">
        <v>7973.025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5">
        <v>1</v>
      </c>
      <c r="L12" s="15">
        <v>2</v>
      </c>
      <c r="M12" s="15">
        <v>0</v>
      </c>
      <c r="N12" s="15">
        <v>1</v>
      </c>
      <c r="O12" s="15">
        <v>0</v>
      </c>
      <c r="P12" s="15">
        <v>0.434</v>
      </c>
      <c r="Q12" s="15">
        <v>0</v>
      </c>
      <c r="R12" s="15">
        <v>0</v>
      </c>
    </row>
    <row r="13" ht="20.25" spans="1:18">
      <c r="A13" s="9" t="s">
        <v>279</v>
      </c>
      <c r="B13" s="9" t="s">
        <v>280</v>
      </c>
      <c r="C13" s="9">
        <v>800.027</v>
      </c>
      <c r="D13" s="9">
        <v>901.764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5">
        <v>0</v>
      </c>
      <c r="L13" s="15">
        <v>0</v>
      </c>
      <c r="M13" s="15">
        <v>1</v>
      </c>
      <c r="N13" s="15">
        <v>-1</v>
      </c>
      <c r="O13" s="15">
        <v>0</v>
      </c>
      <c r="P13" s="15">
        <v>-0.426</v>
      </c>
      <c r="Q13" s="15">
        <v>0</v>
      </c>
      <c r="R13" s="15">
        <v>0</v>
      </c>
    </row>
    <row r="14" ht="20.25" spans="1:18">
      <c r="A14" s="9" t="s">
        <v>281</v>
      </c>
      <c r="B14" s="9" t="s">
        <v>282</v>
      </c>
      <c r="C14" s="9">
        <v>5007.269</v>
      </c>
      <c r="D14" s="9">
        <v>5509.009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5">
        <v>1</v>
      </c>
      <c r="L14" s="15">
        <v>2</v>
      </c>
      <c r="M14" s="15">
        <v>0</v>
      </c>
      <c r="N14" s="15">
        <v>1</v>
      </c>
      <c r="O14" s="15">
        <v>0</v>
      </c>
      <c r="P14" s="15">
        <v>10.567</v>
      </c>
      <c r="Q14" s="15">
        <v>0</v>
      </c>
      <c r="R14" s="15">
        <v>0</v>
      </c>
    </row>
    <row r="15" ht="20.25" spans="1:18">
      <c r="A15" s="9" t="s">
        <v>283</v>
      </c>
      <c r="B15" s="9" t="s">
        <v>284</v>
      </c>
      <c r="C15" s="9">
        <v>1149.249</v>
      </c>
      <c r="D15" s="9">
        <v>1467.916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5">
        <v>0</v>
      </c>
      <c r="L15" s="15">
        <v>2</v>
      </c>
      <c r="M15" s="15">
        <v>1</v>
      </c>
      <c r="N15" s="15">
        <v>0</v>
      </c>
      <c r="O15" s="15">
        <v>0</v>
      </c>
      <c r="P15" s="15">
        <v>2.463</v>
      </c>
      <c r="Q15" s="15">
        <v>0</v>
      </c>
      <c r="R15" s="15">
        <v>0</v>
      </c>
    </row>
    <row r="16" ht="20.25" spans="1:18">
      <c r="A16" s="9" t="s">
        <v>285</v>
      </c>
      <c r="B16" s="9" t="s">
        <v>286</v>
      </c>
      <c r="C16" s="9">
        <v>2627.982</v>
      </c>
      <c r="D16" s="9">
        <v>3237.309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5">
        <v>2</v>
      </c>
      <c r="L16" s="15">
        <v>0</v>
      </c>
      <c r="M16" s="15">
        <v>1</v>
      </c>
      <c r="N16" s="15">
        <v>-1</v>
      </c>
      <c r="O16" s="15">
        <v>0</v>
      </c>
      <c r="P16" s="15">
        <v>7.748</v>
      </c>
      <c r="Q16" s="15">
        <v>0</v>
      </c>
      <c r="R16" s="15">
        <v>0</v>
      </c>
    </row>
    <row r="17" ht="20.25" spans="1:18">
      <c r="A17" s="9" t="s">
        <v>287</v>
      </c>
      <c r="B17" s="9" t="s">
        <v>288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5">
        <v>4</v>
      </c>
      <c r="L17" s="15">
        <v>0</v>
      </c>
      <c r="M17" s="15">
        <v>0</v>
      </c>
      <c r="N17" s="15">
        <v>1</v>
      </c>
      <c r="O17" s="15">
        <v>0</v>
      </c>
      <c r="P17" s="15">
        <v>3.728</v>
      </c>
      <c r="Q17" s="15">
        <v>0</v>
      </c>
      <c r="R17" s="15">
        <v>0</v>
      </c>
    </row>
    <row r="18" ht="20.25" spans="1:18">
      <c r="A18" s="9" t="s">
        <v>289</v>
      </c>
      <c r="B18" s="9" t="s">
        <v>290</v>
      </c>
      <c r="C18" s="9">
        <v>5491.8</v>
      </c>
      <c r="D18" s="9">
        <v>6253.927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-0.961</v>
      </c>
      <c r="Q18" s="15">
        <v>0</v>
      </c>
      <c r="R18" s="15">
        <v>0</v>
      </c>
    </row>
    <row r="19" ht="20.25" spans="1:18">
      <c r="A19" s="9" t="s">
        <v>291</v>
      </c>
      <c r="B19" s="9" t="s">
        <v>292</v>
      </c>
      <c r="C19" s="9">
        <v>1359.785</v>
      </c>
      <c r="D19" s="9">
        <v>1627.875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5">
        <v>1</v>
      </c>
      <c r="L19" s="15">
        <v>2</v>
      </c>
      <c r="M19" s="15">
        <v>0</v>
      </c>
      <c r="N19" s="15">
        <v>0</v>
      </c>
      <c r="O19" s="15">
        <v>0</v>
      </c>
      <c r="P19" s="15">
        <v>0.813</v>
      </c>
      <c r="Q19" s="15">
        <v>0</v>
      </c>
      <c r="R19" s="15">
        <v>0</v>
      </c>
    </row>
    <row r="20" ht="20.25" spans="1:18">
      <c r="A20" s="9" t="s">
        <v>293</v>
      </c>
      <c r="B20" s="9" t="s">
        <v>294</v>
      </c>
      <c r="C20" s="9">
        <v>5811.85</v>
      </c>
      <c r="D20" s="9">
        <v>6519.309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5">
        <v>0</v>
      </c>
      <c r="L20" s="15">
        <v>1</v>
      </c>
      <c r="M20" s="15">
        <v>0</v>
      </c>
      <c r="N20" s="15">
        <v>0</v>
      </c>
      <c r="O20" s="15">
        <v>0</v>
      </c>
      <c r="P20" s="15">
        <v>5.688</v>
      </c>
      <c r="Q20" s="15">
        <v>0</v>
      </c>
      <c r="R20" s="15">
        <v>0</v>
      </c>
    </row>
    <row r="21" ht="20.25" spans="1:18">
      <c r="A21" s="9" t="s">
        <v>295</v>
      </c>
      <c r="B21" s="9" t="s">
        <v>296</v>
      </c>
      <c r="C21" s="9">
        <v>5939.668</v>
      </c>
      <c r="D21" s="9">
        <v>7382.583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6.816</v>
      </c>
      <c r="Q21" s="15">
        <v>0</v>
      </c>
      <c r="R21" s="15">
        <v>0</v>
      </c>
    </row>
    <row r="22" ht="20.25" spans="1:18">
      <c r="A22" s="9" t="s">
        <v>297</v>
      </c>
      <c r="B22" s="9" t="s">
        <v>298</v>
      </c>
      <c r="C22" s="9">
        <v>967.581</v>
      </c>
      <c r="D22" s="9">
        <v>1188.864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5">
        <v>4</v>
      </c>
      <c r="L22" s="15">
        <v>0</v>
      </c>
      <c r="M22" s="15">
        <v>0</v>
      </c>
      <c r="N22" s="15">
        <v>0</v>
      </c>
      <c r="O22" s="15">
        <v>0</v>
      </c>
      <c r="P22" s="15">
        <v>3.163</v>
      </c>
      <c r="Q22" s="15">
        <v>0</v>
      </c>
      <c r="R22" s="15">
        <v>1</v>
      </c>
    </row>
    <row r="23" ht="20.25" spans="1:18">
      <c r="A23" s="9" t="s">
        <v>299</v>
      </c>
      <c r="B23" s="9" t="s">
        <v>300</v>
      </c>
      <c r="C23" s="9">
        <v>465.067</v>
      </c>
      <c r="D23" s="9">
        <v>582.412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5">
        <v>2</v>
      </c>
      <c r="L23" s="15">
        <v>1</v>
      </c>
      <c r="M23" s="15">
        <v>0</v>
      </c>
      <c r="N23" s="15">
        <v>-1</v>
      </c>
      <c r="O23" s="15">
        <v>0</v>
      </c>
      <c r="P23" s="15">
        <v>-2.175</v>
      </c>
      <c r="Q23" s="15">
        <v>0</v>
      </c>
      <c r="R23" s="15">
        <v>-1</v>
      </c>
    </row>
    <row r="24" ht="20.25" spans="1:18">
      <c r="A24" s="9" t="s">
        <v>301</v>
      </c>
      <c r="B24" s="9" t="s">
        <v>302</v>
      </c>
      <c r="C24" s="9">
        <v>70523.477</v>
      </c>
      <c r="D24" s="9">
        <v>80683.594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5">
        <v>0</v>
      </c>
      <c r="L24" s="15">
        <v>2</v>
      </c>
      <c r="M24" s="15">
        <v>0</v>
      </c>
      <c r="N24" s="15">
        <v>0</v>
      </c>
      <c r="O24" s="15">
        <v>0</v>
      </c>
      <c r="P24" s="15">
        <v>144.755</v>
      </c>
      <c r="Q24" s="15">
        <v>0</v>
      </c>
      <c r="R24" s="15">
        <v>0</v>
      </c>
    </row>
    <row r="25" ht="20.25" spans="1:18">
      <c r="A25" s="9" t="s">
        <v>303</v>
      </c>
      <c r="B25" s="9" t="s">
        <v>304</v>
      </c>
      <c r="C25" s="9">
        <v>9372.493</v>
      </c>
      <c r="D25" s="9">
        <v>11415.034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5">
        <v>0</v>
      </c>
      <c r="L25" s="15">
        <v>2</v>
      </c>
      <c r="M25" s="15">
        <v>0</v>
      </c>
      <c r="N25" s="15">
        <v>0</v>
      </c>
      <c r="O25" s="15">
        <v>0</v>
      </c>
      <c r="P25" s="15">
        <v>29.762</v>
      </c>
      <c r="Q25" s="15">
        <v>0</v>
      </c>
      <c r="R25" s="15">
        <v>0</v>
      </c>
    </row>
    <row r="26" ht="20.25" spans="1:18">
      <c r="A26" s="9" t="s">
        <v>305</v>
      </c>
      <c r="B26" s="9" t="s">
        <v>306</v>
      </c>
      <c r="C26" s="9">
        <v>39562.363</v>
      </c>
      <c r="D26" s="9">
        <v>45052.184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5">
        <v>0</v>
      </c>
      <c r="L26" s="15">
        <v>1</v>
      </c>
      <c r="M26" s="15">
        <v>0</v>
      </c>
      <c r="N26" s="15">
        <v>0</v>
      </c>
      <c r="O26" s="15">
        <v>0</v>
      </c>
      <c r="P26" s="15">
        <v>42.329</v>
      </c>
      <c r="Q26" s="15">
        <v>0</v>
      </c>
      <c r="R26" s="15">
        <v>0</v>
      </c>
    </row>
    <row r="27" ht="20.25" spans="1:18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6"/>
      <c r="L27" s="16"/>
      <c r="M27" s="16"/>
      <c r="N27" s="16"/>
      <c r="O27" s="16"/>
      <c r="P27" s="16"/>
      <c r="Q27" s="16"/>
      <c r="R27" s="16"/>
    </row>
    <row r="28" ht="20.25" spans="1:1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6"/>
      <c r="L28" s="16"/>
      <c r="M28" s="16"/>
      <c r="N28" s="16"/>
      <c r="O28" s="16"/>
      <c r="P28" s="16"/>
      <c r="Q28" s="16"/>
      <c r="R28" s="16"/>
    </row>
    <row r="29" ht="20.25" spans="1:18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6"/>
      <c r="L29" s="16"/>
      <c r="M29" s="16"/>
      <c r="N29" s="16"/>
      <c r="O29" s="16"/>
      <c r="P29" s="16"/>
      <c r="Q29" s="16"/>
      <c r="R29" s="16"/>
    </row>
    <row r="30" ht="20.25" spans="1:18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6"/>
      <c r="L30" s="16"/>
      <c r="M30" s="16"/>
      <c r="N30" s="16"/>
      <c r="O30" s="16"/>
      <c r="P30" s="16"/>
      <c r="Q30" s="16"/>
      <c r="R30" s="16"/>
    </row>
    <row r="31" ht="20.25" spans="1:18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6"/>
      <c r="L31" s="16"/>
      <c r="M31" s="16"/>
      <c r="N31" s="16"/>
      <c r="O31" s="16"/>
      <c r="P31" s="16"/>
      <c r="Q31" s="16"/>
      <c r="R31" s="16"/>
    </row>
    <row r="32" ht="20.25" spans="1:18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6"/>
      <c r="L32" s="16"/>
      <c r="M32" s="16"/>
      <c r="N32" s="16"/>
      <c r="O32" s="16"/>
      <c r="P32" s="16"/>
      <c r="Q32" s="16"/>
      <c r="R32" s="16"/>
    </row>
    <row r="33" ht="20.25" spans="1:18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6"/>
      <c r="L33" s="16"/>
      <c r="M33" s="16"/>
      <c r="N33" s="16"/>
      <c r="O33" s="16"/>
      <c r="P33" s="16"/>
      <c r="Q33" s="16"/>
      <c r="R33" s="16"/>
    </row>
    <row r="34" ht="20.25" spans="1:18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6"/>
      <c r="L34" s="16"/>
      <c r="M34" s="16"/>
      <c r="N34" s="16"/>
      <c r="O34" s="16"/>
      <c r="P34" s="16"/>
      <c r="Q34" s="16"/>
      <c r="R34" s="16"/>
    </row>
    <row r="35" ht="20.25" spans="1:18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6"/>
      <c r="L35" s="16"/>
      <c r="M35" s="16"/>
      <c r="N35" s="16"/>
      <c r="O35" s="16"/>
      <c r="P35" s="16"/>
      <c r="Q35" s="16"/>
      <c r="R35" s="16"/>
    </row>
    <row r="36" ht="20.25" spans="1:18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6"/>
      <c r="L36" s="16"/>
      <c r="M36" s="16"/>
      <c r="N36" s="16"/>
      <c r="O36" s="16"/>
      <c r="P36" s="16"/>
      <c r="Q36" s="16"/>
      <c r="R36" s="16"/>
    </row>
    <row r="37" ht="20.25" spans="1:1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6"/>
      <c r="L37" s="16"/>
      <c r="M37" s="16"/>
      <c r="N37" s="16"/>
      <c r="O37" s="16"/>
      <c r="P37" s="16"/>
      <c r="Q37" s="16"/>
      <c r="R37" s="16"/>
    </row>
    <row r="38" ht="20.25" spans="1:1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6"/>
      <c r="L38" s="16"/>
      <c r="M38" s="16"/>
      <c r="N38" s="16"/>
      <c r="O38" s="16"/>
      <c r="P38" s="16"/>
      <c r="Q38" s="16"/>
      <c r="R38" s="16"/>
    </row>
    <row r="39" ht="20.25" spans="1:18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6"/>
      <c r="L39" s="16"/>
      <c r="M39" s="16"/>
      <c r="N39" s="16"/>
      <c r="O39" s="16"/>
      <c r="P39" s="16"/>
      <c r="Q39" s="16"/>
      <c r="R39" s="16"/>
    </row>
    <row r="40" ht="20.25" spans="1:18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6"/>
      <c r="L40" s="16"/>
      <c r="M40" s="16"/>
      <c r="N40" s="16"/>
      <c r="O40" s="16"/>
      <c r="P40" s="16"/>
      <c r="Q40" s="16"/>
      <c r="R40" s="16"/>
    </row>
    <row r="41" ht="20.25" spans="1:18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6"/>
      <c r="L41" s="16"/>
      <c r="M41" s="16"/>
      <c r="N41" s="16"/>
      <c r="O41" s="16"/>
      <c r="P41" s="16"/>
      <c r="Q41" s="16"/>
      <c r="R41" s="16"/>
    </row>
    <row r="42" ht="20.25" spans="1:18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6"/>
      <c r="L42" s="16"/>
      <c r="M42" s="16"/>
      <c r="N42" s="16"/>
      <c r="O42" s="16"/>
      <c r="P42" s="16"/>
      <c r="Q42" s="16"/>
      <c r="R42" s="16"/>
    </row>
    <row r="43" ht="20.25" spans="1:18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6"/>
      <c r="L43" s="16"/>
      <c r="M43" s="16"/>
      <c r="N43" s="16"/>
      <c r="O43" s="16"/>
      <c r="P43" s="16"/>
      <c r="Q43" s="16"/>
      <c r="R43" s="16"/>
    </row>
    <row r="44" ht="20.25" spans="1:18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6"/>
      <c r="L44" s="16"/>
      <c r="M44" s="16"/>
      <c r="N44" s="16"/>
      <c r="O44" s="16"/>
      <c r="P44" s="16"/>
      <c r="Q44" s="16"/>
      <c r="R44" s="16"/>
    </row>
    <row r="45" ht="20.25" spans="1:18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6"/>
      <c r="L45" s="16"/>
      <c r="M45" s="16"/>
      <c r="N45" s="16"/>
      <c r="O45" s="16"/>
      <c r="P45" s="16"/>
      <c r="Q45" s="16"/>
      <c r="R45" s="16"/>
    </row>
    <row r="46" ht="20.25" spans="1:18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6"/>
      <c r="L46" s="16"/>
      <c r="M46" s="16"/>
      <c r="N46" s="16"/>
      <c r="O46" s="16"/>
      <c r="P46" s="16"/>
      <c r="Q46" s="16"/>
      <c r="R46" s="16"/>
    </row>
    <row r="47" ht="20.25" spans="1:18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6"/>
      <c r="L47" s="16"/>
      <c r="M47" s="16"/>
      <c r="N47" s="16"/>
      <c r="O47" s="16"/>
      <c r="P47" s="16"/>
      <c r="Q47" s="16"/>
      <c r="R47" s="16"/>
    </row>
    <row r="48" ht="20.25" spans="1:1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6"/>
      <c r="L48" s="16"/>
      <c r="M48" s="16"/>
      <c r="N48" s="16"/>
      <c r="O48" s="16"/>
      <c r="P48" s="16"/>
      <c r="Q48" s="16"/>
      <c r="R48" s="16"/>
    </row>
    <row r="49" ht="20.25" spans="1:18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6"/>
      <c r="L49" s="16"/>
      <c r="M49" s="16"/>
      <c r="N49" s="16"/>
      <c r="O49" s="16"/>
      <c r="P49" s="16"/>
      <c r="Q49" s="16"/>
      <c r="R49" s="16"/>
    </row>
    <row r="50" ht="20.25" spans="1:18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6"/>
      <c r="L50" s="16"/>
      <c r="M50" s="16"/>
      <c r="N50" s="16"/>
      <c r="O50" s="16"/>
      <c r="P50" s="16"/>
      <c r="Q50" s="16"/>
      <c r="R50" s="16"/>
    </row>
    <row r="51" ht="20.25" spans="1:18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6"/>
      <c r="L51" s="16"/>
      <c r="M51" s="16"/>
      <c r="N51" s="16"/>
      <c r="O51" s="16"/>
      <c r="P51" s="16"/>
      <c r="Q51" s="16"/>
      <c r="R51" s="16"/>
    </row>
    <row r="52" ht="20.25" spans="1:18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6"/>
      <c r="L52" s="16"/>
      <c r="M52" s="16"/>
      <c r="N52" s="16"/>
      <c r="O52" s="16"/>
      <c r="P52" s="16"/>
      <c r="Q52" s="16"/>
      <c r="R52" s="16"/>
    </row>
    <row r="53" ht="20.25" spans="1:18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6"/>
      <c r="L53" s="16"/>
      <c r="M53" s="16"/>
      <c r="N53" s="16"/>
      <c r="O53" s="16"/>
      <c r="P53" s="16"/>
      <c r="Q53" s="16"/>
      <c r="R53" s="16"/>
    </row>
    <row r="54" ht="20.25" spans="1:18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6"/>
      <c r="L54" s="16"/>
      <c r="M54" s="16"/>
      <c r="N54" s="16"/>
      <c r="O54" s="16"/>
      <c r="P54" s="16"/>
      <c r="Q54" s="16"/>
      <c r="R54" s="16"/>
    </row>
    <row r="55" ht="20.25" spans="1:18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6"/>
      <c r="L55" s="16"/>
      <c r="M55" s="16"/>
      <c r="N55" s="16"/>
      <c r="O55" s="16"/>
      <c r="P55" s="16"/>
      <c r="Q55" s="16"/>
      <c r="R55" s="16"/>
    </row>
    <row r="56" ht="20.25" spans="1:18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6"/>
      <c r="L56" s="16"/>
      <c r="M56" s="16"/>
      <c r="N56" s="16"/>
      <c r="O56" s="16"/>
      <c r="P56" s="16"/>
      <c r="Q56" s="16"/>
      <c r="R56" s="16"/>
    </row>
    <row r="57" ht="20.25" spans="1:18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6"/>
      <c r="L57" s="16"/>
      <c r="M57" s="16"/>
      <c r="N57" s="16"/>
      <c r="O57" s="16"/>
      <c r="P57" s="16"/>
      <c r="Q57" s="16"/>
      <c r="R57" s="16"/>
    </row>
    <row r="58" ht="20.25" spans="1:1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6"/>
      <c r="L58" s="16"/>
      <c r="M58" s="16"/>
      <c r="N58" s="16"/>
      <c r="O58" s="16"/>
      <c r="P58" s="16"/>
      <c r="Q58" s="16"/>
      <c r="R58" s="16"/>
    </row>
    <row r="59" ht="20.25" spans="1:18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6"/>
      <c r="L59" s="16"/>
      <c r="M59" s="16"/>
      <c r="N59" s="16"/>
      <c r="O59" s="16"/>
      <c r="P59" s="16"/>
      <c r="Q59" s="16"/>
      <c r="R59" s="16"/>
    </row>
    <row r="60" ht="20.25" spans="1:18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6"/>
      <c r="L60" s="16"/>
      <c r="M60" s="16"/>
      <c r="N60" s="16"/>
      <c r="O60" s="16"/>
      <c r="P60" s="16"/>
      <c r="Q60" s="16"/>
      <c r="R60" s="16"/>
    </row>
    <row r="61" ht="20.25" spans="1:18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6"/>
      <c r="L61" s="16"/>
      <c r="M61" s="16"/>
      <c r="N61" s="16"/>
      <c r="O61" s="16"/>
      <c r="P61" s="16"/>
      <c r="Q61" s="16"/>
      <c r="R61" s="16"/>
    </row>
    <row r="62" ht="20.25" spans="1:18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6"/>
      <c r="L62" s="16"/>
      <c r="M62" s="16"/>
      <c r="N62" s="16"/>
      <c r="O62" s="16"/>
      <c r="P62" s="16"/>
      <c r="Q62" s="16"/>
      <c r="R62" s="16"/>
    </row>
    <row r="63" ht="20.25" spans="1:18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6"/>
      <c r="L63" s="16"/>
      <c r="M63" s="16"/>
      <c r="N63" s="16"/>
      <c r="O63" s="16"/>
      <c r="P63" s="16"/>
      <c r="Q63" s="16"/>
      <c r="R63" s="16"/>
    </row>
    <row r="64" ht="20.25" spans="1:18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6"/>
      <c r="L64" s="16"/>
      <c r="M64" s="16"/>
      <c r="N64" s="16"/>
      <c r="O64" s="16"/>
      <c r="P64" s="16"/>
      <c r="Q64" s="16"/>
      <c r="R64" s="16"/>
    </row>
    <row r="65" ht="20.25" spans="1:18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6"/>
      <c r="L65" s="16"/>
      <c r="M65" s="16"/>
      <c r="N65" s="16"/>
      <c r="O65" s="16"/>
      <c r="P65" s="16"/>
      <c r="Q65" s="16"/>
      <c r="R65" s="16"/>
    </row>
    <row r="66" ht="20.25" spans="1:18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6"/>
      <c r="L66" s="16"/>
      <c r="M66" s="16"/>
      <c r="N66" s="16"/>
      <c r="O66" s="16"/>
      <c r="P66" s="16"/>
      <c r="Q66" s="16"/>
      <c r="R66" s="16"/>
    </row>
    <row r="67" ht="20.25" spans="1:18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6"/>
      <c r="L67" s="16"/>
      <c r="M67" s="16"/>
      <c r="N67" s="16"/>
      <c r="O67" s="16"/>
      <c r="P67" s="16"/>
      <c r="Q67" s="16"/>
      <c r="R67" s="16"/>
    </row>
    <row r="68" ht="20.25" spans="1:1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6"/>
      <c r="L68" s="16"/>
      <c r="M68" s="16"/>
      <c r="N68" s="16"/>
      <c r="O68" s="16"/>
      <c r="P68" s="16"/>
      <c r="Q68" s="16"/>
      <c r="R68" s="16"/>
    </row>
    <row r="69" ht="20.25" spans="1:18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6"/>
      <c r="L69" s="16"/>
      <c r="M69" s="16"/>
      <c r="N69" s="16"/>
      <c r="O69" s="16"/>
      <c r="P69" s="16"/>
      <c r="Q69" s="16"/>
      <c r="R69" s="16"/>
    </row>
    <row r="70" ht="20.25" spans="1:18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6"/>
      <c r="L70" s="16"/>
      <c r="M70" s="16"/>
      <c r="N70" s="16"/>
      <c r="O70" s="16"/>
      <c r="P70" s="16"/>
      <c r="Q70" s="16"/>
      <c r="R70" s="16"/>
    </row>
    <row r="71" ht="20.25" spans="1:18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6"/>
      <c r="L71" s="16"/>
      <c r="M71" s="16"/>
      <c r="N71" s="16"/>
      <c r="O71" s="16"/>
      <c r="P71" s="16"/>
      <c r="Q71" s="16"/>
      <c r="R71" s="16"/>
    </row>
    <row r="72" ht="20.25" spans="1:18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6"/>
      <c r="L72" s="16"/>
      <c r="M72" s="16"/>
      <c r="N72" s="16"/>
      <c r="O72" s="16"/>
      <c r="P72" s="16"/>
      <c r="Q72" s="16"/>
      <c r="R72" s="16"/>
    </row>
    <row r="73" ht="20.25" spans="1:18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6"/>
      <c r="L73" s="16"/>
      <c r="M73" s="16"/>
      <c r="N73" s="16"/>
      <c r="O73" s="16"/>
      <c r="P73" s="16"/>
      <c r="Q73" s="16"/>
      <c r="R73" s="16"/>
    </row>
    <row r="74" ht="20.25" spans="1:18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6"/>
      <c r="L74" s="16"/>
      <c r="M74" s="16"/>
      <c r="N74" s="16"/>
      <c r="O74" s="16"/>
      <c r="P74" s="16"/>
      <c r="Q74" s="16"/>
      <c r="R74" s="16"/>
    </row>
    <row r="75" ht="20.25" spans="1:18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6"/>
      <c r="L75" s="16"/>
      <c r="M75" s="16"/>
      <c r="N75" s="16"/>
      <c r="O75" s="16"/>
      <c r="P75" s="16"/>
      <c r="Q75" s="16"/>
      <c r="R75" s="16"/>
    </row>
    <row r="76" ht="20.25" spans="1:18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6"/>
      <c r="L76" s="16"/>
      <c r="M76" s="16"/>
      <c r="N76" s="16"/>
      <c r="O76" s="16"/>
      <c r="P76" s="16"/>
      <c r="Q76" s="16"/>
      <c r="R76" s="16"/>
    </row>
    <row r="77" ht="20.25" spans="1:18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6"/>
      <c r="L77" s="16"/>
      <c r="M77" s="16"/>
      <c r="N77" s="16"/>
      <c r="O77" s="16"/>
      <c r="P77" s="16"/>
      <c r="Q77" s="16"/>
      <c r="R77" s="16"/>
    </row>
    <row r="78" ht="20.25" spans="1:1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6"/>
      <c r="L78" s="16"/>
      <c r="M78" s="16"/>
      <c r="N78" s="16"/>
      <c r="O78" s="16"/>
      <c r="P78" s="16"/>
      <c r="Q78" s="16"/>
      <c r="R78" s="16"/>
    </row>
    <row r="79" ht="20.25" spans="1:18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6"/>
      <c r="L79" s="16"/>
      <c r="M79" s="16"/>
      <c r="N79" s="16"/>
      <c r="O79" s="16"/>
      <c r="P79" s="16"/>
      <c r="Q79" s="16"/>
      <c r="R79" s="16"/>
    </row>
    <row r="80" ht="20.25" spans="1:18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6"/>
      <c r="L80" s="16"/>
      <c r="M80" s="16"/>
      <c r="N80" s="16"/>
      <c r="O80" s="16"/>
      <c r="P80" s="16"/>
      <c r="Q80" s="16"/>
      <c r="R80" s="16"/>
    </row>
    <row r="81" ht="20.25" spans="1:18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6"/>
      <c r="L81" s="16"/>
      <c r="M81" s="16"/>
      <c r="N81" s="16"/>
      <c r="O81" s="16"/>
      <c r="P81" s="16"/>
      <c r="Q81" s="16"/>
      <c r="R81" s="16"/>
    </row>
    <row r="82" ht="20.25" spans="1:18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6"/>
      <c r="L82" s="16"/>
      <c r="M82" s="16"/>
      <c r="N82" s="16"/>
      <c r="O82" s="16"/>
      <c r="P82" s="16"/>
      <c r="Q82" s="16"/>
      <c r="R82" s="16"/>
    </row>
    <row r="83" ht="20.25" spans="1:18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6"/>
      <c r="L83" s="16"/>
      <c r="M83" s="16"/>
      <c r="N83" s="16"/>
      <c r="O83" s="16"/>
      <c r="P83" s="16"/>
      <c r="Q83" s="16"/>
      <c r="R83" s="16"/>
    </row>
    <row r="84" ht="20.25" spans="1:18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6"/>
      <c r="L84" s="16"/>
      <c r="M84" s="16"/>
      <c r="N84" s="16"/>
      <c r="O84" s="16"/>
      <c r="P84" s="16"/>
      <c r="Q84" s="16"/>
      <c r="R84" s="1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2025-05-15T15:31:16Z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E506D17DA3F140E19B17D3788F98ECD2_13</vt:lpwstr>
  </property>
  <property fmtid="{D5CDD505-2E9C-101B-9397-08002B2CF9AE}" pid="3" name="KSOProductBuildVer">
    <vt:lpwstr>2052-12.1.0.15712</vt:lpwstr>
  </property>
</Properties>
</file>