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<sst xmlns="http://schemas.openxmlformats.org/spreadsheetml/2006/main" count="450" uniqueCount="398">
  <si>
    <t>京沪深强转弱</t>
  </si>
  <si>
    <t>京沪深弱转强</t>
  </si>
  <si>
    <t>代码</t>
  </si>
  <si>
    <t>简称</t>
  </si>
  <si>
    <t>总市值</t>
  </si>
  <si>
    <t>石油</t>
  </si>
  <si>
    <t>24031.74亿</t>
  </si>
  <si>
    <t>沪深300</t>
  </si>
  <si>
    <t>451444.03亿</t>
  </si>
  <si>
    <t>发可转债</t>
  </si>
  <si>
    <t>7341.49亿</t>
  </si>
  <si>
    <t>风险提示</t>
  </si>
  <si>
    <t>5867.83亿</t>
  </si>
  <si>
    <t>基金重仓</t>
  </si>
  <si>
    <t>350279.75亿</t>
  </si>
  <si>
    <t>船舶</t>
  </si>
  <si>
    <t>4100.14亿</t>
  </si>
  <si>
    <t>周期股</t>
  </si>
  <si>
    <t>232976.81亿</t>
  </si>
  <si>
    <t>新进指标股</t>
  </si>
  <si>
    <t>3425.21亿</t>
  </si>
  <si>
    <t>行业龙头</t>
  </si>
  <si>
    <t>196456.23亿</t>
  </si>
  <si>
    <t>海南板块</t>
  </si>
  <si>
    <t>3026.17亿</t>
  </si>
  <si>
    <t>中特估</t>
  </si>
  <si>
    <t>188434.44亿</t>
  </si>
  <si>
    <t>国开持股</t>
  </si>
  <si>
    <t>2526.68亿</t>
  </si>
  <si>
    <t>证金汇金持股</t>
  </si>
  <si>
    <t>140333.03亿</t>
  </si>
  <si>
    <t>近期复牌</t>
  </si>
  <si>
    <t>1520.43亿</t>
  </si>
  <si>
    <t>一带一路</t>
  </si>
  <si>
    <t>126403.70亿</t>
  </si>
  <si>
    <t>近期弱势</t>
  </si>
  <si>
    <t>1041.70亿</t>
  </si>
  <si>
    <t>绩优股</t>
  </si>
  <si>
    <t>122047.60亿</t>
  </si>
  <si>
    <t>活跃可转债</t>
  </si>
  <si>
    <t>--</t>
  </si>
  <si>
    <t>深证100</t>
  </si>
  <si>
    <t>118287.23亿</t>
  </si>
  <si>
    <t>资源优势</t>
  </si>
  <si>
    <t>消费100</t>
  </si>
  <si>
    <t>117510.40亿</t>
  </si>
  <si>
    <t>创医药</t>
  </si>
  <si>
    <t>陆股通重仓</t>
  </si>
  <si>
    <t>100088.44亿</t>
  </si>
  <si>
    <t>配股预案</t>
  </si>
  <si>
    <t>红利指数</t>
  </si>
  <si>
    <t>96141.83亿</t>
  </si>
  <si>
    <t>上证380</t>
  </si>
  <si>
    <t>75331.88亿</t>
  </si>
  <si>
    <t>全指材料</t>
  </si>
  <si>
    <t>52599.79亿</t>
  </si>
  <si>
    <t>MSCI中盘</t>
  </si>
  <si>
    <t>49237.21亿</t>
  </si>
  <si>
    <t>QFII重仓</t>
  </si>
  <si>
    <t>45895.80亿</t>
  </si>
  <si>
    <t>商誉减值</t>
  </si>
  <si>
    <t>44475.00亿</t>
  </si>
  <si>
    <t>整体上市</t>
  </si>
  <si>
    <t>43736.72亿</t>
  </si>
  <si>
    <t>券商重仓</t>
  </si>
  <si>
    <t>39367.96亿</t>
  </si>
  <si>
    <t>全指医药</t>
  </si>
  <si>
    <t>38996.30亿</t>
  </si>
  <si>
    <t>参股金融</t>
  </si>
  <si>
    <t>38147.85亿</t>
  </si>
  <si>
    <t>医药</t>
  </si>
  <si>
    <t>37588.88亿</t>
  </si>
  <si>
    <t>高市净率</t>
  </si>
  <si>
    <t>37155.09亿</t>
  </si>
  <si>
    <t>白酒概念</t>
  </si>
  <si>
    <t>36370.85亿</t>
  </si>
  <si>
    <t>酿酒</t>
  </si>
  <si>
    <t>35984.78亿</t>
  </si>
  <si>
    <t>山东板块</t>
  </si>
  <si>
    <t>34786.88亿</t>
  </si>
  <si>
    <t>券商金股</t>
  </si>
  <si>
    <t>34402.91亿</t>
  </si>
  <si>
    <t>社保新进</t>
  </si>
  <si>
    <t>28585.03亿</t>
  </si>
  <si>
    <t>QFII新进</t>
  </si>
  <si>
    <t>22480.99亿</t>
  </si>
  <si>
    <t>定增股</t>
  </si>
  <si>
    <t>21402.74亿</t>
  </si>
  <si>
    <t>通信设备</t>
  </si>
  <si>
    <t>20962.39亿</t>
  </si>
  <si>
    <t>铁路基建</t>
  </si>
  <si>
    <t>20660.95亿</t>
  </si>
  <si>
    <t>医疗保健</t>
  </si>
  <si>
    <t>18479.30亿</t>
  </si>
  <si>
    <t>稀缺资源</t>
  </si>
  <si>
    <t>17160.77亿</t>
  </si>
  <si>
    <t>建筑</t>
  </si>
  <si>
    <t>16375.53亿</t>
  </si>
  <si>
    <t>仿制药</t>
  </si>
  <si>
    <t>14246.17亿</t>
  </si>
  <si>
    <t>河南板块</t>
  </si>
  <si>
    <t>14173.94亿</t>
  </si>
  <si>
    <t>运输服务</t>
  </si>
  <si>
    <t>13503.59亿</t>
  </si>
  <si>
    <t>户数增加</t>
  </si>
  <si>
    <t>12778.10亿</t>
  </si>
  <si>
    <t>肝炎概念</t>
  </si>
  <si>
    <t>12384.54亿</t>
  </si>
  <si>
    <t>PCB概念</t>
  </si>
  <si>
    <t>12211.43亿</t>
  </si>
  <si>
    <t>交通设施</t>
  </si>
  <si>
    <t>10178.07亿</t>
  </si>
  <si>
    <t>镍金属</t>
  </si>
  <si>
    <t>9536.42亿</t>
  </si>
  <si>
    <t>TOPCon电池</t>
  </si>
  <si>
    <t>8108.69亿</t>
  </si>
  <si>
    <t>云南板块</t>
  </si>
  <si>
    <t>7749.52亿</t>
  </si>
  <si>
    <t>猪肉</t>
  </si>
  <si>
    <t>7630.51亿</t>
  </si>
  <si>
    <t>密集调研</t>
  </si>
  <si>
    <t>7500.97亿</t>
  </si>
  <si>
    <t>新疆板块</t>
  </si>
  <si>
    <t>7311.77亿</t>
  </si>
  <si>
    <t>建材</t>
  </si>
  <si>
    <t>7137.50亿</t>
  </si>
  <si>
    <t>维生素</t>
  </si>
  <si>
    <t>7018.56亿</t>
  </si>
  <si>
    <t>HJT电池</t>
  </si>
  <si>
    <t>6597.97亿</t>
  </si>
  <si>
    <t>BC电池</t>
  </si>
  <si>
    <t>6561.64亿</t>
  </si>
  <si>
    <t>CXO概念</t>
  </si>
  <si>
    <t>6436.40亿</t>
  </si>
  <si>
    <t>幽门螺杆菌</t>
  </si>
  <si>
    <t>5729.23亿</t>
  </si>
  <si>
    <t>运输设备</t>
  </si>
  <si>
    <t>4979.83亿</t>
  </si>
  <si>
    <t>化纤</t>
  </si>
  <si>
    <t>4359.98亿</t>
  </si>
  <si>
    <t>黑龙江</t>
  </si>
  <si>
    <t>3689.05亿</t>
  </si>
  <si>
    <t>吉林板块</t>
  </si>
  <si>
    <t>3657.43亿</t>
  </si>
  <si>
    <t>高质押股</t>
  </si>
  <si>
    <t>3240.83亿</t>
  </si>
  <si>
    <t>供气供热</t>
  </si>
  <si>
    <t>3208.97亿</t>
  </si>
  <si>
    <t>青海板块</t>
  </si>
  <si>
    <t>2108.64亿</t>
  </si>
  <si>
    <t>宁夏板块</t>
  </si>
  <si>
    <t>1936.24亿</t>
  </si>
  <si>
    <t>玻璃基板</t>
  </si>
  <si>
    <t>1805.77亿</t>
  </si>
  <si>
    <t>草甘膦</t>
  </si>
  <si>
    <t>1600.85亿</t>
  </si>
  <si>
    <t>水务</t>
  </si>
  <si>
    <t>1431.32亿</t>
  </si>
  <si>
    <t>Ｂ股指数</t>
  </si>
  <si>
    <t>679.47亿</t>
  </si>
  <si>
    <t>深证Ｂ指</t>
  </si>
  <si>
    <t>552.53亿</t>
  </si>
  <si>
    <t>成份Ｂ指</t>
  </si>
  <si>
    <t>396.69亿</t>
  </si>
  <si>
    <t>业绩预升</t>
  </si>
  <si>
    <t>20.06亿</t>
  </si>
  <si>
    <t>创科技</t>
  </si>
  <si>
    <t>创质量</t>
  </si>
  <si>
    <t>腾讯济安</t>
  </si>
  <si>
    <t>农业主题</t>
  </si>
  <si>
    <t>国企改革</t>
  </si>
  <si>
    <t>深证50</t>
  </si>
  <si>
    <t>深主板50</t>
  </si>
  <si>
    <t>中创100</t>
  </si>
  <si>
    <t>投资时钟</t>
  </si>
  <si>
    <t>小盘价值</t>
  </si>
  <si>
    <t>中盘成长</t>
  </si>
  <si>
    <t>大盘成长</t>
  </si>
  <si>
    <t>国证成长</t>
  </si>
  <si>
    <t>国证粮食</t>
  </si>
  <si>
    <t>国证基建</t>
  </si>
  <si>
    <t>环渤海</t>
  </si>
  <si>
    <t>深证价值</t>
  </si>
  <si>
    <t>深证治理</t>
  </si>
  <si>
    <t>深证红利</t>
  </si>
  <si>
    <t>国证治理</t>
  </si>
  <si>
    <t>国证服务</t>
  </si>
  <si>
    <t>创价值</t>
  </si>
  <si>
    <t>创业大盘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</si>
  <si>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</si>
  <si>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</si>
  <si>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</si>
  <si>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</si>
  <si>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</si>
  <si>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</si>
  <si>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</si>
  <si>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</si>
  <si>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</si>
  <si>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</si>
  <si>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</si>
  <si>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</si>
  <si>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</si>
  <si>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</si>
  <si>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</si>
  <si>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</si>
  <si>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</si>
  <si>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</si>
  <si>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</si>
  <si>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</si>
  <si>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180价值</t>
  </si>
  <si>
    <t>上证金融</t>
  </si>
  <si>
    <t>金融等权</t>
  </si>
  <si>
    <t>180稳定</t>
  </si>
  <si>
    <t>180红利</t>
  </si>
  <si>
    <t>HK银行</t>
  </si>
  <si>
    <t>大盘价值</t>
  </si>
  <si>
    <t>大盘低波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</si>
  <si>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</si>
  <si>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</si>
  <si>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</si>
  <si>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</si>
  <si>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</si>
  <si>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</si>
  <si>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</si>
  <si>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</si>
  <si>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</si>
  <si>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</si>
  <si>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</si>
  <si>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</si>
  <si>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</si>
  <si>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</si>
  <si>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国证银行</t>
  </si>
  <si>
    <t>中证银行</t>
  </si>
  <si>
    <t>【数据引擎：奇衡DK阿赖耶识系统】情绪值</t>
  </si>
  <si>
    <t>PP00</t>
  </si>
  <si>
    <t>聚丙烯连续</t>
  </si>
  <si>
    <t>SH00</t>
  </si>
  <si>
    <t>烧碱连续</t>
  </si>
  <si>
    <t>UR00</t>
  </si>
  <si>
    <t>尿素连续</t>
  </si>
  <si>
    <t>AU00</t>
  </si>
  <si>
    <t>黄金连续</t>
  </si>
  <si>
    <t>RR00</t>
  </si>
  <si>
    <t>粳米连续</t>
  </si>
  <si>
    <t>AO00</t>
  </si>
  <si>
    <t>氧化铝连续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</si>
  <si>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</si>
  <si>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</si>
  <si>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</si>
  <si>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</si>
  <si>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</si>
  <si>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</si>
  <si>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</si>
  <si>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</si>
  <si>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</si>
  <si>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</si>
  <si>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</si>
  <si>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</si>
  <si>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</si>
  <si>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</si>
  <si>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</si>
  <si>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</si>
  <si>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</si>
  <si>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</si>
  <si>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</si>
  <si>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</si>
  <si>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</si>
  <si>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</si>
  <si>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</si>
  <si>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</si>
  <si>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</si>
  <si>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</si>
  <si>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</si>
  <si>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</si>
  <si>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</si>
  <si>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</si>
  <si>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</si>
  <si>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</si>
  <si>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</si>
  <si>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</si>
  <si>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</si>
  <si>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</si>
  <si>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</si>
  <si>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</si>
  <si>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EC00</t>
  </si>
  <si>
    <t>欧线连续</t>
  </si>
  <si>
    <t>LC00</t>
  </si>
  <si>
    <t>碳酸锂连续</t>
  </si>
  <si>
    <t>SI00</t>
  </si>
  <si>
    <t>工业硅连续</t>
  </si>
  <si>
    <t>PS00</t>
  </si>
  <si>
    <t>多晶硅连续</t>
  </si>
  <si>
    <t>AG00</t>
  </si>
  <si>
    <t>白银连续</t>
  </si>
  <si>
    <t>AL00</t>
  </si>
  <si>
    <t>沪铝连续</t>
  </si>
  <si>
    <t>EB00</t>
  </si>
  <si>
    <t>苯乙烯连续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</si>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</sst>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2" sqref="J12"/>
    </sheetView>
  </sheetViews>
  <sheetFormatPr defaultColWidth="9" defaultRowHeight="22.5" outlineLevelCol="5"/>
  <cols>
    <col min="1" max="1" width="8.125" style="24" customWidth="1"/>
    <col min="2" max="2" width="12.875" style="24" customWidth="1"/>
    <col min="3" max="3" width="11.875" style="24" customWidth="1"/>
    <col min="4" max="4" width="8.125" style="24" customWidth="1"/>
    <col min="5" max="5" width="13.75" style="24" customWidth="1"/>
    <col min="6" max="6" width="13.125" style="24" customWidth="1"/>
    <col min="7" max="16384" width="9" style="24"/>
  </cols>
  <sheetData>
    <row r="1" spans="1:6">
      <c r="A1" s="25" t="s">
        <v>0</v>
      </c>
      <c r="B1" s="25"/>
      <c r="C1" s="25"/>
      <c r="D1" s="26" t="s">
        <v>1</v>
      </c>
      <c r="E1" s="26"/>
      <c r="F1" s="26"/>
    </row>
    <row r="2" spans="1:6">
      <c r="A2" s="27" t="s">
        <v>2</v>
      </c>
      <c r="B2" s="27" t="s">
        <v>3</v>
      </c>
      <c r="C2" s="27" t="s">
        <v>4</v>
      </c>
      <c r="D2" s="28" t="s">
        <v>2</v>
      </c>
      <c r="E2" s="28" t="s">
        <v>3</v>
      </c>
      <c r="F2" s="28" t="s">
        <v>4</v>
      </c>
    </row>
    <row r="3" ht="13.5" spans="1:6">
      <c r="A3" s="29" t="str">
        <f>"880310"</f>
        <v>880310</v>
      </c>
      <c r="B3" s="29" t="s">
        <v>5</v>
      </c>
      <c r="C3" s="29" t="s">
        <v>6</v>
      </c>
      <c r="D3" s="29" t="str">
        <f>"000300"</f>
        <v>000300</v>
      </c>
      <c r="E3" s="29" t="s">
        <v>7</v>
      </c>
      <c r="F3" s="29" t="s">
        <v>8</v>
      </c>
    </row>
    <row r="4" ht="13.5" spans="1:6">
      <c r="A4" s="29" t="str">
        <f>"880723"</f>
        <v>880723</v>
      </c>
      <c r="B4" s="29" t="s">
        <v>9</v>
      </c>
      <c r="C4" s="29" t="s">
        <v>10</v>
      </c>
      <c r="D4" s="29" t="str">
        <f>"399300"</f>
        <v>399300</v>
      </c>
      <c r="E4" s="29" t="s">
        <v>7</v>
      </c>
      <c r="F4" s="29" t="s">
        <v>8</v>
      </c>
    </row>
    <row r="5" ht="13.5" spans="1:6">
      <c r="A5" s="29" t="str">
        <f>"880896"</f>
        <v>880896</v>
      </c>
      <c r="B5" s="29" t="s">
        <v>11</v>
      </c>
      <c r="C5" s="29" t="s">
        <v>12</v>
      </c>
      <c r="D5" s="29" t="str">
        <f>"880801"</f>
        <v>880801</v>
      </c>
      <c r="E5" s="29" t="s">
        <v>13</v>
      </c>
      <c r="F5" s="29" t="s">
        <v>14</v>
      </c>
    </row>
    <row r="6" ht="13.5" spans="1:6">
      <c r="A6" s="29" t="str">
        <f>"880431"</f>
        <v>880431</v>
      </c>
      <c r="B6" s="29" t="s">
        <v>15</v>
      </c>
      <c r="C6" s="29" t="s">
        <v>16</v>
      </c>
      <c r="D6" s="29" t="str">
        <f>"880679"</f>
        <v>880679</v>
      </c>
      <c r="E6" s="29" t="s">
        <v>17</v>
      </c>
      <c r="F6" s="29" t="s">
        <v>18</v>
      </c>
    </row>
    <row r="7" ht="13.5" spans="1:6">
      <c r="A7" s="29" t="str">
        <f>"880603"</f>
        <v>880603</v>
      </c>
      <c r="B7" s="29" t="s">
        <v>19</v>
      </c>
      <c r="C7" s="29" t="s">
        <v>20</v>
      </c>
      <c r="D7" s="29" t="str">
        <f>"880847"</f>
        <v>880847</v>
      </c>
      <c r="E7" s="29" t="s">
        <v>21</v>
      </c>
      <c r="F7" s="29" t="s">
        <v>22</v>
      </c>
    </row>
    <row r="8" ht="13.5" spans="1:6">
      <c r="A8" s="29" t="str">
        <f>"880230"</f>
        <v>880230</v>
      </c>
      <c r="B8" s="29" t="s">
        <v>23</v>
      </c>
      <c r="C8" s="29" t="s">
        <v>24</v>
      </c>
      <c r="D8" s="29" t="str">
        <f>"880671"</f>
        <v>880671</v>
      </c>
      <c r="E8" s="29" t="s">
        <v>25</v>
      </c>
      <c r="F8" s="29" t="s">
        <v>26</v>
      </c>
    </row>
    <row r="9" ht="13.5" spans="1:6">
      <c r="A9" s="29" t="str">
        <f>"880858"</f>
        <v>880858</v>
      </c>
      <c r="B9" s="29" t="s">
        <v>27</v>
      </c>
      <c r="C9" s="29" t="s">
        <v>28</v>
      </c>
      <c r="D9" s="29" t="str">
        <f>"880857"</f>
        <v>880857</v>
      </c>
      <c r="E9" s="29" t="s">
        <v>29</v>
      </c>
      <c r="F9" s="29" t="s">
        <v>30</v>
      </c>
    </row>
    <row r="10" ht="13.5" spans="1:6">
      <c r="A10" s="29" t="str">
        <f>"880872"</f>
        <v>880872</v>
      </c>
      <c r="B10" s="29" t="s">
        <v>31</v>
      </c>
      <c r="C10" s="29" t="s">
        <v>32</v>
      </c>
      <c r="D10" s="29" t="str">
        <f>"880594"</f>
        <v>880594</v>
      </c>
      <c r="E10" s="29" t="s">
        <v>33</v>
      </c>
      <c r="F10" s="29" t="s">
        <v>34</v>
      </c>
    </row>
    <row r="11" ht="13.5" spans="1:6">
      <c r="A11" s="29" t="str">
        <f>"880881"</f>
        <v>880881</v>
      </c>
      <c r="B11" s="29" t="s">
        <v>35</v>
      </c>
      <c r="C11" s="29" t="s">
        <v>36</v>
      </c>
      <c r="D11" s="29" t="str">
        <f>"880835"</f>
        <v>880835</v>
      </c>
      <c r="E11" s="29" t="s">
        <v>37</v>
      </c>
      <c r="F11" s="29" t="s">
        <v>38</v>
      </c>
    </row>
    <row r="12" ht="13.5" spans="1:6">
      <c r="A12" s="29" t="str">
        <f>"880677"</f>
        <v>880677</v>
      </c>
      <c r="B12" s="29" t="s">
        <v>39</v>
      </c>
      <c r="C12" s="29" t="s">
        <v>40</v>
      </c>
      <c r="D12" s="29" t="str">
        <f>"399330"</f>
        <v>399330</v>
      </c>
      <c r="E12" s="29" t="s">
        <v>41</v>
      </c>
      <c r="F12" s="29" t="s">
        <v>42</v>
      </c>
    </row>
    <row r="13" ht="13.5" spans="1:6">
      <c r="A13" s="29" t="str">
        <f>"399319"</f>
        <v>399319</v>
      </c>
      <c r="B13" s="29" t="s">
        <v>43</v>
      </c>
      <c r="C13" s="29" t="s">
        <v>40</v>
      </c>
      <c r="D13" s="29" t="str">
        <f>"399364"</f>
        <v>399364</v>
      </c>
      <c r="E13" s="29" t="s">
        <v>44</v>
      </c>
      <c r="F13" s="29" t="s">
        <v>45</v>
      </c>
    </row>
    <row r="14" ht="13.5" spans="1:6">
      <c r="A14" s="29" t="str">
        <f>"399275"</f>
        <v>399275</v>
      </c>
      <c r="B14" s="29" t="s">
        <v>46</v>
      </c>
      <c r="C14" s="29" t="s">
        <v>40</v>
      </c>
      <c r="D14" s="29" t="str">
        <f>"880678"</f>
        <v>880678</v>
      </c>
      <c r="E14" s="29" t="s">
        <v>47</v>
      </c>
      <c r="F14" s="29" t="s">
        <v>48</v>
      </c>
    </row>
    <row r="15" ht="13.5" spans="1:6">
      <c r="A15" s="29" t="str">
        <f>"880890"</f>
        <v>880890</v>
      </c>
      <c r="B15" s="29" t="s">
        <v>49</v>
      </c>
      <c r="C15" s="29" t="s">
        <v>40</v>
      </c>
      <c r="D15" s="29" t="str">
        <f>"000015"</f>
        <v>000015</v>
      </c>
      <c r="E15" s="29" t="s">
        <v>50</v>
      </c>
      <c r="F15" s="29" t="s">
        <v>51</v>
      </c>
    </row>
    <row r="16" ht="13.5" spans="1:6">
      <c r="A16" s="30"/>
      <c r="B16" s="30"/>
      <c r="C16" s="30"/>
      <c r="D16" s="29" t="str">
        <f>"000009"</f>
        <v>000009</v>
      </c>
      <c r="E16" s="29" t="s">
        <v>52</v>
      </c>
      <c r="F16" s="29" t="s">
        <v>53</v>
      </c>
    </row>
    <row r="17" ht="13.5" spans="1:6">
      <c r="A17" s="30"/>
      <c r="B17" s="30"/>
      <c r="C17" s="30"/>
      <c r="D17" s="29" t="str">
        <f>"000987"</f>
        <v>000987</v>
      </c>
      <c r="E17" s="29" t="s">
        <v>54</v>
      </c>
      <c r="F17" s="29" t="s">
        <v>55</v>
      </c>
    </row>
    <row r="18" ht="13.5" spans="1:6">
      <c r="A18" s="30"/>
      <c r="B18" s="30"/>
      <c r="C18" s="30"/>
      <c r="D18" s="29" t="str">
        <f>"880771"</f>
        <v>880771</v>
      </c>
      <c r="E18" s="29" t="s">
        <v>56</v>
      </c>
      <c r="F18" s="29" t="s">
        <v>57</v>
      </c>
    </row>
    <row r="19" ht="13.5" spans="1:6">
      <c r="A19" s="30"/>
      <c r="B19" s="30"/>
      <c r="C19" s="30"/>
      <c r="D19" s="29" t="str">
        <f>"880802"</f>
        <v>880802</v>
      </c>
      <c r="E19" s="29" t="s">
        <v>58</v>
      </c>
      <c r="F19" s="29" t="s">
        <v>59</v>
      </c>
    </row>
    <row r="20" ht="13.5" spans="1:6">
      <c r="A20" s="30"/>
      <c r="B20" s="30"/>
      <c r="C20" s="30"/>
      <c r="D20" s="29" t="str">
        <f>"880817"</f>
        <v>880817</v>
      </c>
      <c r="E20" s="29" t="s">
        <v>60</v>
      </c>
      <c r="F20" s="29" t="s">
        <v>61</v>
      </c>
    </row>
    <row r="21" ht="13.5" spans="1:6">
      <c r="A21" s="30"/>
      <c r="B21" s="30"/>
      <c r="C21" s="30"/>
      <c r="D21" s="29" t="str">
        <f>"880532"</f>
        <v>880532</v>
      </c>
      <c r="E21" s="29" t="s">
        <v>62</v>
      </c>
      <c r="F21" s="29" t="s">
        <v>63</v>
      </c>
    </row>
    <row r="22" ht="16.5" spans="1:6">
      <c r="A22" s="19"/>
      <c r="B22" s="19"/>
      <c r="C22" s="19"/>
      <c r="D22" s="29" t="str">
        <f>"880803"</f>
        <v>880803</v>
      </c>
      <c r="E22" s="29" t="s">
        <v>64</v>
      </c>
      <c r="F22" s="29" t="s">
        <v>65</v>
      </c>
    </row>
    <row r="23" ht="16.5" spans="1:6">
      <c r="A23" s="19"/>
      <c r="B23" s="19"/>
      <c r="C23" s="19"/>
      <c r="D23" s="29" t="str">
        <f>"000991"</f>
        <v>000991</v>
      </c>
      <c r="E23" s="29" t="s">
        <v>66</v>
      </c>
      <c r="F23" s="29" t="s">
        <v>67</v>
      </c>
    </row>
    <row r="24" ht="16.5" spans="1:6">
      <c r="A24" s="19"/>
      <c r="B24" s="19"/>
      <c r="C24" s="19"/>
      <c r="D24" s="29" t="str">
        <f>"880538"</f>
        <v>880538</v>
      </c>
      <c r="E24" s="29" t="s">
        <v>68</v>
      </c>
      <c r="F24" s="29" t="s">
        <v>69</v>
      </c>
    </row>
    <row r="25" ht="16.5" spans="1:6">
      <c r="A25" s="19"/>
      <c r="B25" s="19"/>
      <c r="C25" s="19"/>
      <c r="D25" s="29" t="str">
        <f>"880400"</f>
        <v>880400</v>
      </c>
      <c r="E25" s="29" t="s">
        <v>70</v>
      </c>
      <c r="F25" s="29" t="s">
        <v>71</v>
      </c>
    </row>
    <row r="26" ht="16.5" spans="1:6">
      <c r="A26" s="19"/>
      <c r="B26" s="19"/>
      <c r="C26" s="19"/>
      <c r="D26" s="29" t="str">
        <f>"880827"</f>
        <v>880827</v>
      </c>
      <c r="E26" s="29" t="s">
        <v>72</v>
      </c>
      <c r="F26" s="29" t="s">
        <v>73</v>
      </c>
    </row>
    <row r="27" ht="16.5" spans="1:6">
      <c r="A27" s="19"/>
      <c r="B27" s="19"/>
      <c r="C27" s="19"/>
      <c r="D27" s="29" t="str">
        <f>"880564"</f>
        <v>880564</v>
      </c>
      <c r="E27" s="29" t="s">
        <v>74</v>
      </c>
      <c r="F27" s="29" t="s">
        <v>75</v>
      </c>
    </row>
    <row r="28" ht="16.5" spans="1:6">
      <c r="A28" s="19"/>
      <c r="B28" s="19"/>
      <c r="C28" s="19"/>
      <c r="D28" s="29" t="str">
        <f>"880380"</f>
        <v>880380</v>
      </c>
      <c r="E28" s="29" t="s">
        <v>76</v>
      </c>
      <c r="F28" s="29" t="s">
        <v>77</v>
      </c>
    </row>
    <row r="29" ht="16.5" spans="1:6">
      <c r="A29" s="19"/>
      <c r="B29" s="19"/>
      <c r="C29" s="19"/>
      <c r="D29" s="29" t="str">
        <f>"880215"</f>
        <v>880215</v>
      </c>
      <c r="E29" s="29" t="s">
        <v>78</v>
      </c>
      <c r="F29" s="29" t="s">
        <v>79</v>
      </c>
    </row>
    <row r="30" ht="16.5" spans="1:6">
      <c r="A30" s="19"/>
      <c r="B30" s="19"/>
      <c r="C30" s="19"/>
      <c r="D30" s="29" t="str">
        <f>"880620"</f>
        <v>880620</v>
      </c>
      <c r="E30" s="29" t="s">
        <v>80</v>
      </c>
      <c r="F30" s="29" t="s">
        <v>81</v>
      </c>
    </row>
    <row r="31" ht="16.5" spans="1:6">
      <c r="A31" s="19"/>
      <c r="B31" s="19"/>
      <c r="C31" s="19"/>
      <c r="D31" s="29" t="str">
        <f>"880783"</f>
        <v>880783</v>
      </c>
      <c r="E31" s="29" t="s">
        <v>82</v>
      </c>
      <c r="F31" s="29" t="s">
        <v>83</v>
      </c>
    </row>
    <row r="32" ht="16.5" spans="1:6">
      <c r="A32" s="19"/>
      <c r="B32" s="19"/>
      <c r="C32" s="19"/>
      <c r="D32" s="29" t="str">
        <f>"880781"</f>
        <v>880781</v>
      </c>
      <c r="E32" s="29" t="s">
        <v>84</v>
      </c>
      <c r="F32" s="29" t="s">
        <v>85</v>
      </c>
    </row>
    <row r="33" ht="16.5" spans="1:6">
      <c r="A33" s="19"/>
      <c r="B33" s="19"/>
      <c r="C33" s="19"/>
      <c r="D33" s="29" t="str">
        <f>"880856"</f>
        <v>880856</v>
      </c>
      <c r="E33" s="29" t="s">
        <v>86</v>
      </c>
      <c r="F33" s="29" t="s">
        <v>87</v>
      </c>
    </row>
    <row r="34" ht="16.5" spans="1:6">
      <c r="A34" s="19"/>
      <c r="B34" s="19"/>
      <c r="C34" s="19"/>
      <c r="D34" s="29" t="str">
        <f>"880490"</f>
        <v>880490</v>
      </c>
      <c r="E34" s="29" t="s">
        <v>88</v>
      </c>
      <c r="F34" s="29" t="s">
        <v>89</v>
      </c>
    </row>
    <row r="35" ht="16.5" spans="1:6">
      <c r="A35" s="19"/>
      <c r="B35" s="19"/>
      <c r="C35" s="19"/>
      <c r="D35" s="29" t="str">
        <f>"880525"</f>
        <v>880525</v>
      </c>
      <c r="E35" s="29" t="s">
        <v>90</v>
      </c>
      <c r="F35" s="29" t="s">
        <v>91</v>
      </c>
    </row>
    <row r="36" ht="16.5" spans="1:6">
      <c r="A36" s="19"/>
      <c r="B36" s="19"/>
      <c r="C36" s="19"/>
      <c r="D36" s="29" t="str">
        <f>"880398"</f>
        <v>880398</v>
      </c>
      <c r="E36" s="29" t="s">
        <v>92</v>
      </c>
      <c r="F36" s="29" t="s">
        <v>93</v>
      </c>
    </row>
    <row r="37" ht="16.5" spans="1:6">
      <c r="A37" s="19"/>
      <c r="B37" s="19"/>
      <c r="C37" s="19"/>
      <c r="D37" s="29" t="str">
        <f>"880505"</f>
        <v>880505</v>
      </c>
      <c r="E37" s="29" t="s">
        <v>94</v>
      </c>
      <c r="F37" s="29" t="s">
        <v>95</v>
      </c>
    </row>
    <row r="38" ht="16.5" spans="1:6">
      <c r="A38" s="19"/>
      <c r="B38" s="19"/>
      <c r="C38" s="19"/>
      <c r="D38" s="29" t="str">
        <f>"880476"</f>
        <v>880476</v>
      </c>
      <c r="E38" s="29" t="s">
        <v>96</v>
      </c>
      <c r="F38" s="29" t="s">
        <v>97</v>
      </c>
    </row>
    <row r="39" ht="16.5" spans="1:6">
      <c r="A39" s="19"/>
      <c r="B39" s="19"/>
      <c r="C39" s="19"/>
      <c r="D39" s="29" t="str">
        <f>"880960"</f>
        <v>880960</v>
      </c>
      <c r="E39" s="29" t="s">
        <v>98</v>
      </c>
      <c r="F39" s="29" t="s">
        <v>99</v>
      </c>
    </row>
    <row r="40" ht="16.5" spans="1:6">
      <c r="A40" s="19"/>
      <c r="B40" s="19"/>
      <c r="C40" s="19"/>
      <c r="D40" s="29" t="str">
        <f>"880213"</f>
        <v>880213</v>
      </c>
      <c r="E40" s="29" t="s">
        <v>100</v>
      </c>
      <c r="F40" s="29" t="s">
        <v>101</v>
      </c>
    </row>
    <row r="41" ht="16.5" spans="1:6">
      <c r="A41" s="19"/>
      <c r="B41" s="19"/>
      <c r="C41" s="19"/>
      <c r="D41" s="29" t="str">
        <f>"880459"</f>
        <v>880459</v>
      </c>
      <c r="E41" s="29" t="s">
        <v>102</v>
      </c>
      <c r="F41" s="29" t="s">
        <v>103</v>
      </c>
    </row>
    <row r="42" ht="16.5" spans="1:6">
      <c r="A42" s="19"/>
      <c r="B42" s="19"/>
      <c r="C42" s="19"/>
      <c r="D42" s="29" t="str">
        <f>"880876"</f>
        <v>880876</v>
      </c>
      <c r="E42" s="29" t="s">
        <v>104</v>
      </c>
      <c r="F42" s="29" t="s">
        <v>105</v>
      </c>
    </row>
    <row r="43" ht="16.5" spans="1:6">
      <c r="A43" s="19"/>
      <c r="B43" s="19"/>
      <c r="C43" s="19"/>
      <c r="D43" s="29" t="str">
        <f>"880623"</f>
        <v>880623</v>
      </c>
      <c r="E43" s="29" t="s">
        <v>106</v>
      </c>
      <c r="F43" s="29" t="s">
        <v>107</v>
      </c>
    </row>
    <row r="44" ht="16.5" spans="1:6">
      <c r="A44" s="19"/>
      <c r="B44" s="19"/>
      <c r="C44" s="19"/>
      <c r="D44" s="29" t="str">
        <f>"880550"</f>
        <v>880550</v>
      </c>
      <c r="E44" s="29" t="s">
        <v>108</v>
      </c>
      <c r="F44" s="29" t="s">
        <v>109</v>
      </c>
    </row>
    <row r="45" ht="16.5" spans="1:6">
      <c r="A45" s="19"/>
      <c r="B45" s="19"/>
      <c r="C45" s="19"/>
      <c r="D45" s="29" t="str">
        <f>"880465"</f>
        <v>880465</v>
      </c>
      <c r="E45" s="29" t="s">
        <v>110</v>
      </c>
      <c r="F45" s="29" t="s">
        <v>111</v>
      </c>
    </row>
    <row r="46" ht="16.5" spans="1:6">
      <c r="A46" s="19"/>
      <c r="B46" s="19"/>
      <c r="C46" s="19"/>
      <c r="D46" s="29" t="str">
        <f>"880612"</f>
        <v>880612</v>
      </c>
      <c r="E46" s="29" t="s">
        <v>112</v>
      </c>
      <c r="F46" s="29" t="s">
        <v>113</v>
      </c>
    </row>
    <row r="47" ht="16.5" spans="1:6">
      <c r="A47" s="19"/>
      <c r="B47" s="19"/>
      <c r="C47" s="19"/>
      <c r="D47" s="29" t="str">
        <f>"880638"</f>
        <v>880638</v>
      </c>
      <c r="E47" s="29" t="s">
        <v>114</v>
      </c>
      <c r="F47" s="29" t="s">
        <v>115</v>
      </c>
    </row>
    <row r="48" ht="16.5" spans="1:6">
      <c r="A48" s="19"/>
      <c r="B48" s="19"/>
      <c r="C48" s="19"/>
      <c r="D48" s="29" t="str">
        <f>"880227"</f>
        <v>880227</v>
      </c>
      <c r="E48" s="29" t="s">
        <v>116</v>
      </c>
      <c r="F48" s="29" t="s">
        <v>117</v>
      </c>
    </row>
    <row r="49" ht="16.5" spans="1:6">
      <c r="A49" s="19"/>
      <c r="B49" s="19"/>
      <c r="C49" s="19"/>
      <c r="D49" s="29" t="str">
        <f>"880936"</f>
        <v>880936</v>
      </c>
      <c r="E49" s="29" t="s">
        <v>118</v>
      </c>
      <c r="F49" s="29" t="s">
        <v>119</v>
      </c>
    </row>
    <row r="50" ht="16.5" spans="1:6">
      <c r="A50" s="19"/>
      <c r="B50" s="19"/>
      <c r="C50" s="19"/>
      <c r="D50" s="29" t="str">
        <f>"880816"</f>
        <v>880816</v>
      </c>
      <c r="E50" s="29" t="s">
        <v>120</v>
      </c>
      <c r="F50" s="29" t="s">
        <v>121</v>
      </c>
    </row>
    <row r="51" ht="16.5" spans="1:6">
      <c r="A51" s="19"/>
      <c r="B51" s="19"/>
      <c r="C51" s="19"/>
      <c r="D51" s="29" t="str">
        <f>"880202"</f>
        <v>880202</v>
      </c>
      <c r="E51" s="29" t="s">
        <v>122</v>
      </c>
      <c r="F51" s="29" t="s">
        <v>123</v>
      </c>
    </row>
    <row r="52" ht="16.5" spans="1:6">
      <c r="A52" s="19"/>
      <c r="B52" s="19"/>
      <c r="C52" s="19"/>
      <c r="D52" s="29" t="str">
        <f>"880344"</f>
        <v>880344</v>
      </c>
      <c r="E52" s="29" t="s">
        <v>124</v>
      </c>
      <c r="F52" s="29" t="s">
        <v>125</v>
      </c>
    </row>
    <row r="53" ht="16.5" spans="1:6">
      <c r="A53" s="19"/>
      <c r="B53" s="19"/>
      <c r="C53" s="19"/>
      <c r="D53" s="29" t="str">
        <f>"880929"</f>
        <v>880929</v>
      </c>
      <c r="E53" s="29" t="s">
        <v>126</v>
      </c>
      <c r="F53" s="29" t="s">
        <v>127</v>
      </c>
    </row>
    <row r="54" ht="16.5" spans="1:6">
      <c r="A54" s="19"/>
      <c r="B54" s="19"/>
      <c r="C54" s="19"/>
      <c r="D54" s="29" t="str">
        <f>"880737"</f>
        <v>880737</v>
      </c>
      <c r="E54" s="29" t="s">
        <v>128</v>
      </c>
      <c r="F54" s="29" t="s">
        <v>129</v>
      </c>
    </row>
    <row r="55" ht="16.5" spans="1:6">
      <c r="A55" s="19"/>
      <c r="B55" s="19"/>
      <c r="C55" s="19"/>
      <c r="D55" s="29" t="str">
        <f>"880684"</f>
        <v>880684</v>
      </c>
      <c r="E55" s="29" t="s">
        <v>130</v>
      </c>
      <c r="F55" s="29" t="s">
        <v>131</v>
      </c>
    </row>
    <row r="56" ht="16.5" spans="1:6">
      <c r="A56" s="19"/>
      <c r="B56" s="19"/>
      <c r="C56" s="19"/>
      <c r="D56" s="29" t="str">
        <f>"880729"</f>
        <v>880729</v>
      </c>
      <c r="E56" s="29" t="s">
        <v>132</v>
      </c>
      <c r="F56" s="29" t="s">
        <v>133</v>
      </c>
    </row>
    <row r="57" ht="16.5" spans="1:6">
      <c r="A57" s="19"/>
      <c r="B57" s="19"/>
      <c r="C57" s="19"/>
      <c r="D57" s="29" t="str">
        <f>"880766"</f>
        <v>880766</v>
      </c>
      <c r="E57" s="29" t="s">
        <v>134</v>
      </c>
      <c r="F57" s="29" t="s">
        <v>135</v>
      </c>
    </row>
    <row r="58" ht="16.5" spans="1:6">
      <c r="A58" s="19"/>
      <c r="B58" s="19"/>
      <c r="C58" s="19"/>
      <c r="D58" s="29" t="str">
        <f>"880432"</f>
        <v>880432</v>
      </c>
      <c r="E58" s="29" t="s">
        <v>136</v>
      </c>
      <c r="F58" s="29" t="s">
        <v>137</v>
      </c>
    </row>
    <row r="59" ht="16.5" spans="1:6">
      <c r="A59" s="19"/>
      <c r="B59" s="19"/>
      <c r="C59" s="19"/>
      <c r="D59" s="29" t="str">
        <f>"880330"</f>
        <v>880330</v>
      </c>
      <c r="E59" s="29" t="s">
        <v>138</v>
      </c>
      <c r="F59" s="29" t="s">
        <v>139</v>
      </c>
    </row>
    <row r="60" ht="16.5" spans="1:6">
      <c r="A60" s="19"/>
      <c r="B60" s="19"/>
      <c r="C60" s="19"/>
      <c r="D60" s="29" t="str">
        <f>"880201"</f>
        <v>880201</v>
      </c>
      <c r="E60" s="29" t="s">
        <v>140</v>
      </c>
      <c r="F60" s="29" t="s">
        <v>141</v>
      </c>
    </row>
    <row r="61" ht="16.5" spans="1:6">
      <c r="A61" s="19"/>
      <c r="B61" s="19"/>
      <c r="C61" s="19"/>
      <c r="D61" s="29" t="str">
        <f>"880203"</f>
        <v>880203</v>
      </c>
      <c r="E61" s="29" t="s">
        <v>142</v>
      </c>
      <c r="F61" s="29" t="s">
        <v>143</v>
      </c>
    </row>
    <row r="62" ht="16.5" spans="1:6">
      <c r="A62" s="19"/>
      <c r="B62" s="19"/>
      <c r="C62" s="19"/>
      <c r="D62" s="29" t="str">
        <f>"880892"</f>
        <v>880892</v>
      </c>
      <c r="E62" s="29" t="s">
        <v>144</v>
      </c>
      <c r="F62" s="29" t="s">
        <v>145</v>
      </c>
    </row>
    <row r="63" ht="16.5" spans="1:6">
      <c r="A63" s="19"/>
      <c r="B63" s="19"/>
      <c r="C63" s="19"/>
      <c r="D63" s="29" t="str">
        <f>"880455"</f>
        <v>880455</v>
      </c>
      <c r="E63" s="29" t="s">
        <v>146</v>
      </c>
      <c r="F63" s="29" t="s">
        <v>147</v>
      </c>
    </row>
    <row r="64" ht="16.5" spans="1:6">
      <c r="A64" s="19"/>
      <c r="B64" s="19"/>
      <c r="C64" s="19"/>
      <c r="D64" s="29" t="str">
        <f>"880206"</f>
        <v>880206</v>
      </c>
      <c r="E64" s="29" t="s">
        <v>148</v>
      </c>
      <c r="F64" s="29" t="s">
        <v>149</v>
      </c>
    </row>
    <row r="65" ht="16.5" spans="1:6">
      <c r="A65" s="19"/>
      <c r="B65" s="19"/>
      <c r="C65" s="19"/>
      <c r="D65" s="29" t="str">
        <f>"880214"</f>
        <v>880214</v>
      </c>
      <c r="E65" s="29" t="s">
        <v>150</v>
      </c>
      <c r="F65" s="29" t="s">
        <v>151</v>
      </c>
    </row>
    <row r="66" ht="16.5" spans="1:6">
      <c r="A66" s="19"/>
      <c r="B66" s="19"/>
      <c r="C66" s="19"/>
      <c r="D66" s="29" t="str">
        <f>"880547"</f>
        <v>880547</v>
      </c>
      <c r="E66" s="29" t="s">
        <v>152</v>
      </c>
      <c r="F66" s="29" t="s">
        <v>153</v>
      </c>
    </row>
    <row r="67" ht="16.5" spans="1:6">
      <c r="A67" s="19"/>
      <c r="B67" s="19"/>
      <c r="C67" s="19"/>
      <c r="D67" s="29" t="str">
        <f>"880910"</f>
        <v>880910</v>
      </c>
      <c r="E67" s="29" t="s">
        <v>154</v>
      </c>
      <c r="F67" s="29" t="s">
        <v>155</v>
      </c>
    </row>
    <row r="68" ht="16.5" spans="1:6">
      <c r="A68" s="19"/>
      <c r="B68" s="19"/>
      <c r="C68" s="19"/>
      <c r="D68" s="29" t="str">
        <f>"880454"</f>
        <v>880454</v>
      </c>
      <c r="E68" s="29" t="s">
        <v>156</v>
      </c>
      <c r="F68" s="29" t="s">
        <v>157</v>
      </c>
    </row>
    <row r="69" ht="16.5" spans="1:6">
      <c r="A69" s="19"/>
      <c r="B69" s="19"/>
      <c r="C69" s="19"/>
      <c r="D69" s="29" t="str">
        <f>"000003"</f>
        <v>000003</v>
      </c>
      <c r="E69" s="29" t="s">
        <v>158</v>
      </c>
      <c r="F69" s="29" t="s">
        <v>159</v>
      </c>
    </row>
    <row r="70" ht="16.5" spans="1:6">
      <c r="A70" s="19"/>
      <c r="B70" s="19"/>
      <c r="C70" s="19"/>
      <c r="D70" s="29" t="str">
        <f>"399108"</f>
        <v>399108</v>
      </c>
      <c r="E70" s="29" t="s">
        <v>160</v>
      </c>
      <c r="F70" s="29" t="s">
        <v>161</v>
      </c>
    </row>
    <row r="71" ht="16.5" spans="1:6">
      <c r="A71" s="19"/>
      <c r="B71" s="19"/>
      <c r="C71" s="19"/>
      <c r="D71" s="29" t="str">
        <f>"399003"</f>
        <v>399003</v>
      </c>
      <c r="E71" s="29" t="s">
        <v>162</v>
      </c>
      <c r="F71" s="29" t="s">
        <v>163</v>
      </c>
    </row>
    <row r="72" ht="16.5" spans="1:6">
      <c r="A72" s="19"/>
      <c r="B72" s="19"/>
      <c r="C72" s="19"/>
      <c r="D72" s="29" t="str">
        <f>"880842"</f>
        <v>880842</v>
      </c>
      <c r="E72" s="29" t="s">
        <v>164</v>
      </c>
      <c r="F72" s="29" t="s">
        <v>165</v>
      </c>
    </row>
    <row r="73" ht="16.5" spans="1:6">
      <c r="A73" s="19"/>
      <c r="B73" s="19"/>
      <c r="C73" s="19"/>
      <c r="D73" s="29" t="str">
        <f>"399276"</f>
        <v>399276</v>
      </c>
      <c r="E73" s="29" t="s">
        <v>166</v>
      </c>
      <c r="F73" s="29" t="s">
        <v>40</v>
      </c>
    </row>
    <row r="74" ht="16.5" spans="1:6">
      <c r="A74" s="19"/>
      <c r="B74" s="19"/>
      <c r="C74" s="19"/>
      <c r="D74" s="29" t="str">
        <f>"399269"</f>
        <v>399269</v>
      </c>
      <c r="E74" s="29" t="s">
        <v>167</v>
      </c>
      <c r="F74" s="29" t="s">
        <v>40</v>
      </c>
    </row>
    <row r="75" ht="16.5" spans="1:6">
      <c r="A75" s="19"/>
      <c r="B75" s="19"/>
      <c r="C75" s="19"/>
      <c r="D75" s="29" t="str">
        <f>"000847"</f>
        <v>000847</v>
      </c>
      <c r="E75" s="29" t="s">
        <v>168</v>
      </c>
      <c r="F75" s="29" t="s">
        <v>40</v>
      </c>
    </row>
    <row r="76" ht="16.5" spans="1:6">
      <c r="A76" s="19"/>
      <c r="B76" s="19"/>
      <c r="C76" s="19"/>
      <c r="D76" s="29" t="str">
        <f>"000122"</f>
        <v>000122</v>
      </c>
      <c r="E76" s="29" t="s">
        <v>169</v>
      </c>
      <c r="F76" s="29" t="s">
        <v>40</v>
      </c>
    </row>
    <row r="77" ht="16.5" spans="1:6">
      <c r="A77" s="19"/>
      <c r="B77" s="19"/>
      <c r="C77" s="19"/>
      <c r="D77" s="29" t="str">
        <f>"999997"</f>
        <v>999997</v>
      </c>
      <c r="E77" s="29" t="s">
        <v>158</v>
      </c>
      <c r="F77" s="29" t="s">
        <v>40</v>
      </c>
    </row>
    <row r="78" ht="16.5" spans="1:6">
      <c r="A78" s="19"/>
      <c r="B78" s="19"/>
      <c r="C78" s="19"/>
      <c r="D78" s="29" t="str">
        <f>"399974"</f>
        <v>399974</v>
      </c>
      <c r="E78" s="29" t="s">
        <v>170</v>
      </c>
      <c r="F78" s="29" t="s">
        <v>40</v>
      </c>
    </row>
    <row r="79" ht="16.5" spans="1:6">
      <c r="A79" s="19"/>
      <c r="B79" s="19"/>
      <c r="C79" s="19"/>
      <c r="D79" s="29" t="str">
        <f>"399850"</f>
        <v>399850</v>
      </c>
      <c r="E79" s="29" t="s">
        <v>171</v>
      </c>
      <c r="F79" s="29" t="s">
        <v>40</v>
      </c>
    </row>
    <row r="80" ht="16.5" spans="1:6">
      <c r="A80" s="19"/>
      <c r="B80" s="19"/>
      <c r="C80" s="19"/>
      <c r="D80" s="29" t="str">
        <f>"399750"</f>
        <v>399750</v>
      </c>
      <c r="E80" s="29" t="s">
        <v>172</v>
      </c>
      <c r="F80" s="29" t="s">
        <v>40</v>
      </c>
    </row>
    <row r="81" ht="16.5" spans="1:6">
      <c r="A81" s="19"/>
      <c r="B81" s="19"/>
      <c r="C81" s="19"/>
      <c r="D81" s="29" t="str">
        <f>"399612"</f>
        <v>399612</v>
      </c>
      <c r="E81" s="29" t="s">
        <v>173</v>
      </c>
      <c r="F81" s="29" t="s">
        <v>40</v>
      </c>
    </row>
    <row r="82" ht="16.5" spans="1:6">
      <c r="A82" s="19"/>
      <c r="B82" s="19"/>
      <c r="C82" s="19"/>
      <c r="D82" s="29" t="str">
        <f>"399391"</f>
        <v>399391</v>
      </c>
      <c r="E82" s="29" t="s">
        <v>174</v>
      </c>
      <c r="F82" s="29" t="s">
        <v>40</v>
      </c>
    </row>
    <row r="83" ht="16.5" spans="1:6">
      <c r="A83" s="19"/>
      <c r="B83" s="19"/>
      <c r="C83" s="19"/>
      <c r="D83" s="29" t="str">
        <f>"399377"</f>
        <v>399377</v>
      </c>
      <c r="E83" s="29" t="s">
        <v>175</v>
      </c>
      <c r="F83" s="29" t="s">
        <v>40</v>
      </c>
    </row>
    <row r="84" ht="16.5" spans="1:6">
      <c r="A84" s="19"/>
      <c r="B84" s="19"/>
      <c r="C84" s="19"/>
      <c r="D84" s="29" t="str">
        <f>"399374"</f>
        <v>399374</v>
      </c>
      <c r="E84" s="29" t="s">
        <v>176</v>
      </c>
      <c r="F84" s="29" t="s">
        <v>40</v>
      </c>
    </row>
    <row r="85" ht="16.5" spans="1:6">
      <c r="A85" s="19"/>
      <c r="B85" s="19"/>
      <c r="C85" s="19"/>
      <c r="D85" s="29" t="str">
        <f>"399372"</f>
        <v>399372</v>
      </c>
      <c r="E85" s="29" t="s">
        <v>177</v>
      </c>
      <c r="F85" s="29" t="s">
        <v>40</v>
      </c>
    </row>
    <row r="86" ht="16.5" spans="1:6">
      <c r="A86" s="19"/>
      <c r="B86" s="19"/>
      <c r="C86" s="19"/>
      <c r="D86" s="29" t="str">
        <f>"399370"</f>
        <v>399370</v>
      </c>
      <c r="E86" s="29" t="s">
        <v>178</v>
      </c>
      <c r="F86" s="29" t="s">
        <v>40</v>
      </c>
    </row>
    <row r="87" ht="16.5" spans="1:6">
      <c r="A87" s="19"/>
      <c r="B87" s="19"/>
      <c r="C87" s="19"/>
      <c r="D87" s="29" t="str">
        <f>"399365"</f>
        <v>399365</v>
      </c>
      <c r="E87" s="29" t="s">
        <v>179</v>
      </c>
      <c r="F87" s="29" t="s">
        <v>40</v>
      </c>
    </row>
    <row r="88" ht="16.5" spans="1:6">
      <c r="A88" s="19"/>
      <c r="B88" s="19"/>
      <c r="C88" s="19"/>
      <c r="D88" s="29" t="str">
        <f>"399359"</f>
        <v>399359</v>
      </c>
      <c r="E88" s="29" t="s">
        <v>180</v>
      </c>
      <c r="F88" s="29" t="s">
        <v>40</v>
      </c>
    </row>
    <row r="89" ht="16.5" spans="1:6">
      <c r="A89" s="19"/>
      <c r="B89" s="19"/>
      <c r="C89" s="19"/>
      <c r="D89" s="29" t="str">
        <f>"399357"</f>
        <v>399357</v>
      </c>
      <c r="E89" s="29" t="s">
        <v>181</v>
      </c>
      <c r="F89" s="29" t="s">
        <v>40</v>
      </c>
    </row>
    <row r="90" ht="16.5" spans="1:6">
      <c r="A90" s="19"/>
      <c r="B90" s="19"/>
      <c r="C90" s="19"/>
      <c r="D90" s="29" t="str">
        <f>"399348"</f>
        <v>399348</v>
      </c>
      <c r="E90" s="29" t="s">
        <v>182</v>
      </c>
      <c r="F90" s="29" t="s">
        <v>40</v>
      </c>
    </row>
    <row r="91" ht="16.5" spans="1:6">
      <c r="A91" s="19"/>
      <c r="B91" s="19"/>
      <c r="C91" s="19"/>
      <c r="D91" s="29" t="str">
        <f>"399328"</f>
        <v>399328</v>
      </c>
      <c r="E91" s="29" t="s">
        <v>183</v>
      </c>
      <c r="F91" s="29" t="s">
        <v>40</v>
      </c>
    </row>
    <row r="92" ht="16.5" spans="1:6">
      <c r="A92" s="19"/>
      <c r="B92" s="19"/>
      <c r="C92" s="19"/>
      <c r="D92" s="29" t="str">
        <f>"399324"</f>
        <v>399324</v>
      </c>
      <c r="E92" s="29" t="s">
        <v>184</v>
      </c>
      <c r="F92" s="29" t="s">
        <v>40</v>
      </c>
    </row>
    <row r="93" ht="16.5" spans="1:6">
      <c r="A93" s="19"/>
      <c r="B93" s="19"/>
      <c r="C93" s="19"/>
      <c r="D93" s="29" t="str">
        <f>"399322"</f>
        <v>399322</v>
      </c>
      <c r="E93" s="29" t="s">
        <v>185</v>
      </c>
      <c r="F93" s="29" t="s">
        <v>40</v>
      </c>
    </row>
    <row r="94" ht="16.5" spans="1:6">
      <c r="A94" s="19"/>
      <c r="B94" s="19"/>
      <c r="C94" s="19"/>
      <c r="D94" s="29" t="str">
        <f>"399320"</f>
        <v>399320</v>
      </c>
      <c r="E94" s="29" t="s">
        <v>186</v>
      </c>
      <c r="F94" s="29" t="s">
        <v>40</v>
      </c>
    </row>
    <row r="95" ht="16.5" spans="1:6">
      <c r="A95" s="19"/>
      <c r="B95" s="19"/>
      <c r="C95" s="19"/>
      <c r="D95" s="29" t="str">
        <f>"399295"</f>
        <v>399295</v>
      </c>
      <c r="E95" s="29" t="s">
        <v>187</v>
      </c>
      <c r="F95" s="29" t="s">
        <v>40</v>
      </c>
    </row>
    <row r="96" ht="16.5" spans="1:6">
      <c r="A96" s="19"/>
      <c r="B96" s="19"/>
      <c r="C96" s="19"/>
      <c r="D96" s="29" t="str">
        <f>"399293"</f>
        <v>399293</v>
      </c>
      <c r="E96" s="29" t="s">
        <v>188</v>
      </c>
      <c r="F96" s="29" t="s">
        <v>40</v>
      </c>
    </row>
    <row r="97" ht="16.5" spans="1:6">
      <c r="A97" s="19"/>
      <c r="B97" s="19"/>
      <c r="C97" s="19"/>
      <c r="D97" s="30"/>
      <c r="E97" s="30"/>
      <c r="F97" s="30"/>
    </row>
    <row r="98" ht="16.5" spans="1:6">
      <c r="A98" s="19"/>
      <c r="B98" s="19"/>
      <c r="C98" s="19"/>
      <c r="D98" s="30"/>
      <c r="E98" s="30"/>
      <c r="F98" s="30"/>
    </row>
    <row r="99" ht="16.5" spans="1:6">
      <c r="A99" s="19"/>
      <c r="B99" s="19"/>
      <c r="C99" s="19"/>
      <c r="D99" s="30"/>
      <c r="E99" s="30"/>
      <c r="F99" s="30"/>
    </row>
    <row r="100" ht="16.5" spans="1:6">
      <c r="A100" s="19"/>
      <c r="B100" s="19"/>
      <c r="C100" s="19"/>
      <c r="D100" s="30"/>
      <c r="E100" s="30"/>
      <c r="F100" s="30"/>
    </row>
    <row r="101" ht="16.5" spans="1:6">
      <c r="A101" s="19"/>
      <c r="B101" s="19"/>
      <c r="C101" s="19"/>
      <c r="D101" s="30"/>
      <c r="E101" s="30"/>
      <c r="F101" s="30"/>
    </row>
    <row r="102" ht="16.5" spans="1:6">
      <c r="A102" s="19"/>
      <c r="B102" s="19"/>
      <c r="C102" s="19"/>
      <c r="D102" s="30"/>
      <c r="E102" s="30"/>
      <c r="F102" s="30"/>
    </row>
    <row r="103" ht="16.5" spans="1:6">
      <c r="A103" s="19"/>
      <c r="B103" s="19"/>
      <c r="C103" s="19"/>
      <c r="D103" s="30"/>
      <c r="E103" s="30"/>
      <c r="F103" s="30"/>
    </row>
    <row r="104" ht="16.5" spans="1:6">
      <c r="A104" s="19"/>
      <c r="B104" s="19"/>
      <c r="C104" s="19"/>
      <c r="D104" s="30"/>
      <c r="E104" s="30"/>
      <c r="F104" s="30"/>
    </row>
    <row r="105" ht="16.5" spans="1:6">
      <c r="A105" s="19"/>
      <c r="B105" s="19"/>
      <c r="C105" s="19"/>
      <c r="D105" s="30"/>
      <c r="E105" s="30"/>
      <c r="F105" s="30"/>
    </row>
    <row r="106" ht="16.5" spans="1:6">
      <c r="A106" s="19"/>
      <c r="B106" s="19"/>
      <c r="C106" s="19"/>
      <c r="D106" s="30"/>
      <c r="E106" s="30"/>
      <c r="F106" s="30"/>
    </row>
    <row r="107" ht="16.5" spans="1:6">
      <c r="A107" s="19"/>
      <c r="B107" s="19"/>
      <c r="C107" s="19"/>
      <c r="D107" s="30"/>
      <c r="E107" s="30"/>
      <c r="F107" s="30"/>
    </row>
    <row r="108" ht="16.5" spans="1:6">
      <c r="A108" s="19"/>
      <c r="B108" s="19"/>
      <c r="C108" s="19"/>
      <c r="D108" s="30"/>
      <c r="E108" s="30"/>
      <c r="F108" s="30"/>
    </row>
    <row r="109" ht="16.5" spans="1:6">
      <c r="A109" s="19"/>
      <c r="B109" s="19"/>
      <c r="C109" s="19"/>
      <c r="D109" s="30"/>
      <c r="E109" s="30"/>
      <c r="F109" s="30"/>
    </row>
    <row r="110" ht="16.5" spans="1:6">
      <c r="A110" s="19"/>
      <c r="B110" s="19"/>
      <c r="C110" s="19"/>
      <c r="D110" s="30"/>
      <c r="E110" s="30"/>
      <c r="F110" s="30"/>
    </row>
    <row r="111" ht="16.5" spans="1:6">
      <c r="A111" s="19"/>
      <c r="B111" s="19"/>
      <c r="C111" s="19"/>
      <c r="D111" s="30"/>
      <c r="E111" s="30"/>
      <c r="F111" s="30"/>
    </row>
    <row r="112" ht="16.5" spans="1:6">
      <c r="A112" s="19"/>
      <c r="B112" s="19"/>
      <c r="C112" s="19"/>
      <c r="D112" s="30"/>
      <c r="E112" s="30"/>
      <c r="F112" s="30"/>
    </row>
    <row r="113" ht="16.5" spans="1:6">
      <c r="A113" s="19"/>
      <c r="B113" s="19"/>
      <c r="C113" s="19"/>
      <c r="D113" s="30"/>
      <c r="E113" s="30"/>
      <c r="F113" s="30"/>
    </row>
    <row r="114" ht="16.5" spans="1:6">
      <c r="A114" s="19"/>
      <c r="B114" s="19"/>
      <c r="C114" s="19"/>
      <c r="D114" s="30"/>
      <c r="E114" s="30"/>
      <c r="F114" s="30"/>
    </row>
    <row r="115" ht="16.5" spans="1:6">
      <c r="A115" s="19"/>
      <c r="B115" s="19"/>
      <c r="C115" s="19"/>
      <c r="D115" s="30"/>
      <c r="E115" s="30"/>
      <c r="F115" s="30"/>
    </row>
    <row r="116" ht="16.5" spans="1:6">
      <c r="A116" s="19"/>
      <c r="B116" s="19"/>
      <c r="C116" s="19"/>
      <c r="D116" s="19"/>
      <c r="E116" s="19"/>
      <c r="F116" s="19"/>
    </row>
    <row r="117" ht="16.5" spans="1:6">
      <c r="A117" s="19"/>
      <c r="B117" s="19"/>
      <c r="C117" s="19"/>
      <c r="D117" s="19"/>
      <c r="E117" s="19"/>
      <c r="F117" s="19"/>
    </row>
    <row r="118" ht="16.5" spans="1:6">
      <c r="A118" s="19"/>
      <c r="B118" s="19"/>
      <c r="C118" s="19"/>
      <c r="D118" s="19"/>
      <c r="E118" s="19"/>
      <c r="F118" s="19"/>
    </row>
    <row r="119" ht="16.5" spans="1:6">
      <c r="A119" s="19"/>
      <c r="B119" s="19"/>
      <c r="C119" s="19"/>
      <c r="D119" s="19"/>
      <c r="E119" s="19"/>
      <c r="F119" s="19"/>
    </row>
    <row r="120" ht="16.5" spans="1:6">
      <c r="A120" s="19"/>
      <c r="B120" s="19"/>
      <c r="C120" s="19"/>
      <c r="D120" s="19"/>
      <c r="E120" s="19"/>
      <c r="F120" s="19"/>
    </row>
    <row r="121" ht="16.5" spans="1:6">
      <c r="A121" s="19"/>
      <c r="B121" s="19"/>
      <c r="C121" s="19"/>
      <c r="D121" s="19"/>
      <c r="E121" s="19"/>
      <c r="F121" s="19"/>
    </row>
    <row r="122" ht="16.5" spans="1:6">
      <c r="A122" s="19"/>
      <c r="B122" s="19"/>
      <c r="C122" s="19"/>
      <c r="D122" s="19"/>
      <c r="E122" s="19"/>
      <c r="F122" s="19"/>
    </row>
    <row r="123" ht="16.5" spans="1:6">
      <c r="A123" s="19"/>
      <c r="B123" s="19"/>
      <c r="C123" s="19"/>
      <c r="D123" s="19"/>
      <c r="E123" s="19"/>
      <c r="F123" s="19"/>
    </row>
    <row r="124" ht="16.5" spans="1:6">
      <c r="A124" s="19"/>
      <c r="B124" s="19"/>
      <c r="C124" s="19"/>
      <c r="D124" s="19"/>
      <c r="E124" s="19"/>
      <c r="F124" s="19"/>
    </row>
    <row r="125" ht="16.5" spans="1:6">
      <c r="A125" s="19"/>
      <c r="B125" s="19"/>
      <c r="C125" s="19"/>
      <c r="D125" s="19"/>
      <c r="E125" s="19"/>
      <c r="F125" s="19"/>
    </row>
    <row r="126" ht="16.5" spans="1:6">
      <c r="A126" s="19"/>
      <c r="B126" s="19"/>
      <c r="C126" s="19"/>
      <c r="D126" s="19"/>
      <c r="E126" s="19"/>
      <c r="F126" s="19"/>
    </row>
    <row r="127" ht="16.5" spans="1:6">
      <c r="A127" s="19"/>
      <c r="B127" s="19"/>
      <c r="C127" s="19"/>
      <c r="D127" s="19"/>
      <c r="E127" s="19"/>
      <c r="F127" s="19"/>
    </row>
    <row r="128" ht="16.5" spans="1:6">
      <c r="A128" s="19"/>
      <c r="B128" s="19"/>
      <c r="C128" s="19"/>
      <c r="D128" s="19"/>
      <c r="E128" s="19"/>
      <c r="F128" s="19"/>
    </row>
    <row r="129" ht="16.5" spans="1:6">
      <c r="A129" s="19"/>
      <c r="B129" s="19"/>
      <c r="C129" s="19"/>
      <c r="D129" s="19"/>
      <c r="E129" s="19"/>
      <c r="F129" s="19"/>
    </row>
    <row r="130" ht="16.5" spans="1:6">
      <c r="A130" s="19"/>
      <c r="B130" s="19"/>
      <c r="C130" s="19"/>
      <c r="D130" s="19"/>
      <c r="E130" s="19"/>
      <c r="F130" s="19"/>
    </row>
    <row r="131" ht="16.5" spans="1:6">
      <c r="A131" s="19"/>
      <c r="B131" s="19"/>
      <c r="C131" s="19"/>
      <c r="D131" s="19"/>
      <c r="E131" s="19"/>
      <c r="F131" s="19"/>
    </row>
    <row r="132" ht="16.5" spans="1:6">
      <c r="A132" s="19"/>
      <c r="B132" s="19"/>
      <c r="C132" s="19"/>
      <c r="D132" s="19"/>
      <c r="E132" s="19"/>
      <c r="F132" s="19"/>
    </row>
    <row r="133" ht="16.5" spans="1:6">
      <c r="A133" s="19"/>
      <c r="B133" s="19"/>
      <c r="C133" s="19"/>
      <c r="D133" s="19"/>
      <c r="E133" s="19"/>
      <c r="F133" s="19"/>
    </row>
    <row r="134" ht="16.5" spans="1:6">
      <c r="A134" s="19"/>
      <c r="B134" s="19"/>
      <c r="C134" s="19"/>
      <c r="D134" s="19"/>
      <c r="E134" s="19"/>
      <c r="F134" s="19"/>
    </row>
    <row r="135" ht="16.5" spans="1:6">
      <c r="A135" s="19"/>
      <c r="B135" s="19"/>
      <c r="C135" s="19"/>
      <c r="D135" s="19"/>
      <c r="E135" s="19"/>
      <c r="F135" s="19"/>
    </row>
    <row r="136" ht="16.5" spans="1:6">
      <c r="A136" s="19"/>
      <c r="B136" s="19"/>
      <c r="C136" s="19"/>
      <c r="D136" s="19"/>
      <c r="E136" s="19"/>
      <c r="F136" s="19"/>
    </row>
    <row r="137" ht="16.5" spans="1:6">
      <c r="A137" s="19"/>
      <c r="B137" s="19"/>
      <c r="C137" s="19"/>
      <c r="D137" s="19"/>
      <c r="E137" s="19"/>
      <c r="F137" s="19"/>
    </row>
    <row r="138" ht="16.5" spans="1:6">
      <c r="A138" s="19"/>
      <c r="B138" s="19"/>
      <c r="C138" s="19"/>
      <c r="D138" s="19"/>
      <c r="E138" s="19"/>
      <c r="F138" s="19"/>
    </row>
    <row r="139" ht="16.5" spans="1:6">
      <c r="A139" s="19"/>
      <c r="B139" s="19"/>
      <c r="C139" s="19"/>
      <c r="D139" s="19"/>
      <c r="E139" s="19"/>
      <c r="F139" s="19"/>
    </row>
    <row r="140" ht="16.5" spans="1:6">
      <c r="A140" s="19"/>
      <c r="B140" s="19"/>
      <c r="C140" s="19"/>
      <c r="D140" s="19"/>
      <c r="E140" s="19"/>
      <c r="F140" s="19"/>
    </row>
    <row r="141" ht="16.5" spans="1:6">
      <c r="A141" s="19"/>
      <c r="B141" s="19"/>
      <c r="C141" s="19"/>
      <c r="D141" s="19"/>
      <c r="E141" s="19"/>
      <c r="F141" s="19"/>
    </row>
    <row r="142" ht="16.5" spans="1:6">
      <c r="A142" s="19"/>
      <c r="B142" s="19"/>
      <c r="C142" s="19"/>
      <c r="D142" s="19"/>
      <c r="E142" s="19"/>
      <c r="F142" s="19"/>
    </row>
    <row r="143" ht="16.5" spans="1:6">
      <c r="A143" s="19"/>
      <c r="B143" s="19"/>
      <c r="C143" s="19"/>
      <c r="D143" s="19"/>
      <c r="E143" s="19"/>
      <c r="F143" s="19"/>
    </row>
    <row r="144" ht="16.5" spans="1:6">
      <c r="A144" s="19"/>
      <c r="B144" s="19"/>
      <c r="C144" s="19"/>
      <c r="D144" s="19"/>
      <c r="E144" s="19"/>
      <c r="F144" s="19"/>
    </row>
    <row r="145" ht="16.5" spans="1:6">
      <c r="A145" s="19"/>
      <c r="B145" s="19"/>
      <c r="C145" s="19"/>
      <c r="D145" s="19"/>
      <c r="E145" s="19"/>
      <c r="F145" s="19"/>
    </row>
    <row r="146" ht="16.5" spans="1:3">
      <c r="A146" s="19"/>
      <c r="B146" s="19"/>
      <c r="C146" s="19"/>
    </row>
    <row r="147" ht="16.5" spans="1:3">
      <c r="A147" s="19"/>
      <c r="B147" s="19"/>
      <c r="C147" s="19"/>
    </row>
    <row r="148" ht="16.5" spans="1:3">
      <c r="A148" s="19"/>
      <c r="B148" s="19"/>
      <c r="C148" s="19"/>
    </row>
    <row r="149" ht="16.5" spans="1:3">
      <c r="A149" s="19"/>
      <c r="B149" s="19"/>
      <c r="C149" s="19"/>
    </row>
    <row r="150" ht="16.5" spans="1:3">
      <c r="A150" s="19"/>
      <c r="B150" s="19"/>
      <c r="C150" s="19"/>
    </row>
    <row r="151" ht="16.5" spans="1:3">
      <c r="A151" s="19"/>
      <c r="B151" s="19"/>
      <c r="C151" s="1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6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189</v>
      </c>
      <c r="B1" s="2"/>
      <c r="C1" s="2"/>
      <c r="D1" s="2"/>
      <c r="E1" s="2"/>
      <c r="F1" s="2"/>
      <c r="G1" s="2"/>
      <c r="H1" s="2"/>
      <c r="I1" s="2"/>
      <c r="J1" s="2"/>
      <c r="K1" s="1" t="s">
        <v>190</v>
      </c>
      <c r="L1" s="1"/>
      <c r="M1" s="1"/>
      <c r="N1" s="1"/>
      <c r="O1" s="1"/>
      <c r="P1" s="1"/>
      <c r="Q1" s="1"/>
      <c r="R1" s="1"/>
    </row>
    <row r="2" ht="22.5" spans="1:18">
      <c r="A2" s="3" t="s">
        <v>191</v>
      </c>
      <c r="B2" s="4" t="s">
        <v>192</v>
      </c>
      <c r="C2" s="4" t="s">
        <v>193</v>
      </c>
      <c r="D2" s="4" t="s">
        <v>194</v>
      </c>
      <c r="E2" s="4" t="s">
        <v>195</v>
      </c>
      <c r="F2" s="4" t="s">
        <v>196</v>
      </c>
      <c r="G2" s="4" t="s">
        <v>197</v>
      </c>
      <c r="H2" s="4" t="s">
        <v>198</v>
      </c>
      <c r="I2" s="4" t="s">
        <v>199</v>
      </c>
      <c r="J2" s="4" t="s">
        <v>200</v>
      </c>
      <c r="K2" s="12" t="s">
        <v>201</v>
      </c>
      <c r="L2" s="12" t="s">
        <v>202</v>
      </c>
      <c r="M2" s="12" t="s">
        <v>203</v>
      </c>
      <c r="N2" s="12" t="s">
        <v>204</v>
      </c>
      <c r="O2" s="12" t="s">
        <v>205</v>
      </c>
      <c r="P2" s="12" t="s">
        <v>206</v>
      </c>
      <c r="Q2" s="12" t="s">
        <v>207</v>
      </c>
      <c r="R2" s="12" t="s">
        <v>208</v>
      </c>
    </row>
    <row r="3" ht="16.5" spans="1:18">
      <c r="A3" s="16">
        <v>29</v>
      </c>
      <c r="B3" s="16" t="s">
        <v>209</v>
      </c>
      <c r="C3" s="16">
        <v>3873.127</v>
      </c>
      <c r="D3" s="16">
        <v>4223.464</v>
      </c>
      <c r="E3" s="16">
        <v>1</v>
      </c>
      <c r="F3" s="17">
        <v>0</v>
      </c>
      <c r="G3" s="17">
        <v>0</v>
      </c>
      <c r="H3" s="17">
        <v>1</v>
      </c>
      <c r="I3" s="17">
        <v>0.139</v>
      </c>
      <c r="J3" s="17">
        <v>8.423</v>
      </c>
      <c r="K3" s="20">
        <v>4</v>
      </c>
      <c r="L3" s="20">
        <v>0</v>
      </c>
      <c r="M3" s="20">
        <v>0</v>
      </c>
      <c r="N3" s="20">
        <v>1</v>
      </c>
      <c r="O3" s="20">
        <v>0</v>
      </c>
      <c r="P3" s="20">
        <v>-1.594</v>
      </c>
      <c r="Q3" s="20">
        <v>0</v>
      </c>
      <c r="R3" s="20">
        <v>0</v>
      </c>
    </row>
    <row r="4" ht="16.5" spans="1:18">
      <c r="A4" s="16">
        <v>38</v>
      </c>
      <c r="B4" s="16" t="s">
        <v>210</v>
      </c>
      <c r="C4" s="16">
        <v>5001.584</v>
      </c>
      <c r="D4" s="16">
        <v>5504.746</v>
      </c>
      <c r="E4" s="16">
        <v>1</v>
      </c>
      <c r="F4" s="17">
        <v>0</v>
      </c>
      <c r="G4" s="17">
        <v>0</v>
      </c>
      <c r="H4" s="17">
        <v>1</v>
      </c>
      <c r="I4" s="17">
        <v>0.497</v>
      </c>
      <c r="J4" s="17">
        <v>9.592</v>
      </c>
      <c r="K4" s="20">
        <v>4</v>
      </c>
      <c r="L4" s="20">
        <v>0</v>
      </c>
      <c r="M4" s="20">
        <v>0</v>
      </c>
      <c r="N4" s="20">
        <v>1</v>
      </c>
      <c r="O4" s="20">
        <v>0</v>
      </c>
      <c r="P4" s="20">
        <v>-1.659</v>
      </c>
      <c r="Q4" s="20">
        <v>0</v>
      </c>
      <c r="R4" s="20">
        <v>0</v>
      </c>
    </row>
    <row r="5" ht="16.5" spans="1:18">
      <c r="A5" s="16">
        <v>76</v>
      </c>
      <c r="B5" s="16" t="s">
        <v>211</v>
      </c>
      <c r="C5" s="16">
        <v>4857.532</v>
      </c>
      <c r="D5" s="16">
        <v>5340.023</v>
      </c>
      <c r="E5" s="16">
        <v>1</v>
      </c>
      <c r="F5" s="17">
        <v>0</v>
      </c>
      <c r="G5" s="17">
        <v>0</v>
      </c>
      <c r="H5" s="17">
        <v>1</v>
      </c>
      <c r="I5" s="17">
        <v>0.395</v>
      </c>
      <c r="J5" s="17">
        <v>9.395</v>
      </c>
      <c r="K5" s="20">
        <v>4</v>
      </c>
      <c r="L5" s="20">
        <v>0</v>
      </c>
      <c r="M5" s="20">
        <v>-1</v>
      </c>
      <c r="N5" s="20">
        <v>1</v>
      </c>
      <c r="O5" s="20">
        <v>0</v>
      </c>
      <c r="P5" s="20">
        <v>-0.158</v>
      </c>
      <c r="Q5" s="20">
        <v>0</v>
      </c>
      <c r="R5" s="20">
        <v>0</v>
      </c>
    </row>
    <row r="6" ht="16.5" spans="1:18">
      <c r="A6" s="16">
        <v>125</v>
      </c>
      <c r="B6" s="16" t="s">
        <v>212</v>
      </c>
      <c r="C6" s="16">
        <v>10515.824</v>
      </c>
      <c r="D6" s="16">
        <v>11371.385</v>
      </c>
      <c r="E6" s="16">
        <v>1</v>
      </c>
      <c r="F6" s="17">
        <v>0</v>
      </c>
      <c r="G6" s="17">
        <v>0</v>
      </c>
      <c r="H6" s="17">
        <v>1</v>
      </c>
      <c r="I6" s="17">
        <v>0.37</v>
      </c>
      <c r="J6" s="17">
        <v>7.866</v>
      </c>
      <c r="K6" s="20">
        <v>4</v>
      </c>
      <c r="L6" s="20">
        <v>1</v>
      </c>
      <c r="M6" s="20">
        <v>0</v>
      </c>
      <c r="N6" s="20">
        <v>1</v>
      </c>
      <c r="O6" s="20">
        <v>-1</v>
      </c>
      <c r="P6" s="20">
        <v>-3.621</v>
      </c>
      <c r="Q6" s="20">
        <v>0</v>
      </c>
      <c r="R6" s="20">
        <v>0</v>
      </c>
    </row>
    <row r="7" ht="16.5" spans="1:18">
      <c r="A7" s="16">
        <v>149</v>
      </c>
      <c r="B7" s="16" t="s">
        <v>213</v>
      </c>
      <c r="C7" s="16">
        <v>3646.924</v>
      </c>
      <c r="D7" s="16">
        <v>3958.154</v>
      </c>
      <c r="E7" s="16">
        <v>1</v>
      </c>
      <c r="F7" s="17">
        <v>0</v>
      </c>
      <c r="G7" s="17">
        <v>0</v>
      </c>
      <c r="H7" s="17">
        <v>1</v>
      </c>
      <c r="I7" s="17">
        <v>0.474</v>
      </c>
      <c r="J7" s="17">
        <v>8.3</v>
      </c>
      <c r="K7" s="20">
        <v>4</v>
      </c>
      <c r="L7" s="20">
        <v>0</v>
      </c>
      <c r="M7" s="20">
        <v>-1</v>
      </c>
      <c r="N7" s="20">
        <v>1</v>
      </c>
      <c r="O7" s="20">
        <v>0</v>
      </c>
      <c r="P7" s="20">
        <v>0.895</v>
      </c>
      <c r="Q7" s="20">
        <v>0</v>
      </c>
      <c r="R7" s="20">
        <v>0</v>
      </c>
    </row>
    <row r="8" ht="16.5" spans="1:18">
      <c r="A8" s="16">
        <v>869</v>
      </c>
      <c r="B8" s="16" t="s">
        <v>214</v>
      </c>
      <c r="C8" s="16">
        <v>3081.088</v>
      </c>
      <c r="D8" s="16">
        <v>3705.423</v>
      </c>
      <c r="E8" s="16">
        <v>1</v>
      </c>
      <c r="F8" s="17">
        <v>0</v>
      </c>
      <c r="G8" s="17">
        <v>0</v>
      </c>
      <c r="H8" s="17">
        <v>1</v>
      </c>
      <c r="I8" s="17">
        <v>0.37</v>
      </c>
      <c r="J8" s="17">
        <v>17.157</v>
      </c>
      <c r="K8" s="20">
        <v>1</v>
      </c>
      <c r="L8" s="20">
        <v>0</v>
      </c>
      <c r="M8" s="20">
        <v>1</v>
      </c>
      <c r="N8" s="20">
        <v>-1</v>
      </c>
      <c r="O8" s="20">
        <v>0</v>
      </c>
      <c r="P8" s="20">
        <v>2.502</v>
      </c>
      <c r="Q8" s="20">
        <v>0</v>
      </c>
      <c r="R8" s="20">
        <v>0</v>
      </c>
    </row>
    <row r="9" ht="16.5" spans="1:18">
      <c r="A9" s="16">
        <v>399373</v>
      </c>
      <c r="B9" s="16" t="s">
        <v>215</v>
      </c>
      <c r="C9" s="16">
        <v>7487.386</v>
      </c>
      <c r="D9" s="16">
        <v>8132.126</v>
      </c>
      <c r="E9" s="16">
        <v>1</v>
      </c>
      <c r="F9" s="17">
        <v>0</v>
      </c>
      <c r="G9" s="17">
        <v>0</v>
      </c>
      <c r="H9" s="17">
        <v>1</v>
      </c>
      <c r="I9" s="17">
        <v>0.25</v>
      </c>
      <c r="J9" s="17">
        <v>8.159</v>
      </c>
      <c r="K9" s="20">
        <v>4</v>
      </c>
      <c r="L9" s="20">
        <v>0</v>
      </c>
      <c r="M9" s="20">
        <v>-1</v>
      </c>
      <c r="N9" s="20">
        <v>1</v>
      </c>
      <c r="O9" s="20">
        <v>0</v>
      </c>
      <c r="P9" s="20">
        <v>0.546</v>
      </c>
      <c r="Q9" s="20">
        <v>0</v>
      </c>
      <c r="R9" s="20">
        <v>0</v>
      </c>
    </row>
    <row r="10" ht="16.5" spans="1:18">
      <c r="A10" s="16">
        <v>399404</v>
      </c>
      <c r="B10" s="16" t="s">
        <v>216</v>
      </c>
      <c r="C10" s="16">
        <v>6131.83</v>
      </c>
      <c r="D10" s="16">
        <v>6593.75</v>
      </c>
      <c r="E10" s="16">
        <v>1</v>
      </c>
      <c r="F10" s="17">
        <v>0</v>
      </c>
      <c r="G10" s="17">
        <v>0</v>
      </c>
      <c r="H10" s="17">
        <v>1</v>
      </c>
      <c r="I10" s="17">
        <v>0.352</v>
      </c>
      <c r="J10" s="17">
        <v>7.333</v>
      </c>
      <c r="K10" s="20">
        <v>4</v>
      </c>
      <c r="L10" s="20">
        <v>0</v>
      </c>
      <c r="M10" s="20">
        <v>0</v>
      </c>
      <c r="N10" s="20">
        <v>1</v>
      </c>
      <c r="O10" s="20">
        <v>0</v>
      </c>
      <c r="P10" s="20">
        <v>2.369</v>
      </c>
      <c r="Q10" s="20">
        <v>0</v>
      </c>
      <c r="R10" s="20">
        <v>0</v>
      </c>
    </row>
    <row r="11" ht="16.5" spans="1:18">
      <c r="A11" s="18">
        <v>12</v>
      </c>
      <c r="B11" s="18" t="s">
        <v>217</v>
      </c>
      <c r="C11" s="18">
        <v>221.496</v>
      </c>
      <c r="D11" s="18">
        <v>224.535</v>
      </c>
      <c r="E11" s="18">
        <v>0</v>
      </c>
      <c r="F11" s="18">
        <v>0</v>
      </c>
      <c r="G11" s="18">
        <v>0</v>
      </c>
      <c r="H11" s="18">
        <v>1</v>
      </c>
      <c r="I11" s="17">
        <v>0.053</v>
      </c>
      <c r="J11" s="17">
        <v>1.406</v>
      </c>
      <c r="K11" s="20">
        <v>4</v>
      </c>
      <c r="L11" s="20">
        <v>0</v>
      </c>
      <c r="M11" s="20">
        <v>0</v>
      </c>
      <c r="N11" s="20">
        <v>1</v>
      </c>
      <c r="O11" s="20">
        <v>0</v>
      </c>
      <c r="P11" s="20">
        <v>-5.233</v>
      </c>
      <c r="Q11" s="20">
        <v>0</v>
      </c>
      <c r="R11" s="20">
        <v>0</v>
      </c>
    </row>
    <row r="12" ht="16.5" spans="1:18">
      <c r="A12" s="18">
        <v>13</v>
      </c>
      <c r="B12" s="18" t="s">
        <v>218</v>
      </c>
      <c r="C12" s="18">
        <v>293.909</v>
      </c>
      <c r="D12" s="18">
        <v>296.368</v>
      </c>
      <c r="E12" s="18">
        <v>0</v>
      </c>
      <c r="F12" s="18">
        <v>0</v>
      </c>
      <c r="G12" s="18">
        <v>0</v>
      </c>
      <c r="H12" s="18">
        <v>1</v>
      </c>
      <c r="I12" s="17">
        <v>0.382</v>
      </c>
      <c r="J12" s="17">
        <v>1.208</v>
      </c>
      <c r="K12" s="20">
        <v>4</v>
      </c>
      <c r="L12" s="20">
        <v>2</v>
      </c>
      <c r="M12" s="20">
        <v>0</v>
      </c>
      <c r="N12" s="20">
        <v>1</v>
      </c>
      <c r="O12" s="20">
        <v>0</v>
      </c>
      <c r="P12" s="20">
        <v>-1.626</v>
      </c>
      <c r="Q12" s="20">
        <v>0</v>
      </c>
      <c r="R12" s="20">
        <v>0</v>
      </c>
    </row>
    <row r="13" ht="16.5" spans="1:18">
      <c r="A13" s="18">
        <v>22</v>
      </c>
      <c r="B13" s="18" t="s">
        <v>219</v>
      </c>
      <c r="C13" s="18">
        <v>246.624</v>
      </c>
      <c r="D13" s="18">
        <v>248.587</v>
      </c>
      <c r="E13" s="18">
        <v>0</v>
      </c>
      <c r="F13" s="18">
        <v>0</v>
      </c>
      <c r="G13" s="18">
        <v>0</v>
      </c>
      <c r="H13" s="18">
        <v>1</v>
      </c>
      <c r="I13" s="17">
        <v>0.339</v>
      </c>
      <c r="J13" s="17">
        <v>1.126</v>
      </c>
      <c r="K13" s="20">
        <v>4</v>
      </c>
      <c r="L13" s="20">
        <v>2</v>
      </c>
      <c r="M13" s="20">
        <v>0</v>
      </c>
      <c r="N13" s="20">
        <v>0</v>
      </c>
      <c r="O13" s="20">
        <v>0</v>
      </c>
      <c r="P13" s="20">
        <v>-5.023</v>
      </c>
      <c r="Q13" s="20">
        <v>0</v>
      </c>
      <c r="R13" s="20">
        <v>1</v>
      </c>
    </row>
    <row r="14" ht="16.5" spans="1:18">
      <c r="A14" s="18">
        <v>61</v>
      </c>
      <c r="B14" s="18" t="s">
        <v>220</v>
      </c>
      <c r="C14" s="18">
        <v>174.904</v>
      </c>
      <c r="D14" s="18">
        <v>177.245</v>
      </c>
      <c r="E14" s="18">
        <v>0</v>
      </c>
      <c r="F14" s="18">
        <v>0</v>
      </c>
      <c r="G14" s="18">
        <v>0</v>
      </c>
      <c r="H14" s="18">
        <v>1</v>
      </c>
      <c r="I14" s="17">
        <v>0.303</v>
      </c>
      <c r="J14" s="17">
        <v>1.62</v>
      </c>
      <c r="K14" s="20">
        <v>3</v>
      </c>
      <c r="L14" s="20">
        <v>2</v>
      </c>
      <c r="M14" s="20">
        <v>0</v>
      </c>
      <c r="N14" s="20">
        <v>-1</v>
      </c>
      <c r="O14" s="20">
        <v>0</v>
      </c>
      <c r="P14" s="20">
        <v>-0.017</v>
      </c>
      <c r="Q14" s="20">
        <v>0</v>
      </c>
      <c r="R14" s="20">
        <v>-1</v>
      </c>
    </row>
    <row r="15" ht="16.5" spans="1:18">
      <c r="A15" s="18">
        <v>101</v>
      </c>
      <c r="B15" s="18" t="s">
        <v>221</v>
      </c>
      <c r="C15" s="18">
        <v>244.642</v>
      </c>
      <c r="D15" s="18">
        <v>246.58</v>
      </c>
      <c r="E15" s="18">
        <v>0</v>
      </c>
      <c r="F15" s="18">
        <v>0</v>
      </c>
      <c r="G15" s="18">
        <v>0</v>
      </c>
      <c r="H15" s="18">
        <v>1</v>
      </c>
      <c r="I15" s="17">
        <v>0.325</v>
      </c>
      <c r="J15" s="17">
        <v>1.108</v>
      </c>
      <c r="K15" s="20">
        <v>4</v>
      </c>
      <c r="L15" s="20">
        <v>2</v>
      </c>
      <c r="M15" s="20">
        <v>0</v>
      </c>
      <c r="N15" s="20">
        <v>1</v>
      </c>
      <c r="O15" s="20">
        <v>0</v>
      </c>
      <c r="P15" s="20">
        <v>0.001</v>
      </c>
      <c r="Q15" s="20">
        <v>0</v>
      </c>
      <c r="R15" s="20">
        <v>0</v>
      </c>
    </row>
    <row r="16" ht="16.5" spans="1:18">
      <c r="A16" s="18">
        <v>116</v>
      </c>
      <c r="B16" s="18" t="s">
        <v>222</v>
      </c>
      <c r="C16" s="18">
        <v>194.552</v>
      </c>
      <c r="D16" s="18">
        <v>196.412</v>
      </c>
      <c r="E16" s="18">
        <v>0</v>
      </c>
      <c r="F16" s="18">
        <v>0</v>
      </c>
      <c r="G16" s="18">
        <v>0</v>
      </c>
      <c r="H16" s="18">
        <v>1</v>
      </c>
      <c r="I16" s="17">
        <v>0.325</v>
      </c>
      <c r="J16" s="17">
        <v>1.269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2.624</v>
      </c>
      <c r="Q16" s="20">
        <v>0</v>
      </c>
      <c r="R16" s="20">
        <v>0</v>
      </c>
    </row>
    <row r="17" ht="16.5" spans="1:18">
      <c r="A17" s="18">
        <v>134</v>
      </c>
      <c r="B17" s="18" t="s">
        <v>223</v>
      </c>
      <c r="C17" s="18">
        <v>924.092</v>
      </c>
      <c r="D17" s="18">
        <v>1006.272</v>
      </c>
      <c r="E17" s="18">
        <v>0</v>
      </c>
      <c r="F17" s="18">
        <v>0</v>
      </c>
      <c r="G17" s="18">
        <v>0</v>
      </c>
      <c r="H17" s="18">
        <v>1</v>
      </c>
      <c r="I17" s="17">
        <v>3.9</v>
      </c>
      <c r="J17" s="17">
        <v>11.749</v>
      </c>
      <c r="K17" s="20">
        <v>4</v>
      </c>
      <c r="L17" s="20">
        <v>2</v>
      </c>
      <c r="M17" s="20">
        <v>0</v>
      </c>
      <c r="N17" s="20">
        <v>1</v>
      </c>
      <c r="O17" s="20">
        <v>0</v>
      </c>
      <c r="P17" s="20">
        <v>0.941</v>
      </c>
      <c r="Q17" s="20">
        <v>0</v>
      </c>
      <c r="R17" s="20">
        <v>0</v>
      </c>
    </row>
    <row r="18" ht="16.5" spans="1:18">
      <c r="A18" s="18">
        <v>923</v>
      </c>
      <c r="B18" s="18" t="s">
        <v>224</v>
      </c>
      <c r="C18" s="18">
        <v>247.232</v>
      </c>
      <c r="D18" s="18">
        <v>249.18</v>
      </c>
      <c r="E18" s="18">
        <v>0</v>
      </c>
      <c r="F18" s="18">
        <v>0</v>
      </c>
      <c r="G18" s="18">
        <v>0</v>
      </c>
      <c r="H18" s="18">
        <v>1</v>
      </c>
      <c r="I18" s="17">
        <v>0.347</v>
      </c>
      <c r="J18" s="17">
        <v>1.126</v>
      </c>
      <c r="K18" s="20">
        <v>4</v>
      </c>
      <c r="L18" s="20">
        <v>0</v>
      </c>
      <c r="M18" s="20">
        <v>0</v>
      </c>
      <c r="N18" s="20">
        <v>1</v>
      </c>
      <c r="O18" s="20">
        <v>0</v>
      </c>
      <c r="P18" s="20">
        <v>-1.346</v>
      </c>
      <c r="Q18" s="20">
        <v>0</v>
      </c>
      <c r="R18" s="20">
        <v>0</v>
      </c>
    </row>
    <row r="19" ht="16.5" spans="1:18">
      <c r="A19" s="18">
        <v>399289</v>
      </c>
      <c r="B19" s="18" t="s">
        <v>225</v>
      </c>
      <c r="C19" s="18">
        <v>117.195</v>
      </c>
      <c r="D19" s="18">
        <v>118.375</v>
      </c>
      <c r="E19" s="18">
        <v>0</v>
      </c>
      <c r="F19" s="18">
        <v>0</v>
      </c>
      <c r="G19" s="18">
        <v>0</v>
      </c>
      <c r="H19" s="18">
        <v>1</v>
      </c>
      <c r="I19" s="17">
        <v>0.434</v>
      </c>
      <c r="J19" s="17">
        <v>1.427</v>
      </c>
      <c r="K19" s="20">
        <v>4</v>
      </c>
      <c r="L19" s="20">
        <v>2</v>
      </c>
      <c r="M19" s="20">
        <v>0</v>
      </c>
      <c r="N19" s="20">
        <v>1</v>
      </c>
      <c r="O19" s="20">
        <v>0</v>
      </c>
      <c r="P19" s="20">
        <v>6.284</v>
      </c>
      <c r="Q19" s="20">
        <v>0</v>
      </c>
      <c r="R19" s="20">
        <v>0</v>
      </c>
    </row>
    <row r="20" ht="16.5" spans="1:18">
      <c r="A20" s="18">
        <v>399298</v>
      </c>
      <c r="B20" s="18" t="s">
        <v>226</v>
      </c>
      <c r="C20" s="18">
        <v>207.87</v>
      </c>
      <c r="D20" s="18">
        <v>209.766</v>
      </c>
      <c r="E20" s="18">
        <v>0</v>
      </c>
      <c r="F20" s="18">
        <v>0</v>
      </c>
      <c r="G20" s="18">
        <v>0</v>
      </c>
      <c r="H20" s="18">
        <v>1</v>
      </c>
      <c r="I20" s="17">
        <v>0.404</v>
      </c>
      <c r="J20" s="17">
        <v>1.304</v>
      </c>
      <c r="K20" s="20">
        <v>4</v>
      </c>
      <c r="L20" s="20">
        <v>0</v>
      </c>
      <c r="M20" s="20">
        <v>0</v>
      </c>
      <c r="N20" s="20">
        <v>1</v>
      </c>
      <c r="O20" s="20">
        <v>0</v>
      </c>
      <c r="P20" s="20">
        <v>0.339</v>
      </c>
      <c r="Q20" s="20">
        <v>0</v>
      </c>
      <c r="R20" s="20">
        <v>0</v>
      </c>
    </row>
    <row r="21" ht="16.5" spans="1:18">
      <c r="A21" s="18">
        <v>399299</v>
      </c>
      <c r="B21" s="18" t="s">
        <v>227</v>
      </c>
      <c r="C21" s="18">
        <v>239.497</v>
      </c>
      <c r="D21" s="18">
        <v>241.194</v>
      </c>
      <c r="E21" s="18">
        <v>0</v>
      </c>
      <c r="F21" s="18">
        <v>0</v>
      </c>
      <c r="G21" s="18">
        <v>0</v>
      </c>
      <c r="H21" s="18">
        <v>1</v>
      </c>
      <c r="I21" s="17">
        <v>0.42</v>
      </c>
      <c r="J21" s="17">
        <v>1.121</v>
      </c>
      <c r="K21" s="20">
        <v>4</v>
      </c>
      <c r="L21" s="20">
        <v>0</v>
      </c>
      <c r="M21" s="20">
        <v>0</v>
      </c>
      <c r="N21" s="20">
        <v>0</v>
      </c>
      <c r="O21" s="20">
        <v>0</v>
      </c>
      <c r="P21" s="20">
        <v>-3.426</v>
      </c>
      <c r="Q21" s="20">
        <v>0</v>
      </c>
      <c r="R21" s="20">
        <v>0</v>
      </c>
    </row>
    <row r="22" ht="16.5" spans="1:18">
      <c r="A22" s="18">
        <v>399301</v>
      </c>
      <c r="B22" s="18" t="s">
        <v>228</v>
      </c>
      <c r="C22" s="18">
        <v>211.621</v>
      </c>
      <c r="D22" s="18">
        <v>213.551</v>
      </c>
      <c r="E22" s="18">
        <v>0</v>
      </c>
      <c r="F22" s="18">
        <v>0</v>
      </c>
      <c r="G22" s="18">
        <v>0</v>
      </c>
      <c r="H22" s="18">
        <v>1</v>
      </c>
      <c r="I22" s="17">
        <v>0.403</v>
      </c>
      <c r="J22" s="17">
        <v>1.304</v>
      </c>
      <c r="K22" s="20">
        <v>4</v>
      </c>
      <c r="L22" s="20">
        <v>1</v>
      </c>
      <c r="M22" s="20">
        <v>0</v>
      </c>
      <c r="N22" s="20">
        <v>1</v>
      </c>
      <c r="O22" s="20">
        <v>0</v>
      </c>
      <c r="P22" s="20">
        <v>0.455</v>
      </c>
      <c r="Q22" s="20">
        <v>0</v>
      </c>
      <c r="R22" s="20">
        <v>0</v>
      </c>
    </row>
    <row r="23" ht="16.5" spans="1:18">
      <c r="A23" s="18">
        <v>399302</v>
      </c>
      <c r="B23" s="18" t="s">
        <v>229</v>
      </c>
      <c r="C23" s="18">
        <v>215.577</v>
      </c>
      <c r="D23" s="18">
        <v>217.654</v>
      </c>
      <c r="E23" s="18">
        <v>0</v>
      </c>
      <c r="F23" s="18">
        <v>0</v>
      </c>
      <c r="G23" s="18">
        <v>0</v>
      </c>
      <c r="H23" s="18">
        <v>1</v>
      </c>
      <c r="I23" s="17">
        <v>0.321</v>
      </c>
      <c r="J23" s="17">
        <v>1.273</v>
      </c>
      <c r="K23" s="20">
        <v>3</v>
      </c>
      <c r="L23" s="20">
        <v>2</v>
      </c>
      <c r="M23" s="20">
        <v>0</v>
      </c>
      <c r="N23" s="20">
        <v>0</v>
      </c>
      <c r="O23" s="20">
        <v>0</v>
      </c>
      <c r="P23" s="20">
        <v>0.001</v>
      </c>
      <c r="Q23" s="20">
        <v>0</v>
      </c>
      <c r="R23" s="20">
        <v>1</v>
      </c>
    </row>
    <row r="24" ht="16.5" spans="1:18">
      <c r="A24" s="18">
        <v>399427</v>
      </c>
      <c r="B24" s="18" t="s">
        <v>230</v>
      </c>
      <c r="C24" s="18">
        <v>2139.628</v>
      </c>
      <c r="D24" s="18">
        <v>2475.492</v>
      </c>
      <c r="E24" s="18">
        <v>0</v>
      </c>
      <c r="F24" s="18">
        <v>0</v>
      </c>
      <c r="G24" s="18">
        <v>0</v>
      </c>
      <c r="H24" s="18">
        <v>1</v>
      </c>
      <c r="I24" s="17">
        <v>1.685</v>
      </c>
      <c r="J24" s="17">
        <v>15.024</v>
      </c>
      <c r="K24" s="20">
        <v>4</v>
      </c>
      <c r="L24" s="20">
        <v>0</v>
      </c>
      <c r="M24" s="20">
        <v>0</v>
      </c>
      <c r="N24" s="20">
        <v>0</v>
      </c>
      <c r="O24" s="20">
        <v>0</v>
      </c>
      <c r="P24" s="20">
        <v>0.935</v>
      </c>
      <c r="Q24" s="20">
        <v>0</v>
      </c>
      <c r="R24" s="20">
        <v>0</v>
      </c>
    </row>
    <row r="25" ht="16.5" spans="1:18">
      <c r="A25" s="18">
        <v>399431</v>
      </c>
      <c r="B25" s="18" t="s">
        <v>231</v>
      </c>
      <c r="C25" s="18">
        <v>7112.781</v>
      </c>
      <c r="D25" s="18">
        <v>7743.27</v>
      </c>
      <c r="E25" s="18">
        <v>0</v>
      </c>
      <c r="F25" s="18">
        <v>0</v>
      </c>
      <c r="G25" s="18">
        <v>0</v>
      </c>
      <c r="H25" s="18">
        <v>1</v>
      </c>
      <c r="I25" s="17">
        <v>3.478</v>
      </c>
      <c r="J25" s="17">
        <v>11.337</v>
      </c>
      <c r="K25" s="20">
        <v>2</v>
      </c>
      <c r="L25" s="20">
        <v>2</v>
      </c>
      <c r="M25" s="20">
        <v>0</v>
      </c>
      <c r="N25" s="20">
        <v>0</v>
      </c>
      <c r="O25" s="20">
        <v>0</v>
      </c>
      <c r="P25" s="20">
        <v>2.864</v>
      </c>
      <c r="Q25" s="20">
        <v>0</v>
      </c>
      <c r="R25" s="20">
        <v>0</v>
      </c>
    </row>
    <row r="26" ht="16.5" spans="1:18">
      <c r="A26" s="18">
        <v>399986</v>
      </c>
      <c r="B26" s="18" t="s">
        <v>232</v>
      </c>
      <c r="C26" s="18">
        <v>6774.37</v>
      </c>
      <c r="D26" s="18">
        <v>7362.562</v>
      </c>
      <c r="E26" s="18">
        <v>0</v>
      </c>
      <c r="F26" s="18">
        <v>0</v>
      </c>
      <c r="G26" s="18">
        <v>0</v>
      </c>
      <c r="H26" s="18">
        <v>1</v>
      </c>
      <c r="I26" s="17">
        <v>3.499</v>
      </c>
      <c r="J26" s="17">
        <v>11.209</v>
      </c>
      <c r="K26" s="20">
        <v>3</v>
      </c>
      <c r="L26" s="20">
        <v>1</v>
      </c>
      <c r="M26" s="20">
        <v>-1</v>
      </c>
      <c r="N26" s="20">
        <v>1</v>
      </c>
      <c r="O26" s="20">
        <v>0</v>
      </c>
      <c r="P26" s="20">
        <v>0.161</v>
      </c>
      <c r="Q26" s="20">
        <v>0</v>
      </c>
      <c r="R26" s="20">
        <v>0</v>
      </c>
    </row>
    <row r="27" ht="16.5" spans="1:18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21"/>
      <c r="L27" s="21"/>
      <c r="M27" s="21"/>
      <c r="N27" s="21"/>
      <c r="O27" s="21"/>
      <c r="P27" s="21"/>
      <c r="Q27" s="21"/>
      <c r="R27" s="21"/>
    </row>
    <row r="28" ht="16.5" spans="1:18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21"/>
      <c r="L28" s="21"/>
      <c r="M28" s="21"/>
      <c r="N28" s="21"/>
      <c r="O28" s="21"/>
      <c r="P28" s="21"/>
      <c r="Q28" s="21"/>
      <c r="R28" s="21"/>
    </row>
    <row r="29" ht="16.5" spans="1:18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21"/>
      <c r="L29" s="21"/>
      <c r="M29" s="21"/>
      <c r="N29" s="21"/>
      <c r="O29" s="21"/>
      <c r="P29" s="21"/>
      <c r="Q29" s="21"/>
      <c r="R29" s="21"/>
    </row>
    <row r="30" ht="16.5" spans="1:18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21"/>
      <c r="L30" s="21"/>
      <c r="M30" s="21"/>
      <c r="N30" s="21"/>
      <c r="O30" s="21"/>
      <c r="P30" s="21"/>
      <c r="Q30" s="21"/>
      <c r="R30" s="21"/>
    </row>
    <row r="31" ht="16.5" spans="1:18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21"/>
      <c r="L31" s="21"/>
      <c r="M31" s="21"/>
      <c r="N31" s="21"/>
      <c r="O31" s="21"/>
      <c r="P31" s="21"/>
      <c r="Q31" s="21"/>
      <c r="R31" s="21"/>
    </row>
    <row r="32" ht="16.5" spans="1:18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21"/>
      <c r="L32" s="21"/>
      <c r="M32" s="21"/>
      <c r="N32" s="21"/>
      <c r="O32" s="21"/>
      <c r="P32" s="21"/>
      <c r="Q32" s="21"/>
      <c r="R32" s="21"/>
    </row>
    <row r="33" ht="16.5" spans="1:18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21"/>
      <c r="L33" s="21"/>
      <c r="M33" s="21"/>
      <c r="N33" s="21"/>
      <c r="O33" s="21"/>
      <c r="P33" s="21"/>
      <c r="Q33" s="21"/>
      <c r="R33" s="21"/>
    </row>
    <row r="34" ht="16.5" spans="1:18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21"/>
      <c r="L34" s="21"/>
      <c r="M34" s="21"/>
      <c r="N34" s="21"/>
      <c r="O34" s="21"/>
      <c r="P34" s="21"/>
      <c r="Q34" s="21"/>
      <c r="R34" s="21"/>
    </row>
    <row r="35" ht="16.5" spans="1:18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1"/>
      <c r="L35" s="21"/>
      <c r="M35" s="21"/>
      <c r="N35" s="21"/>
      <c r="O35" s="21"/>
      <c r="P35" s="21"/>
      <c r="Q35" s="21"/>
      <c r="R35" s="21"/>
    </row>
    <row r="36" ht="16.5" spans="1:18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21"/>
      <c r="L36" s="21"/>
      <c r="M36" s="21"/>
      <c r="N36" s="21"/>
      <c r="O36" s="21"/>
      <c r="P36" s="21"/>
      <c r="Q36" s="21"/>
      <c r="R36" s="21"/>
    </row>
    <row r="37" ht="16.5" spans="1:18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21"/>
      <c r="L37" s="21"/>
      <c r="M37" s="21"/>
      <c r="N37" s="21"/>
      <c r="O37" s="21"/>
      <c r="P37" s="21"/>
      <c r="Q37" s="21"/>
      <c r="R37" s="21"/>
    </row>
    <row r="38" ht="16.5" spans="1:18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21"/>
      <c r="L38" s="21"/>
      <c r="M38" s="21"/>
      <c r="N38" s="21"/>
      <c r="O38" s="21"/>
      <c r="P38" s="21"/>
      <c r="Q38" s="21"/>
      <c r="R38" s="21"/>
    </row>
    <row r="39" ht="16.5" spans="1:18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21"/>
      <c r="L39" s="21"/>
      <c r="M39" s="21"/>
      <c r="N39" s="21"/>
      <c r="O39" s="21"/>
      <c r="P39" s="21"/>
      <c r="Q39" s="21"/>
      <c r="R39" s="21"/>
    </row>
    <row r="40" ht="16.5" spans="1:18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21"/>
      <c r="L40" s="21"/>
      <c r="M40" s="21"/>
      <c r="N40" s="21"/>
      <c r="O40" s="21"/>
      <c r="P40" s="21"/>
      <c r="Q40" s="21"/>
      <c r="R40" s="21"/>
    </row>
    <row r="41" ht="16.5" spans="1:18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21"/>
      <c r="L41" s="21"/>
      <c r="M41" s="21"/>
      <c r="N41" s="21"/>
      <c r="O41" s="21"/>
      <c r="P41" s="21"/>
      <c r="Q41" s="21"/>
      <c r="R41" s="21"/>
    </row>
    <row r="42" ht="16.5" spans="1:18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21"/>
      <c r="L42" s="21"/>
      <c r="M42" s="21"/>
      <c r="N42" s="21"/>
      <c r="O42" s="21"/>
      <c r="P42" s="21"/>
      <c r="Q42" s="21"/>
      <c r="R42" s="21"/>
    </row>
    <row r="43" ht="16.5" spans="1:18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21"/>
      <c r="L43" s="21"/>
      <c r="M43" s="21"/>
      <c r="N43" s="21"/>
      <c r="O43" s="21"/>
      <c r="P43" s="21"/>
      <c r="Q43" s="21"/>
      <c r="R43" s="21"/>
    </row>
    <row r="44" ht="16.5" spans="1:18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21"/>
      <c r="L44" s="21"/>
      <c r="M44" s="21"/>
      <c r="N44" s="21"/>
      <c r="O44" s="21"/>
      <c r="P44" s="21"/>
      <c r="Q44" s="21"/>
      <c r="R44" s="21"/>
    </row>
    <row r="45" ht="16.5" spans="1:18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21"/>
      <c r="L45" s="21"/>
      <c r="M45" s="21"/>
      <c r="N45" s="21"/>
      <c r="O45" s="21"/>
      <c r="P45" s="21"/>
      <c r="Q45" s="21"/>
      <c r="R45" s="21"/>
    </row>
    <row r="46" ht="16.5" spans="1:18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21"/>
      <c r="L46" s="21"/>
      <c r="M46" s="21"/>
      <c r="N46" s="21"/>
      <c r="O46" s="21"/>
      <c r="P46" s="21"/>
      <c r="Q46" s="21"/>
      <c r="R46" s="21"/>
    </row>
    <row r="47" ht="16.5" spans="1:18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21"/>
      <c r="L47" s="21"/>
      <c r="M47" s="21"/>
      <c r="N47" s="21"/>
      <c r="O47" s="21"/>
      <c r="P47" s="21"/>
      <c r="Q47" s="21"/>
      <c r="R47" s="21"/>
    </row>
    <row r="48" ht="16.5" spans="1:18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</row>
    <row r="49" ht="16.5" spans="1:18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</row>
    <row r="50" ht="16.5" spans="1:18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</row>
    <row r="51" ht="16.5" spans="1:18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</row>
    <row r="52" ht="16.5" spans="1:18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</row>
    <row r="53" ht="16.5" spans="1:18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ht="16.5" spans="1:18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ht="16.5" spans="1:18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ht="16.5" spans="1:18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</row>
    <row r="57" ht="16.5" spans="1:18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ht="16.5" spans="1:18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</row>
    <row r="59" ht="16.5" spans="1:18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</row>
    <row r="60" ht="16.5" spans="1:18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</row>
    <row r="61" ht="16.5" spans="1:18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</row>
    <row r="62" ht="16.5" spans="1:18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</row>
    <row r="63" ht="16.5" spans="1:18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</row>
    <row r="64" ht="16.5" spans="1:18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</row>
    <row r="65" ht="16.5" spans="1:18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</row>
    <row r="66" ht="16.5" spans="1:18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</row>
    <row r="67" ht="16.5" spans="1:18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</row>
    <row r="68" ht="16.5" spans="1:18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</row>
    <row r="69" ht="16.5" spans="1:18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</row>
    <row r="70" ht="16.5" spans="1:18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21"/>
      <c r="L70" s="21"/>
      <c r="M70" s="21"/>
      <c r="N70" s="21"/>
      <c r="O70" s="21"/>
      <c r="P70" s="21"/>
      <c r="Q70" s="21"/>
      <c r="R70" s="21"/>
    </row>
    <row r="71" ht="16.5" spans="1:18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21"/>
      <c r="L71" s="21"/>
      <c r="M71" s="21"/>
      <c r="N71" s="21"/>
      <c r="O71" s="21"/>
      <c r="P71" s="21"/>
      <c r="Q71" s="21"/>
      <c r="R71" s="21"/>
    </row>
    <row r="72" ht="16.5" spans="1:18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21"/>
      <c r="L72" s="21"/>
      <c r="M72" s="21"/>
      <c r="N72" s="21"/>
      <c r="O72" s="21"/>
      <c r="P72" s="21"/>
      <c r="Q72" s="21"/>
      <c r="R72" s="21"/>
    </row>
    <row r="73" ht="16.5" spans="1:18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21"/>
      <c r="L73" s="21"/>
      <c r="M73" s="21"/>
      <c r="N73" s="21"/>
      <c r="O73" s="21"/>
      <c r="P73" s="21"/>
      <c r="Q73" s="21"/>
      <c r="R73" s="21"/>
    </row>
    <row r="74" ht="16.5" spans="1:18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21"/>
      <c r="L74" s="21"/>
      <c r="M74" s="21"/>
      <c r="N74" s="21"/>
      <c r="O74" s="21"/>
      <c r="P74" s="21"/>
      <c r="Q74" s="21"/>
      <c r="R74" s="21"/>
    </row>
    <row r="75" ht="16.5" spans="1:18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21"/>
      <c r="L75" s="21"/>
      <c r="M75" s="21"/>
      <c r="N75" s="21"/>
      <c r="O75" s="21"/>
      <c r="P75" s="21"/>
      <c r="Q75" s="21"/>
      <c r="R75" s="21"/>
    </row>
    <row r="76" ht="16.5" spans="1:18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21"/>
      <c r="L76" s="21"/>
      <c r="M76" s="21"/>
      <c r="N76" s="21"/>
      <c r="O76" s="21"/>
      <c r="P76" s="21"/>
      <c r="Q76" s="21"/>
      <c r="R76" s="21"/>
    </row>
    <row r="77" ht="16.5" spans="1:18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21"/>
      <c r="L77" s="21"/>
      <c r="M77" s="21"/>
      <c r="N77" s="21"/>
      <c r="O77" s="21"/>
      <c r="P77" s="21"/>
      <c r="Q77" s="21"/>
      <c r="R77" s="21"/>
    </row>
    <row r="78" ht="16.5" spans="1:18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21"/>
      <c r="L78" s="21"/>
      <c r="M78" s="21"/>
      <c r="N78" s="21"/>
      <c r="O78" s="21"/>
      <c r="P78" s="21"/>
      <c r="Q78" s="21"/>
      <c r="R78" s="21"/>
    </row>
    <row r="79" ht="16.5" spans="1:18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21"/>
      <c r="L79" s="21"/>
      <c r="M79" s="21"/>
      <c r="N79" s="21"/>
      <c r="O79" s="21"/>
      <c r="P79" s="21"/>
      <c r="Q79" s="21"/>
      <c r="R79" s="21"/>
    </row>
    <row r="80" ht="16.5" spans="1:18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21"/>
      <c r="L80" s="21"/>
      <c r="M80" s="21"/>
      <c r="N80" s="21"/>
      <c r="O80" s="21"/>
      <c r="P80" s="21"/>
      <c r="Q80" s="21"/>
      <c r="R80" s="21"/>
    </row>
    <row r="81" ht="16.5" spans="1:18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21"/>
      <c r="L81" s="21"/>
      <c r="M81" s="21"/>
      <c r="N81" s="21"/>
      <c r="O81" s="21"/>
      <c r="P81" s="21"/>
      <c r="Q81" s="21"/>
      <c r="R81" s="21"/>
    </row>
    <row r="82" ht="16.5" spans="1:18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21"/>
      <c r="L82" s="21"/>
      <c r="M82" s="21"/>
      <c r="N82" s="21"/>
      <c r="O82" s="21"/>
      <c r="P82" s="21"/>
      <c r="Q82" s="21"/>
      <c r="R82" s="21"/>
    </row>
    <row r="83" ht="16.5" spans="1:18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21"/>
      <c r="L83" s="21"/>
      <c r="M83" s="21"/>
      <c r="N83" s="21"/>
      <c r="O83" s="21"/>
      <c r="P83" s="21"/>
      <c r="Q83" s="21"/>
      <c r="R83" s="21"/>
    </row>
    <row r="84" ht="16.5" spans="1:18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21"/>
      <c r="L84" s="21"/>
      <c r="M84" s="21"/>
      <c r="N84" s="21"/>
      <c r="O84" s="21"/>
      <c r="P84" s="21"/>
      <c r="Q84" s="21"/>
      <c r="R84" s="21"/>
    </row>
    <row r="85" ht="16.5" spans="1:18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21"/>
      <c r="L85" s="21"/>
      <c r="M85" s="21"/>
      <c r="N85" s="21"/>
      <c r="O85" s="21"/>
      <c r="P85" s="21"/>
      <c r="Q85" s="21"/>
      <c r="R85" s="21"/>
    </row>
    <row r="86" ht="16.5" spans="1:18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21"/>
      <c r="L86" s="21"/>
      <c r="M86" s="21"/>
      <c r="N86" s="21"/>
      <c r="O86" s="21"/>
      <c r="P86" s="21"/>
      <c r="Q86" s="21"/>
      <c r="R86" s="21"/>
    </row>
    <row r="87" ht="16.5" spans="1:18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21"/>
      <c r="L87" s="21"/>
      <c r="M87" s="21"/>
      <c r="N87" s="21"/>
      <c r="O87" s="21"/>
      <c r="P87" s="21"/>
      <c r="Q87" s="21"/>
      <c r="R87" s="21"/>
    </row>
    <row r="88" ht="16.5" spans="1:18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21"/>
      <c r="L88" s="21"/>
      <c r="M88" s="21"/>
      <c r="N88" s="21"/>
      <c r="O88" s="21"/>
      <c r="P88" s="21"/>
      <c r="Q88" s="21"/>
      <c r="R88" s="21"/>
    </row>
    <row r="89" ht="16.5" spans="1:18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21"/>
      <c r="L89" s="21"/>
      <c r="M89" s="21"/>
      <c r="N89" s="21"/>
      <c r="O89" s="21"/>
      <c r="P89" s="21"/>
      <c r="Q89" s="21"/>
      <c r="R89" s="21"/>
    </row>
    <row r="90" ht="16.5" spans="1:18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21"/>
      <c r="L90" s="21"/>
      <c r="M90" s="21"/>
      <c r="N90" s="21"/>
      <c r="O90" s="21"/>
      <c r="P90" s="21"/>
      <c r="Q90" s="21"/>
      <c r="R90" s="21"/>
    </row>
    <row r="91" ht="16.5" spans="1:18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21"/>
      <c r="L91" s="21"/>
      <c r="M91" s="21"/>
      <c r="N91" s="21"/>
      <c r="O91" s="21"/>
      <c r="P91" s="21"/>
      <c r="Q91" s="21"/>
      <c r="R91" s="21"/>
    </row>
    <row r="92" ht="16.5" spans="1:18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21"/>
      <c r="L92" s="21"/>
      <c r="M92" s="21"/>
      <c r="N92" s="21"/>
      <c r="O92" s="21"/>
      <c r="P92" s="21"/>
      <c r="Q92" s="21"/>
      <c r="R92" s="21"/>
    </row>
    <row r="93" ht="16.5" spans="1:18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1"/>
      <c r="L93" s="21"/>
      <c r="M93" s="21"/>
      <c r="N93" s="21"/>
      <c r="O93" s="21"/>
      <c r="P93" s="21"/>
      <c r="Q93" s="21"/>
      <c r="R93" s="21"/>
    </row>
    <row r="94" ht="16.5" spans="1:18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1"/>
      <c r="L94" s="21"/>
      <c r="M94" s="21"/>
      <c r="N94" s="21"/>
      <c r="O94" s="21"/>
      <c r="P94" s="21"/>
      <c r="Q94" s="21"/>
      <c r="R94" s="21"/>
    </row>
    <row r="95" ht="16.5" spans="1:18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1"/>
      <c r="L95" s="21"/>
      <c r="M95" s="21"/>
      <c r="N95" s="21"/>
      <c r="O95" s="21"/>
      <c r="P95" s="21"/>
      <c r="Q95" s="21"/>
      <c r="R95" s="21"/>
    </row>
    <row r="96" ht="16.5" spans="1:18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21"/>
      <c r="L96" s="21"/>
      <c r="M96" s="21"/>
      <c r="N96" s="21"/>
      <c r="O96" s="21"/>
      <c r="P96" s="21"/>
      <c r="Q96" s="21"/>
      <c r="R96" s="21"/>
    </row>
    <row r="97" ht="16.5" spans="1:18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21"/>
      <c r="L97" s="21"/>
      <c r="M97" s="21"/>
      <c r="N97" s="21"/>
      <c r="O97" s="21"/>
      <c r="P97" s="21"/>
      <c r="Q97" s="21"/>
      <c r="R97" s="21"/>
    </row>
    <row r="98" ht="16.5" spans="1:18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1"/>
      <c r="L98" s="21"/>
      <c r="M98" s="21"/>
      <c r="N98" s="21"/>
      <c r="O98" s="21"/>
      <c r="P98" s="21"/>
      <c r="Q98" s="21"/>
      <c r="R98" s="21"/>
    </row>
    <row r="99" ht="16.5" spans="1:18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21"/>
      <c r="L99" s="21"/>
      <c r="M99" s="21"/>
      <c r="N99" s="21"/>
      <c r="O99" s="21"/>
      <c r="P99" s="21"/>
      <c r="Q99" s="21"/>
      <c r="R99" s="21"/>
    </row>
    <row r="100" ht="16.5" spans="1:18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1"/>
      <c r="L100" s="21"/>
      <c r="M100" s="21"/>
      <c r="N100" s="21"/>
      <c r="O100" s="21"/>
      <c r="P100" s="21"/>
      <c r="Q100" s="21"/>
      <c r="R100" s="21"/>
    </row>
    <row r="101" ht="16.5" spans="1:18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1"/>
      <c r="L101" s="21"/>
      <c r="M101" s="21"/>
      <c r="N101" s="21"/>
      <c r="O101" s="21"/>
      <c r="P101" s="21"/>
      <c r="Q101" s="21"/>
      <c r="R101" s="21"/>
    </row>
    <row r="102" ht="16.5" spans="1:18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1"/>
      <c r="L102" s="21"/>
      <c r="M102" s="21"/>
      <c r="N102" s="21"/>
      <c r="O102" s="21"/>
      <c r="P102" s="21"/>
      <c r="Q102" s="21"/>
      <c r="R102" s="21"/>
    </row>
    <row r="103" ht="16.5" spans="1:18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1"/>
      <c r="L103" s="21"/>
      <c r="M103" s="21"/>
      <c r="N103" s="21"/>
      <c r="O103" s="21"/>
      <c r="P103" s="21"/>
      <c r="Q103" s="21"/>
      <c r="R103" s="21"/>
    </row>
    <row r="104" ht="16.5" spans="1:18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21"/>
      <c r="L104" s="21"/>
      <c r="M104" s="21"/>
      <c r="N104" s="21"/>
      <c r="O104" s="21"/>
      <c r="P104" s="21"/>
      <c r="Q104" s="21"/>
      <c r="R104" s="21"/>
    </row>
    <row r="105" ht="16.5" spans="1:18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21"/>
      <c r="L105" s="21"/>
      <c r="M105" s="21"/>
      <c r="N105" s="21"/>
      <c r="O105" s="21"/>
      <c r="P105" s="21"/>
      <c r="Q105" s="21"/>
      <c r="R105" s="21"/>
    </row>
    <row r="106" ht="16.5" spans="1:18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21"/>
      <c r="L106" s="21"/>
      <c r="M106" s="21"/>
      <c r="N106" s="21"/>
      <c r="O106" s="21"/>
      <c r="P106" s="21"/>
      <c r="Q106" s="21"/>
      <c r="R106" s="21"/>
    </row>
    <row r="107" ht="16.5" spans="1:18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21"/>
      <c r="L107" s="21"/>
      <c r="M107" s="21"/>
      <c r="N107" s="21"/>
      <c r="O107" s="21"/>
      <c r="P107" s="21"/>
      <c r="Q107" s="21"/>
      <c r="R107" s="21"/>
    </row>
    <row r="108" ht="16.5" spans="1:18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21"/>
      <c r="L108" s="21"/>
      <c r="M108" s="21"/>
      <c r="N108" s="21"/>
      <c r="O108" s="21"/>
      <c r="P108" s="21"/>
      <c r="Q108" s="21"/>
      <c r="R108" s="21"/>
    </row>
    <row r="109" ht="16.5" spans="1:18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21"/>
      <c r="L109" s="21"/>
      <c r="M109" s="21"/>
      <c r="N109" s="21"/>
      <c r="O109" s="21"/>
      <c r="P109" s="21"/>
      <c r="Q109" s="21"/>
      <c r="R109" s="21"/>
    </row>
    <row r="110" ht="16.5" spans="1:18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21"/>
      <c r="L110" s="21"/>
      <c r="M110" s="21"/>
      <c r="N110" s="21"/>
      <c r="O110" s="21"/>
      <c r="P110" s="21"/>
      <c r="Q110" s="21"/>
      <c r="R110" s="21"/>
    </row>
    <row r="111" ht="16.5" spans="1:18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21"/>
      <c r="L111" s="21"/>
      <c r="M111" s="21"/>
      <c r="N111" s="21"/>
      <c r="O111" s="21"/>
      <c r="P111" s="21"/>
      <c r="Q111" s="21"/>
      <c r="R111" s="21"/>
    </row>
    <row r="112" ht="16.5" spans="1:18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21"/>
      <c r="L112" s="21"/>
      <c r="M112" s="21"/>
      <c r="N112" s="21"/>
      <c r="O112" s="21"/>
      <c r="P112" s="21"/>
      <c r="Q112" s="21"/>
      <c r="R112" s="21"/>
    </row>
    <row r="113" ht="16.5" spans="1:18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21"/>
      <c r="L113" s="21"/>
      <c r="M113" s="21"/>
      <c r="N113" s="21"/>
      <c r="O113" s="21"/>
      <c r="P113" s="21"/>
      <c r="Q113" s="21"/>
      <c r="R113" s="21"/>
    </row>
    <row r="114" ht="16.5" spans="1:18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21"/>
      <c r="L114" s="21"/>
      <c r="M114" s="21"/>
      <c r="N114" s="21"/>
      <c r="O114" s="21"/>
      <c r="P114" s="21"/>
      <c r="Q114" s="21"/>
      <c r="R114" s="21"/>
    </row>
    <row r="115" ht="16.5" spans="1:18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21"/>
      <c r="L115" s="21"/>
      <c r="M115" s="21"/>
      <c r="N115" s="21"/>
      <c r="O115" s="21"/>
      <c r="P115" s="21"/>
      <c r="Q115" s="21"/>
      <c r="R115" s="21"/>
    </row>
    <row r="116" ht="16.5" spans="1:18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21"/>
      <c r="L116" s="21"/>
      <c r="M116" s="21"/>
      <c r="N116" s="21"/>
      <c r="O116" s="21"/>
      <c r="P116" s="21"/>
      <c r="Q116" s="21"/>
      <c r="R116" s="21"/>
    </row>
    <row r="117" ht="16.5" spans="1:18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21"/>
      <c r="L117" s="21"/>
      <c r="M117" s="21"/>
      <c r="N117" s="21"/>
      <c r="O117" s="21"/>
      <c r="P117" s="21"/>
      <c r="Q117" s="21"/>
      <c r="R117" s="21"/>
    </row>
    <row r="118" ht="16.5" spans="1:18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21"/>
      <c r="L118" s="21"/>
      <c r="M118" s="21"/>
      <c r="N118" s="21"/>
      <c r="O118" s="21"/>
      <c r="P118" s="21"/>
      <c r="Q118" s="21"/>
      <c r="R118" s="21"/>
    </row>
    <row r="119" ht="16.5" spans="1:18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21"/>
      <c r="L119" s="21"/>
      <c r="M119" s="21"/>
      <c r="N119" s="21"/>
      <c r="O119" s="21"/>
      <c r="P119" s="21"/>
      <c r="Q119" s="21"/>
      <c r="R119" s="21"/>
    </row>
    <row r="120" ht="16.5" spans="1:18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21"/>
      <c r="L120" s="21"/>
      <c r="M120" s="21"/>
      <c r="N120" s="21"/>
      <c r="O120" s="21"/>
      <c r="P120" s="21"/>
      <c r="Q120" s="21"/>
      <c r="R120" s="21"/>
    </row>
    <row r="121" ht="16.5" spans="1:18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21"/>
      <c r="L121" s="21"/>
      <c r="M121" s="21"/>
      <c r="N121" s="21"/>
      <c r="O121" s="21"/>
      <c r="P121" s="21"/>
      <c r="Q121" s="21"/>
      <c r="R121" s="21"/>
    </row>
    <row r="122" ht="16.5" spans="1:18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21"/>
      <c r="L122" s="21"/>
      <c r="M122" s="21"/>
      <c r="N122" s="21"/>
      <c r="O122" s="21"/>
      <c r="P122" s="21"/>
      <c r="Q122" s="21"/>
      <c r="R122" s="21"/>
    </row>
    <row r="123" ht="16.5" spans="1:18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21"/>
      <c r="L123" s="21"/>
      <c r="M123" s="21"/>
      <c r="N123" s="21"/>
      <c r="O123" s="21"/>
      <c r="P123" s="21"/>
      <c r="Q123" s="21"/>
      <c r="R123" s="21"/>
    </row>
    <row r="124" ht="16.5" spans="1:18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21"/>
      <c r="L124" s="21"/>
      <c r="M124" s="21"/>
      <c r="N124" s="21"/>
      <c r="O124" s="21"/>
      <c r="P124" s="21"/>
      <c r="Q124" s="21"/>
      <c r="R124" s="21"/>
    </row>
    <row r="125" ht="16.5" spans="1:18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21"/>
      <c r="L125" s="21"/>
      <c r="M125" s="21"/>
      <c r="N125" s="21"/>
      <c r="O125" s="21"/>
      <c r="P125" s="21"/>
      <c r="Q125" s="21"/>
      <c r="R125" s="21"/>
    </row>
    <row r="126" ht="16.5" spans="1:18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21"/>
      <c r="L126" s="21"/>
      <c r="M126" s="21"/>
      <c r="N126" s="21"/>
      <c r="O126" s="21"/>
      <c r="P126" s="21"/>
      <c r="Q126" s="21"/>
      <c r="R126" s="21"/>
    </row>
    <row r="127" ht="16.5" spans="1:18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21"/>
      <c r="L127" s="21"/>
      <c r="M127" s="21"/>
      <c r="N127" s="21"/>
      <c r="O127" s="21"/>
      <c r="P127" s="21"/>
      <c r="Q127" s="21"/>
      <c r="R127" s="21"/>
    </row>
    <row r="128" ht="16.5" spans="1:18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21"/>
      <c r="L128" s="21"/>
      <c r="M128" s="21"/>
      <c r="N128" s="21"/>
      <c r="O128" s="21"/>
      <c r="P128" s="21"/>
      <c r="Q128" s="21"/>
      <c r="R128" s="21"/>
    </row>
    <row r="129" ht="16.5" spans="1:18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21"/>
      <c r="L129" s="21"/>
      <c r="M129" s="21"/>
      <c r="N129" s="21"/>
      <c r="O129" s="21"/>
      <c r="P129" s="21"/>
      <c r="Q129" s="21"/>
      <c r="R129" s="21"/>
    </row>
    <row r="130" ht="16.5" spans="1:18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21"/>
      <c r="L130" s="21"/>
      <c r="M130" s="21"/>
      <c r="N130" s="21"/>
      <c r="O130" s="21"/>
      <c r="P130" s="21"/>
      <c r="Q130" s="21"/>
      <c r="R130" s="21"/>
    </row>
    <row r="131" ht="16.5" spans="1:18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21"/>
      <c r="L131" s="21"/>
      <c r="M131" s="21"/>
      <c r="N131" s="21"/>
      <c r="O131" s="21"/>
      <c r="P131" s="21"/>
      <c r="Q131" s="21"/>
      <c r="R131" s="21"/>
    </row>
    <row r="132" ht="16.5" spans="1:18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21"/>
      <c r="L132" s="21"/>
      <c r="M132" s="21"/>
      <c r="N132" s="21"/>
      <c r="O132" s="21"/>
      <c r="P132" s="21"/>
      <c r="Q132" s="21"/>
      <c r="R132" s="21"/>
    </row>
    <row r="133" ht="16.5" spans="1:18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21"/>
      <c r="L133" s="21"/>
      <c r="M133" s="21"/>
      <c r="N133" s="21"/>
      <c r="O133" s="21"/>
      <c r="P133" s="21"/>
      <c r="Q133" s="21"/>
      <c r="R133" s="21"/>
    </row>
    <row r="134" ht="16.5" spans="1:18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21"/>
      <c r="L134" s="21"/>
      <c r="M134" s="21"/>
      <c r="N134" s="21"/>
      <c r="O134" s="21"/>
      <c r="P134" s="21"/>
      <c r="Q134" s="21"/>
      <c r="R134" s="21"/>
    </row>
    <row r="135" ht="16.5" spans="1:18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21"/>
      <c r="L135" s="21"/>
      <c r="M135" s="21"/>
      <c r="N135" s="21"/>
      <c r="O135" s="21"/>
      <c r="P135" s="21"/>
      <c r="Q135" s="21"/>
      <c r="R135" s="21"/>
    </row>
    <row r="136" ht="16.5" spans="1:18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21"/>
      <c r="L136" s="21"/>
      <c r="M136" s="21"/>
      <c r="N136" s="21"/>
      <c r="O136" s="21"/>
      <c r="P136" s="21"/>
      <c r="Q136" s="21"/>
      <c r="R136" s="21"/>
    </row>
    <row r="137" ht="16.5" spans="1:18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1"/>
      <c r="L137" s="21"/>
      <c r="M137" s="21"/>
      <c r="N137" s="21"/>
      <c r="O137" s="21"/>
      <c r="P137" s="21"/>
      <c r="Q137" s="21"/>
      <c r="R137" s="21"/>
    </row>
    <row r="138" ht="16.5" spans="1:18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21"/>
      <c r="L138" s="21"/>
      <c r="M138" s="21"/>
      <c r="N138" s="21"/>
      <c r="O138" s="21"/>
      <c r="P138" s="21"/>
      <c r="Q138" s="21"/>
      <c r="R138" s="21"/>
    </row>
    <row r="139" ht="16.5" spans="1:18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21"/>
      <c r="L139" s="21"/>
      <c r="M139" s="21"/>
      <c r="N139" s="21"/>
      <c r="O139" s="21"/>
      <c r="P139" s="21"/>
      <c r="Q139" s="21"/>
      <c r="R139" s="21"/>
    </row>
    <row r="140" ht="16.5" spans="1:18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21"/>
      <c r="L140" s="21"/>
      <c r="M140" s="21"/>
      <c r="N140" s="21"/>
      <c r="O140" s="21"/>
      <c r="P140" s="21"/>
      <c r="Q140" s="21"/>
      <c r="R140" s="21"/>
    </row>
    <row r="141" ht="16.5" spans="1:18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21"/>
      <c r="L141" s="21"/>
      <c r="M141" s="21"/>
      <c r="N141" s="21"/>
      <c r="O141" s="21"/>
      <c r="P141" s="21"/>
      <c r="Q141" s="21"/>
      <c r="R141" s="21"/>
    </row>
    <row r="142" ht="16.5" spans="1:18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21"/>
      <c r="L142" s="21"/>
      <c r="M142" s="21"/>
      <c r="N142" s="21"/>
      <c r="O142" s="21"/>
      <c r="P142" s="21"/>
      <c r="Q142" s="21"/>
      <c r="R142" s="21"/>
    </row>
    <row r="143" ht="16.5" spans="1:18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21"/>
      <c r="L143" s="21"/>
      <c r="M143" s="21"/>
      <c r="N143" s="21"/>
      <c r="O143" s="21"/>
      <c r="P143" s="21"/>
      <c r="Q143" s="21"/>
      <c r="R143" s="21"/>
    </row>
    <row r="144" ht="16.5" spans="1:18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21"/>
      <c r="L144" s="21"/>
      <c r="M144" s="21"/>
      <c r="N144" s="21"/>
      <c r="O144" s="21"/>
      <c r="P144" s="21"/>
      <c r="Q144" s="21"/>
      <c r="R144" s="21"/>
    </row>
    <row r="145" ht="16.5" spans="1:18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21"/>
      <c r="L145" s="21"/>
      <c r="M145" s="21"/>
      <c r="N145" s="21"/>
      <c r="O145" s="21"/>
      <c r="P145" s="21"/>
      <c r="Q145" s="21"/>
      <c r="R145" s="21"/>
    </row>
    <row r="146" ht="16.5" spans="1:18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21"/>
      <c r="L146" s="21"/>
      <c r="M146" s="21"/>
      <c r="N146" s="21"/>
      <c r="O146" s="21"/>
      <c r="P146" s="21"/>
      <c r="Q146" s="21"/>
      <c r="R146" s="21"/>
    </row>
    <row r="147" ht="16.5" spans="1:18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21"/>
      <c r="L147" s="21"/>
      <c r="M147" s="21"/>
      <c r="N147" s="21"/>
      <c r="O147" s="21"/>
      <c r="P147" s="21"/>
      <c r="Q147" s="21"/>
      <c r="R147" s="21"/>
    </row>
    <row r="148" ht="16.5" spans="1:18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21"/>
      <c r="L148" s="21"/>
      <c r="M148" s="21"/>
      <c r="N148" s="21"/>
      <c r="O148" s="21"/>
      <c r="P148" s="21"/>
      <c r="Q148" s="21"/>
      <c r="R148" s="21"/>
    </row>
    <row r="149" ht="16.5" spans="1:18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21"/>
      <c r="L149" s="21"/>
      <c r="M149" s="21"/>
      <c r="N149" s="21"/>
      <c r="O149" s="21"/>
      <c r="P149" s="21"/>
      <c r="Q149" s="21"/>
      <c r="R149" s="21"/>
    </row>
    <row r="150" ht="16.5" spans="1:18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21"/>
      <c r="L150" s="21"/>
      <c r="M150" s="21"/>
      <c r="N150" s="21"/>
      <c r="O150" s="21"/>
      <c r="P150" s="21"/>
      <c r="Q150" s="21"/>
      <c r="R150" s="21"/>
    </row>
    <row r="151" ht="16.5" spans="1:18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21"/>
      <c r="L151" s="21"/>
      <c r="M151" s="21"/>
      <c r="N151" s="21"/>
      <c r="O151" s="21"/>
      <c r="P151" s="21"/>
      <c r="Q151" s="21"/>
      <c r="R151" s="21"/>
    </row>
    <row r="152" ht="16.5" spans="1:18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21"/>
      <c r="L152" s="21"/>
      <c r="M152" s="21"/>
      <c r="N152" s="21"/>
      <c r="O152" s="21"/>
      <c r="P152" s="21"/>
      <c r="Q152" s="21"/>
      <c r="R152" s="21"/>
    </row>
    <row r="153" ht="16.5" spans="1:18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21"/>
      <c r="L153" s="21"/>
      <c r="M153" s="21"/>
      <c r="N153" s="21"/>
      <c r="O153" s="21"/>
      <c r="P153" s="21"/>
      <c r="Q153" s="21"/>
      <c r="R153" s="21"/>
    </row>
    <row r="154" ht="16.5" spans="1:18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21"/>
      <c r="L154" s="21"/>
      <c r="M154" s="21"/>
      <c r="N154" s="21"/>
      <c r="O154" s="21"/>
      <c r="P154" s="21"/>
      <c r="Q154" s="21"/>
      <c r="R154" s="21"/>
    </row>
    <row r="155" ht="16.5" spans="1:18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21"/>
      <c r="L155" s="21"/>
      <c r="M155" s="21"/>
      <c r="N155" s="21"/>
      <c r="O155" s="21"/>
      <c r="P155" s="21"/>
      <c r="Q155" s="21"/>
      <c r="R155" s="21"/>
    </row>
    <row r="156" ht="16.5" spans="1:18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21"/>
      <c r="L156" s="21"/>
      <c r="M156" s="21"/>
      <c r="N156" s="21"/>
      <c r="O156" s="21"/>
      <c r="P156" s="21"/>
      <c r="Q156" s="21"/>
      <c r="R156" s="21"/>
    </row>
    <row r="157" ht="16.5" spans="1:18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21"/>
      <c r="L157" s="21"/>
      <c r="M157" s="21"/>
      <c r="N157" s="21"/>
      <c r="O157" s="21"/>
      <c r="P157" s="21"/>
      <c r="Q157" s="21"/>
      <c r="R157" s="21"/>
    </row>
    <row r="158" ht="16.5" spans="1:18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21"/>
      <c r="L158" s="21"/>
      <c r="M158" s="21"/>
      <c r="N158" s="21"/>
      <c r="O158" s="21"/>
      <c r="P158" s="21"/>
      <c r="Q158" s="21"/>
      <c r="R158" s="21"/>
    </row>
    <row r="159" ht="16.5" spans="1:18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21"/>
      <c r="L159" s="21"/>
      <c r="M159" s="21"/>
      <c r="N159" s="21"/>
      <c r="O159" s="21"/>
      <c r="P159" s="21"/>
      <c r="Q159" s="21"/>
      <c r="R159" s="21"/>
    </row>
    <row r="160" ht="16.5" spans="1:18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21"/>
      <c r="L160" s="21"/>
      <c r="M160" s="21"/>
      <c r="N160" s="21"/>
      <c r="O160" s="21"/>
      <c r="P160" s="21"/>
      <c r="Q160" s="21"/>
      <c r="R160" s="21"/>
    </row>
    <row r="161" ht="16.5" spans="1:18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21"/>
      <c r="L161" s="21"/>
      <c r="M161" s="21"/>
      <c r="N161" s="21"/>
      <c r="O161" s="21"/>
      <c r="P161" s="21"/>
      <c r="Q161" s="21"/>
      <c r="R161" s="21"/>
    </row>
    <row r="162" ht="16.5" spans="1:18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21"/>
      <c r="L162" s="21"/>
      <c r="M162" s="21"/>
      <c r="N162" s="21"/>
      <c r="O162" s="21"/>
      <c r="P162" s="21"/>
      <c r="Q162" s="21"/>
      <c r="R162" s="21"/>
    </row>
    <row r="163" ht="16.5" spans="1:18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21"/>
      <c r="L163" s="21"/>
      <c r="M163" s="21"/>
      <c r="N163" s="21"/>
      <c r="O163" s="21"/>
      <c r="P163" s="21"/>
      <c r="Q163" s="21"/>
      <c r="R163" s="21"/>
    </row>
    <row r="164" ht="16.5" spans="1:18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21"/>
      <c r="L164" s="21"/>
      <c r="M164" s="21"/>
      <c r="N164" s="21"/>
      <c r="O164" s="21"/>
      <c r="P164" s="21"/>
      <c r="Q164" s="21"/>
      <c r="R164" s="21"/>
    </row>
    <row r="165" ht="16.5" spans="1:18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21"/>
      <c r="L165" s="21"/>
      <c r="M165" s="21"/>
      <c r="N165" s="21"/>
      <c r="O165" s="21"/>
      <c r="P165" s="21"/>
      <c r="Q165" s="21"/>
      <c r="R165" s="21"/>
    </row>
    <row r="166" ht="16.5" spans="1:18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21"/>
      <c r="L166" s="21"/>
      <c r="M166" s="21"/>
      <c r="N166" s="21"/>
      <c r="O166" s="21"/>
      <c r="P166" s="21"/>
      <c r="Q166" s="21"/>
      <c r="R166" s="21"/>
    </row>
    <row r="167" ht="16.5" spans="1:18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21"/>
      <c r="L167" s="21"/>
      <c r="M167" s="21"/>
      <c r="N167" s="21"/>
      <c r="O167" s="21"/>
      <c r="P167" s="21"/>
      <c r="Q167" s="21"/>
      <c r="R167" s="21"/>
    </row>
    <row r="168" ht="16.5" spans="1:18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21"/>
      <c r="L168" s="21"/>
      <c r="M168" s="21"/>
      <c r="N168" s="21"/>
      <c r="O168" s="21"/>
      <c r="P168" s="21"/>
      <c r="Q168" s="21"/>
      <c r="R168" s="21"/>
    </row>
    <row r="169" ht="16.5" spans="1:18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21"/>
      <c r="L169" s="21"/>
      <c r="M169" s="21"/>
      <c r="N169" s="21"/>
      <c r="O169" s="21"/>
      <c r="P169" s="21"/>
      <c r="Q169" s="21"/>
      <c r="R169" s="21"/>
    </row>
    <row r="170" ht="16.5" spans="1:18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21"/>
      <c r="L170" s="21"/>
      <c r="M170" s="21"/>
      <c r="N170" s="21"/>
      <c r="O170" s="21"/>
      <c r="P170" s="21"/>
      <c r="Q170" s="21"/>
      <c r="R170" s="21"/>
    </row>
    <row r="171" ht="16.5" spans="1:18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1"/>
      <c r="L171" s="21"/>
      <c r="M171" s="21"/>
      <c r="N171" s="21"/>
      <c r="O171" s="21"/>
      <c r="P171" s="21"/>
      <c r="Q171" s="21"/>
      <c r="R171" s="21"/>
    </row>
    <row r="172" ht="16.5" spans="1:18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21"/>
      <c r="L172" s="21"/>
      <c r="M172" s="21"/>
      <c r="N172" s="21"/>
      <c r="O172" s="21"/>
      <c r="P172" s="21"/>
      <c r="Q172" s="21"/>
      <c r="R172" s="21"/>
    </row>
    <row r="173" ht="16.5" spans="1:18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21"/>
      <c r="L173" s="21"/>
      <c r="M173" s="21"/>
      <c r="N173" s="21"/>
      <c r="O173" s="21"/>
      <c r="P173" s="21"/>
      <c r="Q173" s="21"/>
      <c r="R173" s="21"/>
    </row>
    <row r="174" ht="16.5" spans="1:18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21"/>
      <c r="L174" s="21"/>
      <c r="M174" s="21"/>
      <c r="N174" s="21"/>
      <c r="O174" s="21"/>
      <c r="P174" s="21"/>
      <c r="Q174" s="21"/>
      <c r="R174" s="21"/>
    </row>
    <row r="175" ht="16.5" spans="1:18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21"/>
      <c r="L175" s="21"/>
      <c r="M175" s="21"/>
      <c r="N175" s="21"/>
      <c r="O175" s="21"/>
      <c r="P175" s="21"/>
      <c r="Q175" s="21"/>
      <c r="R175" s="21"/>
    </row>
    <row r="176" ht="16.5" spans="1:18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21"/>
      <c r="L176" s="21"/>
      <c r="M176" s="21"/>
      <c r="N176" s="21"/>
      <c r="O176" s="21"/>
      <c r="P176" s="21"/>
      <c r="Q176" s="21"/>
      <c r="R176" s="21"/>
    </row>
    <row r="177" ht="16.5" spans="1:18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21"/>
      <c r="L177" s="21"/>
      <c r="M177" s="21"/>
      <c r="N177" s="21"/>
      <c r="O177" s="21"/>
      <c r="P177" s="21"/>
      <c r="Q177" s="21"/>
      <c r="R177" s="21"/>
    </row>
    <row r="178" ht="16.5" spans="1:18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21"/>
      <c r="L178" s="21"/>
      <c r="M178" s="21"/>
      <c r="N178" s="21"/>
      <c r="O178" s="21"/>
      <c r="P178" s="21"/>
      <c r="Q178" s="21"/>
      <c r="R178" s="21"/>
    </row>
    <row r="179" ht="16.5" spans="1:18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21"/>
      <c r="L179" s="21"/>
      <c r="M179" s="21"/>
      <c r="N179" s="21"/>
      <c r="O179" s="21"/>
      <c r="P179" s="21"/>
      <c r="Q179" s="21"/>
      <c r="R179" s="21"/>
    </row>
    <row r="180" ht="16.5" spans="1:18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21"/>
      <c r="L180" s="21"/>
      <c r="M180" s="21"/>
      <c r="N180" s="21"/>
      <c r="O180" s="21"/>
      <c r="P180" s="21"/>
      <c r="Q180" s="21"/>
      <c r="R180" s="21"/>
    </row>
    <row r="181" ht="16.5" spans="1:18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21"/>
      <c r="L181" s="21"/>
      <c r="M181" s="21"/>
      <c r="N181" s="21"/>
      <c r="O181" s="21"/>
      <c r="P181" s="21"/>
      <c r="Q181" s="21"/>
      <c r="R181" s="21"/>
    </row>
    <row r="182" ht="16.5" spans="1:18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21"/>
      <c r="L182" s="21"/>
      <c r="M182" s="21"/>
      <c r="N182" s="21"/>
      <c r="O182" s="21"/>
      <c r="P182" s="21"/>
      <c r="Q182" s="21"/>
      <c r="R182" s="21"/>
    </row>
    <row r="183" ht="16.5" spans="1:18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21"/>
      <c r="L183" s="21"/>
      <c r="M183" s="21"/>
      <c r="N183" s="21"/>
      <c r="O183" s="21"/>
      <c r="P183" s="21"/>
      <c r="Q183" s="21"/>
      <c r="R183" s="21"/>
    </row>
    <row r="184" ht="16.5" spans="1:18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21"/>
      <c r="L184" s="21"/>
      <c r="M184" s="21"/>
      <c r="N184" s="21"/>
      <c r="O184" s="21"/>
      <c r="P184" s="21"/>
      <c r="Q184" s="21"/>
      <c r="R184" s="21"/>
    </row>
    <row r="185" ht="16.5" spans="1:18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21"/>
      <c r="L185" s="21"/>
      <c r="M185" s="21"/>
      <c r="N185" s="21"/>
      <c r="O185" s="21"/>
      <c r="P185" s="21"/>
      <c r="Q185" s="21"/>
      <c r="R185" s="21"/>
    </row>
    <row r="186" ht="16.5" spans="1:18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21"/>
      <c r="L186" s="21"/>
      <c r="M186" s="21"/>
      <c r="N186" s="21"/>
      <c r="O186" s="21"/>
      <c r="P186" s="21"/>
      <c r="Q186" s="21"/>
      <c r="R186" s="21"/>
    </row>
    <row r="187" ht="16.5" spans="1:18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21"/>
      <c r="L187" s="21"/>
      <c r="M187" s="21"/>
      <c r="N187" s="21"/>
      <c r="O187" s="21"/>
      <c r="P187" s="21"/>
      <c r="Q187" s="21"/>
      <c r="R187" s="21"/>
    </row>
    <row r="188" ht="16.5" spans="1:18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21"/>
      <c r="L188" s="21"/>
      <c r="M188" s="21"/>
      <c r="N188" s="21"/>
      <c r="O188" s="21"/>
      <c r="P188" s="21"/>
      <c r="Q188" s="21"/>
      <c r="R188" s="21"/>
    </row>
    <row r="189" ht="16.5" spans="1:18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21"/>
      <c r="L189" s="21"/>
      <c r="M189" s="21"/>
      <c r="N189" s="21"/>
      <c r="O189" s="21"/>
      <c r="P189" s="21"/>
      <c r="Q189" s="21"/>
      <c r="R189" s="21"/>
    </row>
    <row r="190" ht="16.5" spans="1:18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21"/>
      <c r="L190" s="21"/>
      <c r="M190" s="21"/>
      <c r="N190" s="21"/>
      <c r="O190" s="21"/>
      <c r="P190" s="21"/>
      <c r="Q190" s="21"/>
      <c r="R190" s="21"/>
    </row>
    <row r="191" ht="16.5" spans="1:18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21"/>
      <c r="L191" s="21"/>
      <c r="M191" s="21"/>
      <c r="N191" s="21"/>
      <c r="O191" s="21"/>
      <c r="P191" s="21"/>
      <c r="Q191" s="21"/>
      <c r="R191" s="21"/>
    </row>
    <row r="192" ht="16.5" spans="1:18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21"/>
      <c r="L192" s="21"/>
      <c r="M192" s="21"/>
      <c r="N192" s="21"/>
      <c r="O192" s="21"/>
      <c r="P192" s="21"/>
      <c r="Q192" s="21"/>
      <c r="R192" s="21"/>
    </row>
    <row r="193" ht="16.5" spans="1:18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21"/>
      <c r="L193" s="21"/>
      <c r="M193" s="21"/>
      <c r="N193" s="21"/>
      <c r="O193" s="21"/>
      <c r="P193" s="21"/>
      <c r="Q193" s="21"/>
      <c r="R193" s="21"/>
    </row>
    <row r="194" ht="16.5" spans="1:18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21"/>
      <c r="L194" s="21"/>
      <c r="M194" s="21"/>
      <c r="N194" s="21"/>
      <c r="O194" s="21"/>
      <c r="P194" s="21"/>
      <c r="Q194" s="21"/>
      <c r="R194" s="21"/>
    </row>
    <row r="195" ht="16.5" spans="1:18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21"/>
      <c r="L195" s="21"/>
      <c r="M195" s="21"/>
      <c r="N195" s="21"/>
      <c r="O195" s="21"/>
      <c r="P195" s="21"/>
      <c r="Q195" s="21"/>
      <c r="R195" s="21"/>
    </row>
    <row r="196" ht="16.5" spans="1:18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21"/>
      <c r="L196" s="21"/>
      <c r="M196" s="21"/>
      <c r="N196" s="21"/>
      <c r="O196" s="21"/>
      <c r="P196" s="21"/>
      <c r="Q196" s="21"/>
      <c r="R196" s="21"/>
    </row>
    <row r="197" ht="16.5" spans="1:18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21"/>
      <c r="L197" s="21"/>
      <c r="M197" s="21"/>
      <c r="N197" s="21"/>
      <c r="O197" s="21"/>
      <c r="P197" s="21"/>
      <c r="Q197" s="21"/>
      <c r="R197" s="21"/>
    </row>
    <row r="198" ht="16.5" spans="1:18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21"/>
      <c r="L198" s="21"/>
      <c r="M198" s="21"/>
      <c r="N198" s="21"/>
      <c r="O198" s="21"/>
      <c r="P198" s="21"/>
      <c r="Q198" s="21"/>
      <c r="R198" s="21"/>
    </row>
    <row r="199" ht="16.5" spans="1:18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21"/>
      <c r="L199" s="21"/>
      <c r="M199" s="21"/>
      <c r="N199" s="21"/>
      <c r="O199" s="21"/>
      <c r="P199" s="21"/>
      <c r="Q199" s="21"/>
      <c r="R199" s="21"/>
    </row>
    <row r="200" ht="16.5" spans="1:18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21"/>
      <c r="L200" s="21"/>
      <c r="M200" s="21"/>
      <c r="N200" s="21"/>
      <c r="O200" s="21"/>
      <c r="P200" s="21"/>
      <c r="Q200" s="21"/>
      <c r="R200" s="21"/>
    </row>
    <row r="201" ht="16.5" spans="1:18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21"/>
      <c r="L201" s="21"/>
      <c r="M201" s="21"/>
      <c r="N201" s="21"/>
      <c r="O201" s="21"/>
      <c r="P201" s="21"/>
      <c r="Q201" s="21"/>
      <c r="R201" s="21"/>
    </row>
    <row r="202" ht="16.5" spans="1:18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21"/>
      <c r="L202" s="21"/>
      <c r="M202" s="21"/>
      <c r="N202" s="21"/>
      <c r="O202" s="21"/>
      <c r="P202" s="21"/>
      <c r="Q202" s="21"/>
      <c r="R202" s="21"/>
    </row>
    <row r="203" ht="16.5" spans="1:18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21"/>
      <c r="L203" s="21"/>
      <c r="M203" s="21"/>
      <c r="N203" s="21"/>
      <c r="O203" s="21"/>
      <c r="P203" s="21"/>
      <c r="Q203" s="21"/>
      <c r="R203" s="21"/>
    </row>
    <row r="204" ht="16.5" spans="1:18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21"/>
      <c r="L204" s="21"/>
      <c r="M204" s="21"/>
      <c r="N204" s="21"/>
      <c r="O204" s="21"/>
      <c r="P204" s="21"/>
      <c r="Q204" s="21"/>
      <c r="R204" s="21"/>
    </row>
    <row r="205" ht="16.5" spans="1:18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1"/>
      <c r="L205" s="21"/>
      <c r="M205" s="21"/>
      <c r="N205" s="21"/>
      <c r="O205" s="21"/>
      <c r="P205" s="21"/>
      <c r="Q205" s="21"/>
      <c r="R205" s="21"/>
    </row>
    <row r="206" ht="16.5" spans="1:18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21"/>
      <c r="L206" s="21"/>
      <c r="M206" s="21"/>
      <c r="N206" s="21"/>
      <c r="O206" s="21"/>
      <c r="P206" s="21"/>
      <c r="Q206" s="21"/>
      <c r="R206" s="21"/>
    </row>
    <row r="207" ht="16.5" spans="1:18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21"/>
      <c r="L207" s="21"/>
      <c r="M207" s="21"/>
      <c r="N207" s="21"/>
      <c r="O207" s="21"/>
      <c r="P207" s="21"/>
      <c r="Q207" s="21"/>
      <c r="R207" s="21"/>
    </row>
    <row r="208" ht="16.5" spans="1:18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21"/>
      <c r="L208" s="21"/>
      <c r="M208" s="21"/>
      <c r="N208" s="21"/>
      <c r="O208" s="21"/>
      <c r="P208" s="21"/>
      <c r="Q208" s="21"/>
      <c r="R208" s="21"/>
    </row>
    <row r="209" ht="16.5" spans="1:18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21"/>
      <c r="L209" s="21"/>
      <c r="M209" s="21"/>
      <c r="N209" s="21"/>
      <c r="O209" s="21"/>
      <c r="P209" s="21"/>
      <c r="Q209" s="21"/>
      <c r="R209" s="21"/>
    </row>
    <row r="210" ht="16.5" spans="1:18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21"/>
      <c r="L210" s="21"/>
      <c r="M210" s="21"/>
      <c r="N210" s="21"/>
      <c r="O210" s="21"/>
      <c r="P210" s="21"/>
      <c r="Q210" s="21"/>
      <c r="R210" s="21"/>
    </row>
    <row r="211" ht="16.5" spans="1:18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21"/>
      <c r="L211" s="21"/>
      <c r="M211" s="21"/>
      <c r="N211" s="21"/>
      <c r="O211" s="21"/>
      <c r="P211" s="21"/>
      <c r="Q211" s="21"/>
      <c r="R211" s="21"/>
    </row>
    <row r="212" ht="16.5" spans="1:18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21"/>
      <c r="L212" s="21"/>
      <c r="M212" s="21"/>
      <c r="N212" s="21"/>
      <c r="O212" s="21"/>
      <c r="P212" s="21"/>
      <c r="Q212" s="21"/>
      <c r="R212" s="21"/>
    </row>
    <row r="213" ht="16.5" spans="1:18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21"/>
      <c r="L213" s="21"/>
      <c r="M213" s="21"/>
      <c r="N213" s="21"/>
      <c r="O213" s="21"/>
      <c r="P213" s="21"/>
      <c r="Q213" s="21"/>
      <c r="R213" s="21"/>
    </row>
    <row r="214" ht="16.5" spans="1:18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21"/>
      <c r="L214" s="21"/>
      <c r="M214" s="21"/>
      <c r="N214" s="21"/>
      <c r="O214" s="21"/>
      <c r="P214" s="21"/>
      <c r="Q214" s="21"/>
      <c r="R214" s="21"/>
    </row>
    <row r="215" ht="16.5" spans="1:18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21"/>
      <c r="L215" s="21"/>
      <c r="M215" s="21"/>
      <c r="N215" s="21"/>
      <c r="O215" s="21"/>
      <c r="P215" s="21"/>
      <c r="Q215" s="21"/>
      <c r="R215" s="21"/>
    </row>
    <row r="216" ht="16.5" spans="1:18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21"/>
      <c r="L216" s="21"/>
      <c r="M216" s="21"/>
      <c r="N216" s="21"/>
      <c r="O216" s="21"/>
      <c r="P216" s="21"/>
      <c r="Q216" s="21"/>
      <c r="R216" s="21"/>
    </row>
    <row r="217" ht="16.5" spans="1:18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21"/>
      <c r="L217" s="21"/>
      <c r="M217" s="21"/>
      <c r="N217" s="21"/>
      <c r="O217" s="21"/>
      <c r="P217" s="21"/>
      <c r="Q217" s="21"/>
      <c r="R217" s="21"/>
    </row>
    <row r="218" ht="16.5" spans="1:18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21"/>
      <c r="L218" s="21"/>
      <c r="M218" s="21"/>
      <c r="N218" s="21"/>
      <c r="O218" s="21"/>
      <c r="P218" s="21"/>
      <c r="Q218" s="21"/>
      <c r="R218" s="21"/>
    </row>
    <row r="219" ht="16.5" spans="1:18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21"/>
      <c r="L219" s="21"/>
      <c r="M219" s="21"/>
      <c r="N219" s="21"/>
      <c r="O219" s="21"/>
      <c r="P219" s="21"/>
      <c r="Q219" s="21"/>
      <c r="R219" s="21"/>
    </row>
    <row r="220" ht="16.5" spans="1:18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21"/>
      <c r="L220" s="21"/>
      <c r="M220" s="21"/>
      <c r="N220" s="21"/>
      <c r="O220" s="21"/>
      <c r="P220" s="21"/>
      <c r="Q220" s="21"/>
      <c r="R220" s="21"/>
    </row>
    <row r="221" ht="16.5" spans="1:18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21"/>
      <c r="L221" s="21"/>
      <c r="M221" s="21"/>
      <c r="N221" s="21"/>
      <c r="O221" s="21"/>
      <c r="P221" s="21"/>
      <c r="Q221" s="21"/>
      <c r="R221" s="21"/>
    </row>
    <row r="222" ht="16.5" spans="1:18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21"/>
      <c r="L222" s="21"/>
      <c r="M222" s="21"/>
      <c r="N222" s="21"/>
      <c r="O222" s="21"/>
      <c r="P222" s="21"/>
      <c r="Q222" s="21"/>
      <c r="R222" s="21"/>
    </row>
    <row r="223" ht="16.5" spans="1:18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21"/>
      <c r="L223" s="21"/>
      <c r="M223" s="21"/>
      <c r="N223" s="21"/>
      <c r="O223" s="21"/>
      <c r="P223" s="21"/>
      <c r="Q223" s="21"/>
      <c r="R223" s="21"/>
    </row>
    <row r="224" ht="16.5" spans="1:18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21"/>
      <c r="L224" s="21"/>
      <c r="M224" s="21"/>
      <c r="N224" s="21"/>
      <c r="O224" s="21"/>
      <c r="P224" s="21"/>
      <c r="Q224" s="21"/>
      <c r="R224" s="21"/>
    </row>
    <row r="225" ht="16.5" spans="1:18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21"/>
      <c r="L225" s="21"/>
      <c r="M225" s="21"/>
      <c r="N225" s="21"/>
      <c r="O225" s="21"/>
      <c r="P225" s="21"/>
      <c r="Q225" s="21"/>
      <c r="R225" s="21"/>
    </row>
    <row r="226" ht="16.5" spans="1:18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21"/>
      <c r="L226" s="21"/>
      <c r="M226" s="21"/>
      <c r="N226" s="21"/>
      <c r="O226" s="21"/>
      <c r="P226" s="21"/>
      <c r="Q226" s="21"/>
      <c r="R226" s="21"/>
    </row>
    <row r="227" ht="16.5" spans="1:18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21"/>
      <c r="L227" s="21"/>
      <c r="M227" s="21"/>
      <c r="N227" s="21"/>
      <c r="O227" s="21"/>
      <c r="P227" s="21"/>
      <c r="Q227" s="21"/>
      <c r="R227" s="21"/>
    </row>
    <row r="228" ht="16.5" spans="1:18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21"/>
      <c r="L228" s="21"/>
      <c r="M228" s="21"/>
      <c r="N228" s="21"/>
      <c r="O228" s="21"/>
      <c r="P228" s="21"/>
      <c r="Q228" s="21"/>
      <c r="R228" s="21"/>
    </row>
    <row r="229" ht="16.5" spans="1:18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21"/>
      <c r="L229" s="21"/>
      <c r="M229" s="21"/>
      <c r="N229" s="21"/>
      <c r="O229" s="21"/>
      <c r="P229" s="21"/>
      <c r="Q229" s="21"/>
      <c r="R229" s="21"/>
    </row>
    <row r="230" ht="16.5" spans="1:18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21"/>
      <c r="L230" s="21"/>
      <c r="M230" s="21"/>
      <c r="N230" s="21"/>
      <c r="O230" s="21"/>
      <c r="P230" s="21"/>
      <c r="Q230" s="21"/>
      <c r="R230" s="21"/>
    </row>
    <row r="231" ht="16.5" spans="1:18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21"/>
      <c r="L231" s="21"/>
      <c r="M231" s="21"/>
      <c r="N231" s="21"/>
      <c r="O231" s="21"/>
      <c r="P231" s="21"/>
      <c r="Q231" s="21"/>
      <c r="R231" s="21"/>
    </row>
    <row r="232" ht="16.5" spans="1:18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21"/>
      <c r="L232" s="21"/>
      <c r="M232" s="21"/>
      <c r="N232" s="21"/>
      <c r="O232" s="21"/>
      <c r="P232" s="21"/>
      <c r="Q232" s="21"/>
      <c r="R232" s="21"/>
    </row>
    <row r="233" ht="16.5" spans="1:18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21"/>
      <c r="L233" s="21"/>
      <c r="M233" s="21"/>
      <c r="N233" s="21"/>
      <c r="O233" s="21"/>
      <c r="P233" s="21"/>
      <c r="Q233" s="21"/>
      <c r="R233" s="21"/>
    </row>
    <row r="234" ht="16.5" spans="1:18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21"/>
      <c r="L234" s="21"/>
      <c r="M234" s="21"/>
      <c r="N234" s="21"/>
      <c r="O234" s="21"/>
      <c r="P234" s="21"/>
      <c r="Q234" s="21"/>
      <c r="R234" s="21"/>
    </row>
    <row r="235" ht="16.5" spans="1:18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21"/>
      <c r="L235" s="21"/>
      <c r="M235" s="21"/>
      <c r="N235" s="21"/>
      <c r="O235" s="21"/>
      <c r="P235" s="21"/>
      <c r="Q235" s="21"/>
      <c r="R235" s="21"/>
    </row>
    <row r="236" ht="16.5" spans="1:18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21"/>
      <c r="L236" s="21"/>
      <c r="M236" s="21"/>
      <c r="N236" s="21"/>
      <c r="O236" s="21"/>
      <c r="P236" s="21"/>
      <c r="Q236" s="21"/>
      <c r="R236" s="21"/>
    </row>
    <row r="237" ht="16.5" spans="1:18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21"/>
      <c r="L237" s="21"/>
      <c r="M237" s="21"/>
      <c r="N237" s="21"/>
      <c r="O237" s="21"/>
      <c r="P237" s="21"/>
      <c r="Q237" s="21"/>
      <c r="R237" s="21"/>
    </row>
    <row r="238" ht="16.5" spans="1:18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21"/>
      <c r="L238" s="21"/>
      <c r="M238" s="21"/>
      <c r="N238" s="21"/>
      <c r="O238" s="21"/>
      <c r="P238" s="21"/>
      <c r="Q238" s="21"/>
      <c r="R238" s="21"/>
    </row>
    <row r="239" ht="16.5" spans="1:18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1"/>
      <c r="L239" s="21"/>
      <c r="M239" s="21"/>
      <c r="N239" s="21"/>
      <c r="O239" s="21"/>
      <c r="P239" s="21"/>
      <c r="Q239" s="21"/>
      <c r="R239" s="21"/>
    </row>
    <row r="240" ht="16.5" spans="1:18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21"/>
      <c r="L240" s="21"/>
      <c r="M240" s="21"/>
      <c r="N240" s="21"/>
      <c r="O240" s="21"/>
      <c r="P240" s="21"/>
      <c r="Q240" s="21"/>
      <c r="R240" s="21"/>
    </row>
    <row r="241" ht="16.5" spans="1:18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21"/>
      <c r="L241" s="21"/>
      <c r="M241" s="21"/>
      <c r="N241" s="21"/>
      <c r="O241" s="21"/>
      <c r="P241" s="21"/>
      <c r="Q241" s="21"/>
      <c r="R241" s="21"/>
    </row>
    <row r="242" ht="16.5" spans="1:18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21"/>
      <c r="L242" s="21"/>
      <c r="M242" s="21"/>
      <c r="N242" s="21"/>
      <c r="O242" s="21"/>
      <c r="P242" s="21"/>
      <c r="Q242" s="21"/>
      <c r="R242" s="21"/>
    </row>
    <row r="243" ht="16.5" spans="1:18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21"/>
      <c r="L243" s="21"/>
      <c r="M243" s="21"/>
      <c r="N243" s="21"/>
      <c r="O243" s="21"/>
      <c r="P243" s="21"/>
      <c r="Q243" s="21"/>
      <c r="R243" s="21"/>
    </row>
    <row r="244" ht="16.5" spans="1:18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21"/>
      <c r="L244" s="21"/>
      <c r="M244" s="21"/>
      <c r="N244" s="21"/>
      <c r="O244" s="21"/>
      <c r="P244" s="21"/>
      <c r="Q244" s="21"/>
      <c r="R244" s="21"/>
    </row>
    <row r="245" ht="16.5" spans="1:18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21"/>
      <c r="L245" s="21"/>
      <c r="M245" s="21"/>
      <c r="N245" s="21"/>
      <c r="O245" s="21"/>
      <c r="P245" s="21"/>
      <c r="Q245" s="21"/>
      <c r="R245" s="21"/>
    </row>
    <row r="246" ht="16.5" spans="1:18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21"/>
      <c r="L246" s="21"/>
      <c r="M246" s="21"/>
      <c r="N246" s="21"/>
      <c r="O246" s="21"/>
      <c r="P246" s="21"/>
      <c r="Q246" s="21"/>
      <c r="R246" s="21"/>
    </row>
    <row r="247" ht="16.5" spans="1:18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21"/>
      <c r="L247" s="21"/>
      <c r="M247" s="21"/>
      <c r="N247" s="21"/>
      <c r="O247" s="21"/>
      <c r="P247" s="21"/>
      <c r="Q247" s="21"/>
      <c r="R247" s="21"/>
    </row>
    <row r="248" ht="16.5" spans="1:18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21"/>
      <c r="L248" s="21"/>
      <c r="M248" s="21"/>
      <c r="N248" s="21"/>
      <c r="O248" s="21"/>
      <c r="P248" s="21"/>
      <c r="Q248" s="21"/>
      <c r="R248" s="21"/>
    </row>
    <row r="249" ht="16.5" spans="1:18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21"/>
      <c r="L249" s="21"/>
      <c r="M249" s="21"/>
      <c r="N249" s="21"/>
      <c r="O249" s="21"/>
      <c r="P249" s="21"/>
      <c r="Q249" s="21"/>
      <c r="R249" s="21"/>
    </row>
    <row r="250" ht="16.5" spans="1:18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21"/>
      <c r="L250" s="21"/>
      <c r="M250" s="21"/>
      <c r="N250" s="21"/>
      <c r="O250" s="21"/>
      <c r="P250" s="21"/>
      <c r="Q250" s="21"/>
      <c r="R250" s="21"/>
    </row>
    <row r="251" ht="16.5" spans="1:18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21"/>
      <c r="L251" s="21"/>
      <c r="M251" s="21"/>
      <c r="N251" s="21"/>
      <c r="O251" s="21"/>
      <c r="P251" s="21"/>
      <c r="Q251" s="21"/>
      <c r="R251" s="21"/>
    </row>
    <row r="252" ht="16.5" spans="1:18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21"/>
      <c r="L252" s="21"/>
      <c r="M252" s="21"/>
      <c r="N252" s="21"/>
      <c r="O252" s="21"/>
      <c r="P252" s="21"/>
      <c r="Q252" s="21"/>
      <c r="R252" s="21"/>
    </row>
    <row r="253" ht="16.5" spans="1:18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21"/>
      <c r="L253" s="21"/>
      <c r="M253" s="21"/>
      <c r="N253" s="21"/>
      <c r="O253" s="21"/>
      <c r="P253" s="21"/>
      <c r="Q253" s="21"/>
      <c r="R253" s="21"/>
    </row>
    <row r="254" ht="16.5" spans="1:18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21"/>
      <c r="L254" s="21"/>
      <c r="M254" s="21"/>
      <c r="N254" s="21"/>
      <c r="O254" s="21"/>
      <c r="P254" s="21"/>
      <c r="Q254" s="21"/>
      <c r="R254" s="21"/>
    </row>
    <row r="255" ht="16.5" spans="1:18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21"/>
      <c r="L255" s="21"/>
      <c r="M255" s="21"/>
      <c r="N255" s="21"/>
      <c r="O255" s="21"/>
      <c r="P255" s="21"/>
      <c r="Q255" s="21"/>
      <c r="R255" s="21"/>
    </row>
    <row r="256" ht="16.5" spans="1:18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21"/>
      <c r="L256" s="21"/>
      <c r="M256" s="21"/>
      <c r="N256" s="21"/>
      <c r="O256" s="21"/>
      <c r="P256" s="21"/>
      <c r="Q256" s="21"/>
      <c r="R256" s="21"/>
    </row>
    <row r="257" ht="16.5" spans="1:18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21"/>
      <c r="L257" s="21"/>
      <c r="M257" s="21"/>
      <c r="N257" s="21"/>
      <c r="O257" s="21"/>
      <c r="P257" s="21"/>
      <c r="Q257" s="21"/>
      <c r="R257" s="21"/>
    </row>
    <row r="258" ht="16.5" spans="1:18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21"/>
      <c r="L258" s="21"/>
      <c r="M258" s="21"/>
      <c r="N258" s="21"/>
      <c r="O258" s="21"/>
      <c r="P258" s="21"/>
      <c r="Q258" s="21"/>
      <c r="R258" s="21"/>
    </row>
    <row r="259" ht="16.5" spans="1:18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21"/>
      <c r="L259" s="21"/>
      <c r="M259" s="21"/>
      <c r="N259" s="21"/>
      <c r="O259" s="21"/>
      <c r="P259" s="21"/>
      <c r="Q259" s="21"/>
      <c r="R259" s="21"/>
    </row>
    <row r="260" ht="16.5" spans="1:18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21"/>
      <c r="L260" s="21"/>
      <c r="M260" s="21"/>
      <c r="N260" s="21"/>
      <c r="O260" s="21"/>
      <c r="P260" s="21"/>
      <c r="Q260" s="21"/>
      <c r="R260" s="21"/>
    </row>
    <row r="261" ht="16.5" spans="1:18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21"/>
      <c r="L261" s="21"/>
      <c r="M261" s="21"/>
      <c r="N261" s="21"/>
      <c r="O261" s="21"/>
      <c r="P261" s="21"/>
      <c r="Q261" s="21"/>
      <c r="R261" s="21"/>
    </row>
    <row r="262" ht="16.5" spans="1:18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21"/>
      <c r="L262" s="21"/>
      <c r="M262" s="21"/>
      <c r="N262" s="21"/>
      <c r="O262" s="21"/>
      <c r="P262" s="21"/>
      <c r="Q262" s="21"/>
      <c r="R262" s="21"/>
    </row>
    <row r="263" ht="16.5" spans="1:18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21"/>
      <c r="L263" s="21"/>
      <c r="M263" s="21"/>
      <c r="N263" s="21"/>
      <c r="O263" s="21"/>
      <c r="P263" s="21"/>
      <c r="Q263" s="21"/>
      <c r="R263" s="21"/>
    </row>
    <row r="264" ht="16.5" spans="1:18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21"/>
      <c r="L264" s="21"/>
      <c r="M264" s="21"/>
      <c r="N264" s="21"/>
      <c r="O264" s="21"/>
      <c r="P264" s="21"/>
      <c r="Q264" s="21"/>
      <c r="R264" s="21"/>
    </row>
    <row r="265" ht="16.5" spans="1:18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21"/>
      <c r="L265" s="21"/>
      <c r="M265" s="21"/>
      <c r="N265" s="21"/>
      <c r="O265" s="21"/>
      <c r="P265" s="21"/>
      <c r="Q265" s="21"/>
      <c r="R265" s="21"/>
    </row>
    <row r="266" ht="16.5" spans="1:18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21"/>
      <c r="L266" s="21"/>
      <c r="M266" s="21"/>
      <c r="N266" s="21"/>
      <c r="O266" s="21"/>
      <c r="P266" s="21"/>
      <c r="Q266" s="21"/>
      <c r="R266" s="21"/>
    </row>
    <row r="267" ht="16.5" spans="1:18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21"/>
      <c r="L267" s="21"/>
      <c r="M267" s="21"/>
      <c r="N267" s="21"/>
      <c r="O267" s="21"/>
      <c r="P267" s="21"/>
      <c r="Q267" s="21"/>
      <c r="R267" s="21"/>
    </row>
    <row r="268" ht="16.5" spans="1:18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21"/>
      <c r="L268" s="21"/>
      <c r="M268" s="21"/>
      <c r="N268" s="21"/>
      <c r="O268" s="21"/>
      <c r="P268" s="21"/>
      <c r="Q268" s="21"/>
      <c r="R268" s="21"/>
    </row>
    <row r="269" ht="16.5" spans="1:18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21"/>
      <c r="L269" s="21"/>
      <c r="M269" s="21"/>
      <c r="N269" s="21"/>
      <c r="O269" s="21"/>
      <c r="P269" s="21"/>
      <c r="Q269" s="21"/>
      <c r="R269" s="21"/>
    </row>
    <row r="270" ht="16.5" spans="1:18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21"/>
      <c r="L270" s="21"/>
      <c r="M270" s="21"/>
      <c r="N270" s="21"/>
      <c r="O270" s="21"/>
      <c r="P270" s="21"/>
      <c r="Q270" s="21"/>
      <c r="R270" s="21"/>
    </row>
    <row r="271" ht="16.5" spans="1:18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21"/>
      <c r="L271" s="21"/>
      <c r="M271" s="21"/>
      <c r="N271" s="21"/>
      <c r="O271" s="21"/>
      <c r="P271" s="21"/>
      <c r="Q271" s="21"/>
      <c r="R271" s="21"/>
    </row>
    <row r="272" ht="16.5" spans="1:18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21"/>
      <c r="L272" s="21"/>
      <c r="M272" s="21"/>
      <c r="N272" s="21"/>
      <c r="O272" s="21"/>
      <c r="P272" s="21"/>
      <c r="Q272" s="21"/>
      <c r="R272" s="21"/>
    </row>
    <row r="273" ht="16.5" spans="1:18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1"/>
      <c r="L273" s="21"/>
      <c r="M273" s="21"/>
      <c r="N273" s="21"/>
      <c r="O273" s="21"/>
      <c r="P273" s="21"/>
      <c r="Q273" s="21"/>
      <c r="R273" s="21"/>
    </row>
    <row r="274" ht="16.5" spans="1:18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21"/>
      <c r="L274" s="21"/>
      <c r="M274" s="21"/>
      <c r="N274" s="21"/>
      <c r="O274" s="21"/>
      <c r="P274" s="21"/>
      <c r="Q274" s="21"/>
      <c r="R274" s="21"/>
    </row>
    <row r="275" ht="16.5" spans="1:18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21"/>
      <c r="L275" s="21"/>
      <c r="M275" s="21"/>
      <c r="N275" s="21"/>
      <c r="O275" s="21"/>
      <c r="P275" s="21"/>
      <c r="Q275" s="21"/>
      <c r="R275" s="21"/>
    </row>
    <row r="276" ht="16.5" spans="1:18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21"/>
      <c r="L276" s="21"/>
      <c r="M276" s="21"/>
      <c r="N276" s="21"/>
      <c r="O276" s="21"/>
      <c r="P276" s="21"/>
      <c r="Q276" s="21"/>
      <c r="R276" s="21"/>
    </row>
    <row r="277" ht="16.5" spans="1:18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21"/>
      <c r="L277" s="21"/>
      <c r="M277" s="21"/>
      <c r="N277" s="21"/>
      <c r="O277" s="21"/>
      <c r="P277" s="21"/>
      <c r="Q277" s="21"/>
      <c r="R277" s="21"/>
    </row>
    <row r="278" ht="16.5" spans="1:18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21"/>
      <c r="L278" s="21"/>
      <c r="M278" s="21"/>
      <c r="N278" s="21"/>
      <c r="O278" s="21"/>
      <c r="P278" s="21"/>
      <c r="Q278" s="21"/>
      <c r="R278" s="21"/>
    </row>
    <row r="279" ht="16.5" spans="1:18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21"/>
      <c r="L279" s="21"/>
      <c r="M279" s="21"/>
      <c r="N279" s="21"/>
      <c r="O279" s="21"/>
      <c r="P279" s="21"/>
      <c r="Q279" s="21"/>
      <c r="R279" s="21"/>
    </row>
    <row r="280" ht="16.5" spans="1:18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21"/>
      <c r="L280" s="21"/>
      <c r="M280" s="21"/>
      <c r="N280" s="21"/>
      <c r="O280" s="21"/>
      <c r="P280" s="21"/>
      <c r="Q280" s="21"/>
      <c r="R280" s="21"/>
    </row>
    <row r="281" ht="16.5" spans="1:18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21"/>
      <c r="L281" s="21"/>
      <c r="M281" s="21"/>
      <c r="N281" s="21"/>
      <c r="O281" s="21"/>
      <c r="P281" s="21"/>
      <c r="Q281" s="21"/>
      <c r="R281" s="21"/>
    </row>
    <row r="282" ht="16.5" spans="1:18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21"/>
      <c r="L282" s="21"/>
      <c r="M282" s="21"/>
      <c r="N282" s="21"/>
      <c r="O282" s="21"/>
      <c r="P282" s="21"/>
      <c r="Q282" s="21"/>
      <c r="R282" s="21"/>
    </row>
    <row r="283" ht="16.5" spans="1:18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21"/>
      <c r="L283" s="21"/>
      <c r="M283" s="21"/>
      <c r="N283" s="21"/>
      <c r="O283" s="21"/>
      <c r="P283" s="21"/>
      <c r="Q283" s="21"/>
      <c r="R283" s="21"/>
    </row>
    <row r="284" ht="16.5" spans="1:18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21"/>
      <c r="L284" s="21"/>
      <c r="M284" s="21"/>
      <c r="N284" s="21"/>
      <c r="O284" s="21"/>
      <c r="P284" s="21"/>
      <c r="Q284" s="21"/>
      <c r="R284" s="21"/>
    </row>
    <row r="285" ht="16.5" spans="1:18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21"/>
      <c r="L285" s="21"/>
      <c r="M285" s="21"/>
      <c r="N285" s="21"/>
      <c r="O285" s="21"/>
      <c r="P285" s="21"/>
      <c r="Q285" s="21"/>
      <c r="R285" s="21"/>
    </row>
    <row r="286" ht="16.5" spans="1:18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21"/>
      <c r="L286" s="21"/>
      <c r="M286" s="21"/>
      <c r="N286" s="21"/>
      <c r="O286" s="21"/>
      <c r="P286" s="21"/>
      <c r="Q286" s="21"/>
      <c r="R286" s="21"/>
    </row>
    <row r="287" ht="16.5" spans="1:18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21"/>
      <c r="L287" s="21"/>
      <c r="M287" s="21"/>
      <c r="N287" s="21"/>
      <c r="O287" s="21"/>
      <c r="P287" s="21"/>
      <c r="Q287" s="21"/>
      <c r="R287" s="21"/>
    </row>
    <row r="288" ht="16.5" spans="1:18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21"/>
      <c r="L288" s="21"/>
      <c r="M288" s="21"/>
      <c r="N288" s="21"/>
      <c r="O288" s="21"/>
      <c r="P288" s="21"/>
      <c r="Q288" s="21"/>
      <c r="R288" s="21"/>
    </row>
    <row r="289" ht="16.5" spans="1:18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21"/>
      <c r="L289" s="21"/>
      <c r="M289" s="21"/>
      <c r="N289" s="21"/>
      <c r="O289" s="21"/>
      <c r="P289" s="21"/>
      <c r="Q289" s="21"/>
      <c r="R289" s="21"/>
    </row>
    <row r="290" ht="16.5" spans="1:18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21"/>
      <c r="L290" s="21"/>
      <c r="M290" s="21"/>
      <c r="N290" s="21"/>
      <c r="O290" s="21"/>
      <c r="P290" s="21"/>
      <c r="Q290" s="21"/>
      <c r="R290" s="21"/>
    </row>
    <row r="291" ht="16.5" spans="1:18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21"/>
      <c r="L291" s="21"/>
      <c r="M291" s="21"/>
      <c r="N291" s="21"/>
      <c r="O291" s="21"/>
      <c r="P291" s="21"/>
      <c r="Q291" s="21"/>
      <c r="R291" s="21"/>
    </row>
    <row r="292" ht="16.5" spans="1:18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21"/>
      <c r="L292" s="21"/>
      <c r="M292" s="21"/>
      <c r="N292" s="21"/>
      <c r="O292" s="21"/>
      <c r="P292" s="21"/>
      <c r="Q292" s="21"/>
      <c r="R292" s="21"/>
    </row>
    <row r="293" ht="16.5" spans="1:18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21"/>
      <c r="L293" s="21"/>
      <c r="M293" s="21"/>
      <c r="N293" s="21"/>
      <c r="O293" s="21"/>
      <c r="P293" s="21"/>
      <c r="Q293" s="21"/>
      <c r="R293" s="21"/>
    </row>
    <row r="294" ht="16.5" spans="1:18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21"/>
      <c r="L294" s="21"/>
      <c r="M294" s="21"/>
      <c r="N294" s="21"/>
      <c r="O294" s="21"/>
      <c r="P294" s="21"/>
      <c r="Q294" s="21"/>
      <c r="R294" s="21"/>
    </row>
    <row r="295" ht="16.5" spans="1:18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21"/>
      <c r="L295" s="21"/>
      <c r="M295" s="21"/>
      <c r="N295" s="21"/>
      <c r="O295" s="21"/>
      <c r="P295" s="21"/>
      <c r="Q295" s="21"/>
      <c r="R295" s="21"/>
    </row>
    <row r="296" ht="16.5" spans="1:18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21"/>
      <c r="L296" s="21"/>
      <c r="M296" s="21"/>
      <c r="N296" s="21"/>
      <c r="O296" s="21"/>
      <c r="P296" s="21"/>
      <c r="Q296" s="21"/>
      <c r="R296" s="21"/>
    </row>
    <row r="297" ht="16.5" spans="1:18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21"/>
      <c r="L297" s="21"/>
      <c r="M297" s="21"/>
      <c r="N297" s="21"/>
      <c r="O297" s="21"/>
      <c r="P297" s="21"/>
      <c r="Q297" s="21"/>
      <c r="R297" s="21"/>
    </row>
    <row r="298" ht="16.5" spans="1:18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21"/>
      <c r="L298" s="21"/>
      <c r="M298" s="21"/>
      <c r="N298" s="21"/>
      <c r="O298" s="21"/>
      <c r="P298" s="21"/>
      <c r="Q298" s="21"/>
      <c r="R298" s="21"/>
    </row>
    <row r="299" ht="16.5" spans="1:18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21"/>
      <c r="L299" s="21"/>
      <c r="M299" s="21"/>
      <c r="N299" s="21"/>
      <c r="O299" s="21"/>
      <c r="P299" s="21"/>
      <c r="Q299" s="21"/>
      <c r="R299" s="21"/>
    </row>
    <row r="300" ht="16.5" spans="1:18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21"/>
      <c r="L300" s="21"/>
      <c r="M300" s="21"/>
      <c r="N300" s="21"/>
      <c r="O300" s="21"/>
      <c r="P300" s="21"/>
      <c r="Q300" s="21"/>
      <c r="R300" s="21"/>
    </row>
    <row r="301" ht="16.5" spans="1:18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21"/>
      <c r="L301" s="21"/>
      <c r="M301" s="21"/>
      <c r="N301" s="21"/>
      <c r="O301" s="21"/>
      <c r="P301" s="21"/>
      <c r="Q301" s="21"/>
      <c r="R301" s="21"/>
    </row>
    <row r="302" ht="16.5" spans="1:18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21"/>
      <c r="L302" s="21"/>
      <c r="M302" s="21"/>
      <c r="N302" s="21"/>
      <c r="O302" s="21"/>
      <c r="P302" s="21"/>
      <c r="Q302" s="21"/>
      <c r="R302" s="21"/>
    </row>
    <row r="303" ht="16.5" spans="1:18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21"/>
      <c r="L303" s="21"/>
      <c r="M303" s="21"/>
      <c r="N303" s="21"/>
      <c r="O303" s="21"/>
      <c r="P303" s="21"/>
      <c r="Q303" s="21"/>
      <c r="R303" s="21"/>
    </row>
    <row r="304" ht="16.5" spans="1:18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21"/>
      <c r="L304" s="21"/>
      <c r="M304" s="21"/>
      <c r="N304" s="21"/>
      <c r="O304" s="21"/>
      <c r="P304" s="21"/>
      <c r="Q304" s="21"/>
      <c r="R304" s="21"/>
    </row>
    <row r="305" ht="16.5" spans="1:18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21"/>
      <c r="L305" s="21"/>
      <c r="M305" s="21"/>
      <c r="N305" s="21"/>
      <c r="O305" s="21"/>
      <c r="P305" s="21"/>
      <c r="Q305" s="21"/>
      <c r="R305" s="21"/>
    </row>
    <row r="306" ht="16.5" spans="1:18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21"/>
      <c r="L306" s="21"/>
      <c r="M306" s="21"/>
      <c r="N306" s="21"/>
      <c r="O306" s="21"/>
      <c r="P306" s="21"/>
      <c r="Q306" s="21"/>
      <c r="R306" s="21"/>
    </row>
    <row r="307" ht="16.5" spans="1:18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1"/>
      <c r="L307" s="21"/>
      <c r="M307" s="21"/>
      <c r="N307" s="21"/>
      <c r="O307" s="21"/>
      <c r="P307" s="21"/>
      <c r="Q307" s="21"/>
      <c r="R307" s="21"/>
    </row>
    <row r="308" ht="16.5" spans="1:18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21"/>
      <c r="L308" s="21"/>
      <c r="M308" s="21"/>
      <c r="N308" s="21"/>
      <c r="O308" s="21"/>
      <c r="P308" s="21"/>
      <c r="Q308" s="21"/>
      <c r="R308" s="21"/>
    </row>
    <row r="309" ht="16.5" spans="1:18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21"/>
      <c r="L309" s="21"/>
      <c r="M309" s="21"/>
      <c r="N309" s="21"/>
      <c r="O309" s="21"/>
      <c r="P309" s="21"/>
      <c r="Q309" s="21"/>
      <c r="R309" s="21"/>
    </row>
    <row r="310" ht="16.5" spans="1:18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21"/>
      <c r="L310" s="21"/>
      <c r="M310" s="21"/>
      <c r="N310" s="21"/>
      <c r="O310" s="21"/>
      <c r="P310" s="21"/>
      <c r="Q310" s="21"/>
      <c r="R310" s="21"/>
    </row>
    <row r="311" ht="16.5" spans="1:18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21"/>
      <c r="L311" s="21"/>
      <c r="M311" s="21"/>
      <c r="N311" s="21"/>
      <c r="O311" s="21"/>
      <c r="P311" s="21"/>
      <c r="Q311" s="21"/>
      <c r="R311" s="21"/>
    </row>
    <row r="312" ht="16.5" spans="1:18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21"/>
      <c r="L312" s="21"/>
      <c r="M312" s="21"/>
      <c r="N312" s="21"/>
      <c r="O312" s="21"/>
      <c r="P312" s="21"/>
      <c r="Q312" s="21"/>
      <c r="R312" s="21"/>
    </row>
    <row r="313" ht="16.5" spans="1:18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21"/>
      <c r="L313" s="21"/>
      <c r="M313" s="21"/>
      <c r="N313" s="21"/>
      <c r="O313" s="21"/>
      <c r="P313" s="21"/>
      <c r="Q313" s="21"/>
      <c r="R313" s="21"/>
    </row>
    <row r="314" ht="16.5" spans="1:18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21"/>
      <c r="L314" s="21"/>
      <c r="M314" s="21"/>
      <c r="N314" s="21"/>
      <c r="O314" s="21"/>
      <c r="P314" s="21"/>
      <c r="Q314" s="21"/>
      <c r="R314" s="21"/>
    </row>
    <row r="315" ht="16.5" spans="1:18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21"/>
      <c r="L315" s="21"/>
      <c r="M315" s="21"/>
      <c r="N315" s="21"/>
      <c r="O315" s="21"/>
      <c r="P315" s="21"/>
      <c r="Q315" s="21"/>
      <c r="R315" s="21"/>
    </row>
    <row r="316" ht="16.5" spans="1:18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21"/>
      <c r="L316" s="21"/>
      <c r="M316" s="21"/>
      <c r="N316" s="21"/>
      <c r="O316" s="21"/>
      <c r="P316" s="21"/>
      <c r="Q316" s="21"/>
      <c r="R316" s="21"/>
    </row>
    <row r="317" ht="16.5" spans="1:18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21"/>
      <c r="L317" s="21"/>
      <c r="M317" s="21"/>
      <c r="N317" s="21"/>
      <c r="O317" s="21"/>
      <c r="P317" s="21"/>
      <c r="Q317" s="21"/>
      <c r="R317" s="21"/>
    </row>
    <row r="318" ht="16.5" spans="1:18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21"/>
      <c r="L318" s="21"/>
      <c r="M318" s="21"/>
      <c r="N318" s="21"/>
      <c r="O318" s="21"/>
      <c r="P318" s="21"/>
      <c r="Q318" s="21"/>
      <c r="R318" s="21"/>
    </row>
    <row r="319" ht="16.5" spans="1:18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21"/>
      <c r="L319" s="21"/>
      <c r="M319" s="21"/>
      <c r="N319" s="21"/>
      <c r="O319" s="21"/>
      <c r="P319" s="21"/>
      <c r="Q319" s="21"/>
      <c r="R319" s="21"/>
    </row>
    <row r="320" ht="16.5" spans="1:18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21"/>
      <c r="L320" s="21"/>
      <c r="M320" s="21"/>
      <c r="N320" s="21"/>
      <c r="O320" s="21"/>
      <c r="P320" s="21"/>
      <c r="Q320" s="21"/>
      <c r="R320" s="21"/>
    </row>
    <row r="321" ht="16.5" spans="1:18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21"/>
      <c r="L321" s="21"/>
      <c r="M321" s="21"/>
      <c r="N321" s="21"/>
      <c r="O321" s="21"/>
      <c r="P321" s="21"/>
      <c r="Q321" s="21"/>
      <c r="R321" s="21"/>
    </row>
    <row r="322" ht="16.5" spans="1:18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21"/>
      <c r="L322" s="21"/>
      <c r="M322" s="21"/>
      <c r="N322" s="21"/>
      <c r="O322" s="21"/>
      <c r="P322" s="21"/>
      <c r="Q322" s="21"/>
      <c r="R322" s="21"/>
    </row>
    <row r="323" ht="16.5" spans="1:18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21"/>
      <c r="L323" s="21"/>
      <c r="M323" s="21"/>
      <c r="N323" s="21"/>
      <c r="O323" s="21"/>
      <c r="P323" s="21"/>
      <c r="Q323" s="21"/>
      <c r="R323" s="21"/>
    </row>
    <row r="324" ht="16.5" spans="1:18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21"/>
      <c r="L324" s="21"/>
      <c r="M324" s="21"/>
      <c r="N324" s="21"/>
      <c r="O324" s="21"/>
      <c r="P324" s="21"/>
      <c r="Q324" s="21"/>
      <c r="R324" s="21"/>
    </row>
    <row r="325" ht="16.5" spans="1:18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21"/>
      <c r="L325" s="21"/>
      <c r="M325" s="21"/>
      <c r="N325" s="21"/>
      <c r="O325" s="21"/>
      <c r="P325" s="21"/>
      <c r="Q325" s="21"/>
      <c r="R325" s="21"/>
    </row>
    <row r="326" ht="16.5" spans="1:18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21"/>
      <c r="L326" s="21"/>
      <c r="M326" s="21"/>
      <c r="N326" s="21"/>
      <c r="O326" s="21"/>
      <c r="P326" s="21"/>
      <c r="Q326" s="21"/>
      <c r="R326" s="21"/>
    </row>
    <row r="327" ht="16.5" spans="1:18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21"/>
      <c r="L327" s="21"/>
      <c r="M327" s="21"/>
      <c r="N327" s="21"/>
      <c r="O327" s="21"/>
      <c r="P327" s="21"/>
      <c r="Q327" s="21"/>
      <c r="R327" s="21"/>
    </row>
    <row r="328" ht="16.5" spans="1:18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21"/>
      <c r="L328" s="21"/>
      <c r="M328" s="21"/>
      <c r="N328" s="21"/>
      <c r="O328" s="21"/>
      <c r="P328" s="21"/>
      <c r="Q328" s="21"/>
      <c r="R328" s="21"/>
    </row>
    <row r="329" ht="16.5" spans="1:18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21"/>
      <c r="L329" s="21"/>
      <c r="M329" s="21"/>
      <c r="N329" s="21"/>
      <c r="O329" s="21"/>
      <c r="P329" s="21"/>
      <c r="Q329" s="21"/>
      <c r="R329" s="21"/>
    </row>
    <row r="330" ht="16.5" spans="1:18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21"/>
      <c r="L330" s="21"/>
      <c r="M330" s="21"/>
      <c r="N330" s="21"/>
      <c r="O330" s="21"/>
      <c r="P330" s="21"/>
      <c r="Q330" s="21"/>
      <c r="R330" s="21"/>
    </row>
    <row r="331" ht="16.5" spans="1:18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21"/>
      <c r="L331" s="21"/>
      <c r="M331" s="21"/>
      <c r="N331" s="21"/>
      <c r="O331" s="21"/>
      <c r="P331" s="21"/>
      <c r="Q331" s="21"/>
      <c r="R331" s="21"/>
    </row>
    <row r="332" ht="16.5" spans="1:18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21"/>
      <c r="L332" s="21"/>
      <c r="M332" s="21"/>
      <c r="N332" s="21"/>
      <c r="O332" s="21"/>
      <c r="P332" s="21"/>
      <c r="Q332" s="21"/>
      <c r="R332" s="21"/>
    </row>
    <row r="333" ht="16.5" spans="1:18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21"/>
      <c r="L333" s="21"/>
      <c r="M333" s="21"/>
      <c r="N333" s="21"/>
      <c r="O333" s="21"/>
      <c r="P333" s="21"/>
      <c r="Q333" s="21"/>
      <c r="R333" s="21"/>
    </row>
    <row r="334" ht="16.5" spans="1:18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21"/>
      <c r="L334" s="21"/>
      <c r="M334" s="21"/>
      <c r="N334" s="21"/>
      <c r="O334" s="21"/>
      <c r="P334" s="21"/>
      <c r="Q334" s="21"/>
      <c r="R334" s="21"/>
    </row>
    <row r="335" ht="16.5" spans="1:18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21"/>
      <c r="L335" s="21"/>
      <c r="M335" s="21"/>
      <c r="N335" s="21"/>
      <c r="O335" s="21"/>
      <c r="P335" s="21"/>
      <c r="Q335" s="21"/>
      <c r="R335" s="21"/>
    </row>
    <row r="336" ht="16.5" spans="1:18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21"/>
      <c r="L336" s="21"/>
      <c r="M336" s="21"/>
      <c r="N336" s="21"/>
      <c r="O336" s="21"/>
      <c r="P336" s="21"/>
      <c r="Q336" s="21"/>
      <c r="R336" s="21"/>
    </row>
    <row r="337" ht="16.5" spans="1:18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21"/>
      <c r="L337" s="21"/>
      <c r="M337" s="21"/>
      <c r="N337" s="21"/>
      <c r="O337" s="21"/>
      <c r="P337" s="21"/>
      <c r="Q337" s="21"/>
      <c r="R337" s="21"/>
    </row>
    <row r="338" ht="16.5" spans="1:18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21"/>
      <c r="L338" s="21"/>
      <c r="M338" s="21"/>
      <c r="N338" s="21"/>
      <c r="O338" s="21"/>
      <c r="P338" s="21"/>
      <c r="Q338" s="21"/>
      <c r="R338" s="21"/>
    </row>
    <row r="339" ht="16.5" spans="1:18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21"/>
      <c r="L339" s="21"/>
      <c r="M339" s="21"/>
      <c r="N339" s="21"/>
      <c r="O339" s="21"/>
      <c r="P339" s="21"/>
      <c r="Q339" s="21"/>
      <c r="R339" s="21"/>
    </row>
    <row r="340" ht="16.5" spans="1:18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21"/>
      <c r="L340" s="21"/>
      <c r="M340" s="21"/>
      <c r="N340" s="21"/>
      <c r="O340" s="21"/>
      <c r="P340" s="21"/>
      <c r="Q340" s="21"/>
      <c r="R340" s="21"/>
    </row>
    <row r="341" ht="16.5" spans="1:18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1"/>
      <c r="L341" s="21"/>
      <c r="M341" s="21"/>
      <c r="N341" s="21"/>
      <c r="O341" s="21"/>
      <c r="P341" s="21"/>
      <c r="Q341" s="21"/>
      <c r="R341" s="21"/>
    </row>
    <row r="342" ht="16.5" spans="1:18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21"/>
      <c r="L342" s="21"/>
      <c r="M342" s="21"/>
      <c r="N342" s="21"/>
      <c r="O342" s="21"/>
      <c r="P342" s="21"/>
      <c r="Q342" s="21"/>
      <c r="R342" s="21"/>
    </row>
    <row r="343" ht="16.5" spans="1:18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21"/>
      <c r="L343" s="21"/>
      <c r="M343" s="21"/>
      <c r="N343" s="21"/>
      <c r="O343" s="21"/>
      <c r="P343" s="21"/>
      <c r="Q343" s="21"/>
      <c r="R343" s="21"/>
    </row>
    <row r="344" ht="16.5" spans="1:18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21"/>
      <c r="L344" s="21"/>
      <c r="M344" s="21"/>
      <c r="N344" s="21"/>
      <c r="O344" s="21"/>
      <c r="P344" s="21"/>
      <c r="Q344" s="21"/>
      <c r="R344" s="21"/>
    </row>
    <row r="345" ht="16.5" spans="1:18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21"/>
      <c r="L345" s="21"/>
      <c r="M345" s="21"/>
      <c r="N345" s="21"/>
      <c r="O345" s="21"/>
      <c r="P345" s="21"/>
      <c r="Q345" s="21"/>
      <c r="R345" s="21"/>
    </row>
    <row r="346" ht="16.5" spans="1:18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21"/>
      <c r="L346" s="21"/>
      <c r="M346" s="21"/>
      <c r="N346" s="21"/>
      <c r="O346" s="21"/>
      <c r="P346" s="21"/>
      <c r="Q346" s="21"/>
      <c r="R346" s="21"/>
    </row>
    <row r="347" ht="16.5" spans="1:18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21"/>
      <c r="L347" s="21"/>
      <c r="M347" s="21"/>
      <c r="N347" s="21"/>
      <c r="O347" s="21"/>
      <c r="P347" s="21"/>
      <c r="Q347" s="21"/>
      <c r="R347" s="21"/>
    </row>
    <row r="348" ht="16.5" spans="1:18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21"/>
      <c r="L348" s="21"/>
      <c r="M348" s="21"/>
      <c r="N348" s="21"/>
      <c r="O348" s="21"/>
      <c r="P348" s="21"/>
      <c r="Q348" s="21"/>
      <c r="R348" s="21"/>
    </row>
    <row r="349" ht="16.5" spans="1:18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21"/>
      <c r="L349" s="21"/>
      <c r="M349" s="21"/>
      <c r="N349" s="21"/>
      <c r="O349" s="21"/>
      <c r="P349" s="21"/>
      <c r="Q349" s="21"/>
      <c r="R349" s="21"/>
    </row>
    <row r="350" ht="16.5" spans="1:18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21"/>
      <c r="L350" s="21"/>
      <c r="M350" s="21"/>
      <c r="N350" s="21"/>
      <c r="O350" s="21"/>
      <c r="P350" s="21"/>
      <c r="Q350" s="21"/>
      <c r="R350" s="21"/>
    </row>
    <row r="351" ht="16.5" spans="1:18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21"/>
      <c r="L351" s="21"/>
      <c r="M351" s="21"/>
      <c r="N351" s="21"/>
      <c r="O351" s="21"/>
      <c r="P351" s="21"/>
      <c r="Q351" s="21"/>
      <c r="R351" s="21"/>
    </row>
    <row r="352" ht="16.5" spans="1:18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21"/>
      <c r="L352" s="21"/>
      <c r="M352" s="21"/>
      <c r="N352" s="21"/>
      <c r="O352" s="21"/>
      <c r="P352" s="21"/>
      <c r="Q352" s="21"/>
      <c r="R352" s="21"/>
    </row>
    <row r="353" ht="16.5" spans="1:18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21"/>
      <c r="L353" s="21"/>
      <c r="M353" s="21"/>
      <c r="N353" s="21"/>
      <c r="O353" s="21"/>
      <c r="P353" s="21"/>
      <c r="Q353" s="21"/>
      <c r="R353" s="21"/>
    </row>
    <row r="354" ht="16.5" spans="1:18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21"/>
      <c r="L354" s="21"/>
      <c r="M354" s="21"/>
      <c r="N354" s="21"/>
      <c r="O354" s="21"/>
      <c r="P354" s="21"/>
      <c r="Q354" s="21"/>
      <c r="R354" s="21"/>
    </row>
    <row r="355" ht="16.5" spans="1:18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21"/>
      <c r="L355" s="21"/>
      <c r="M355" s="21"/>
      <c r="N355" s="21"/>
      <c r="O355" s="21"/>
      <c r="P355" s="21"/>
      <c r="Q355" s="21"/>
      <c r="R355" s="21"/>
    </row>
    <row r="356" ht="16.5" spans="1:18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21"/>
      <c r="L356" s="21"/>
      <c r="M356" s="21"/>
      <c r="N356" s="21"/>
      <c r="O356" s="21"/>
      <c r="P356" s="21"/>
      <c r="Q356" s="21"/>
      <c r="R356" s="21"/>
    </row>
    <row r="357" ht="16.5" spans="1:18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21"/>
      <c r="L357" s="21"/>
      <c r="M357" s="21"/>
      <c r="N357" s="21"/>
      <c r="O357" s="21"/>
      <c r="P357" s="21"/>
      <c r="Q357" s="21"/>
      <c r="R357" s="21"/>
    </row>
    <row r="358" ht="16.5" spans="1:18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21"/>
      <c r="L358" s="21"/>
      <c r="M358" s="21"/>
      <c r="N358" s="21"/>
      <c r="O358" s="21"/>
      <c r="P358" s="21"/>
      <c r="Q358" s="21"/>
      <c r="R358" s="21"/>
    </row>
    <row r="359" ht="16.5" spans="1:18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21"/>
      <c r="L359" s="21"/>
      <c r="M359" s="21"/>
      <c r="N359" s="21"/>
      <c r="O359" s="21"/>
      <c r="P359" s="21"/>
      <c r="Q359" s="21"/>
      <c r="R359" s="21"/>
    </row>
    <row r="360" ht="16.5" spans="1:18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21"/>
      <c r="L360" s="21"/>
      <c r="M360" s="21"/>
      <c r="N360" s="21"/>
      <c r="O360" s="21"/>
      <c r="P360" s="21"/>
      <c r="Q360" s="21"/>
      <c r="R360" s="21"/>
    </row>
    <row r="361" ht="16.5" spans="1:18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21"/>
      <c r="L361" s="21"/>
      <c r="M361" s="21"/>
      <c r="N361" s="21"/>
      <c r="O361" s="21"/>
      <c r="P361" s="21"/>
      <c r="Q361" s="21"/>
      <c r="R361" s="21"/>
    </row>
    <row r="362" ht="16.5" spans="1:18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21"/>
      <c r="L362" s="21"/>
      <c r="M362" s="21"/>
      <c r="N362" s="21"/>
      <c r="O362" s="21"/>
      <c r="P362" s="21"/>
      <c r="Q362" s="21"/>
      <c r="R362" s="21"/>
    </row>
    <row r="363" ht="16.5" spans="1:18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21"/>
      <c r="L363" s="21"/>
      <c r="M363" s="21"/>
      <c r="N363" s="21"/>
      <c r="O363" s="21"/>
      <c r="P363" s="21"/>
      <c r="Q363" s="21"/>
      <c r="R363" s="21"/>
    </row>
    <row r="364" ht="16.5" spans="1:18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21"/>
      <c r="L364" s="21"/>
      <c r="M364" s="21"/>
      <c r="N364" s="21"/>
      <c r="O364" s="21"/>
      <c r="P364" s="21"/>
      <c r="Q364" s="21"/>
      <c r="R364" s="21"/>
    </row>
    <row r="365" ht="16.5" spans="1:18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21"/>
      <c r="L365" s="21"/>
      <c r="M365" s="21"/>
      <c r="N365" s="21"/>
      <c r="O365" s="21"/>
      <c r="P365" s="21"/>
      <c r="Q365" s="21"/>
      <c r="R365" s="21"/>
    </row>
    <row r="366" ht="16.5" spans="1:19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21"/>
      <c r="L366" s="21"/>
      <c r="M366" s="21"/>
      <c r="N366" s="21"/>
      <c r="O366" s="21"/>
      <c r="P366" s="21"/>
      <c r="Q366" s="21"/>
      <c r="R366" s="21"/>
      <c r="S366" s="22"/>
    </row>
    <row r="367" ht="16.5" spans="1:19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21"/>
      <c r="L367" s="21"/>
      <c r="M367" s="21"/>
      <c r="N367" s="21"/>
      <c r="O367" s="21"/>
      <c r="P367" s="21"/>
      <c r="Q367" s="21"/>
      <c r="R367" s="21"/>
      <c r="S367" s="22"/>
    </row>
    <row r="368" ht="16.5" spans="1:19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21"/>
      <c r="L368" s="21"/>
      <c r="M368" s="21"/>
      <c r="N368" s="21"/>
      <c r="O368" s="21"/>
      <c r="P368" s="21"/>
      <c r="Q368" s="21"/>
      <c r="R368" s="21"/>
      <c r="S368" s="22"/>
    </row>
    <row r="369" ht="16.5" spans="1:19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21"/>
      <c r="L369" s="21"/>
      <c r="M369" s="21"/>
      <c r="N369" s="21"/>
      <c r="O369" s="21"/>
      <c r="P369" s="21"/>
      <c r="Q369" s="21"/>
      <c r="R369" s="21"/>
      <c r="S369" s="22"/>
    </row>
    <row r="370" ht="16.5" spans="1:19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21"/>
      <c r="L370" s="21"/>
      <c r="M370" s="21"/>
      <c r="N370" s="21"/>
      <c r="O370" s="21"/>
      <c r="P370" s="21"/>
      <c r="Q370" s="21"/>
      <c r="R370" s="21"/>
      <c r="S370" s="22"/>
    </row>
    <row r="371" ht="16.5" spans="1:19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21"/>
      <c r="L371" s="21"/>
      <c r="M371" s="21"/>
      <c r="N371" s="21"/>
      <c r="O371" s="21"/>
      <c r="P371" s="21"/>
      <c r="Q371" s="21"/>
      <c r="R371" s="21"/>
      <c r="S371" s="22"/>
    </row>
    <row r="372" ht="16.5" spans="1:19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21"/>
      <c r="L372" s="21"/>
      <c r="M372" s="21"/>
      <c r="N372" s="21"/>
      <c r="O372" s="21"/>
      <c r="P372" s="21"/>
      <c r="Q372" s="21"/>
      <c r="R372" s="21"/>
      <c r="S372" s="22"/>
    </row>
    <row r="373" ht="16.5" spans="1:19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21"/>
      <c r="L373" s="21"/>
      <c r="M373" s="21"/>
      <c r="N373" s="21"/>
      <c r="O373" s="21"/>
      <c r="P373" s="21"/>
      <c r="Q373" s="21"/>
      <c r="R373" s="21"/>
      <c r="S373" s="22"/>
    </row>
    <row r="374" ht="16.5" spans="1:19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21"/>
      <c r="L374" s="21"/>
      <c r="M374" s="21"/>
      <c r="N374" s="21"/>
      <c r="O374" s="21"/>
      <c r="P374" s="21"/>
      <c r="Q374" s="21"/>
      <c r="R374" s="21"/>
      <c r="S374" s="22"/>
    </row>
    <row r="375" ht="16.5" spans="1:19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1"/>
      <c r="L375" s="21"/>
      <c r="M375" s="21"/>
      <c r="N375" s="21"/>
      <c r="O375" s="21"/>
      <c r="P375" s="21"/>
      <c r="Q375" s="21"/>
      <c r="R375" s="21"/>
      <c r="S375" s="22"/>
    </row>
    <row r="376" ht="16.5" spans="1:19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21"/>
      <c r="L376" s="21"/>
      <c r="M376" s="21"/>
      <c r="N376" s="21"/>
      <c r="O376" s="21"/>
      <c r="P376" s="21"/>
      <c r="Q376" s="21"/>
      <c r="R376" s="21"/>
      <c r="S376" s="22"/>
    </row>
    <row r="377" ht="16.5" spans="1:19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21"/>
      <c r="L377" s="21"/>
      <c r="M377" s="21"/>
      <c r="N377" s="21"/>
      <c r="O377" s="21"/>
      <c r="P377" s="21"/>
      <c r="Q377" s="21"/>
      <c r="R377" s="21"/>
      <c r="S377" s="22"/>
    </row>
    <row r="378" ht="16.5" spans="1:19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21"/>
      <c r="L378" s="21"/>
      <c r="M378" s="21"/>
      <c r="N378" s="21"/>
      <c r="O378" s="21"/>
      <c r="P378" s="21"/>
      <c r="Q378" s="21"/>
      <c r="R378" s="21"/>
      <c r="S378" s="22"/>
    </row>
    <row r="379" ht="16.5" spans="1:19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21"/>
      <c r="L379" s="21"/>
      <c r="M379" s="21"/>
      <c r="N379" s="21"/>
      <c r="O379" s="21"/>
      <c r="P379" s="21"/>
      <c r="Q379" s="21"/>
      <c r="R379" s="21"/>
      <c r="S379" s="22"/>
    </row>
    <row r="380" ht="16.5" spans="1:19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21"/>
      <c r="L380" s="21"/>
      <c r="M380" s="21"/>
      <c r="N380" s="21"/>
      <c r="O380" s="21"/>
      <c r="P380" s="21"/>
      <c r="Q380" s="21"/>
      <c r="R380" s="21"/>
      <c r="S380" s="22"/>
    </row>
    <row r="381" ht="16.5" spans="1:19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21"/>
      <c r="L381" s="21"/>
      <c r="M381" s="21"/>
      <c r="N381" s="21"/>
      <c r="O381" s="21"/>
      <c r="P381" s="21"/>
      <c r="Q381" s="21"/>
      <c r="R381" s="21"/>
      <c r="S381" s="22"/>
    </row>
    <row r="382" ht="16.5" spans="1:19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21"/>
      <c r="L382" s="21"/>
      <c r="M382" s="21"/>
      <c r="N382" s="21"/>
      <c r="O382" s="21"/>
      <c r="P382" s="21"/>
      <c r="Q382" s="21"/>
      <c r="R382" s="21"/>
      <c r="S382" s="22"/>
    </row>
    <row r="383" ht="16.5" spans="1:19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21"/>
      <c r="L383" s="21"/>
      <c r="M383" s="21"/>
      <c r="N383" s="21"/>
      <c r="O383" s="21"/>
      <c r="P383" s="21"/>
      <c r="Q383" s="21"/>
      <c r="R383" s="21"/>
      <c r="S383" s="22"/>
    </row>
    <row r="384" ht="16.5" spans="1:19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21"/>
      <c r="L384" s="21"/>
      <c r="M384" s="21"/>
      <c r="N384" s="21"/>
      <c r="O384" s="21"/>
      <c r="P384" s="21"/>
      <c r="Q384" s="21"/>
      <c r="R384" s="21"/>
      <c r="S384" s="22"/>
    </row>
    <row r="385" ht="16.5" spans="1:19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21"/>
      <c r="L385" s="21"/>
      <c r="M385" s="21"/>
      <c r="N385" s="21"/>
      <c r="O385" s="21"/>
      <c r="P385" s="21"/>
      <c r="Q385" s="21"/>
      <c r="R385" s="21"/>
      <c r="S385" s="22"/>
    </row>
    <row r="386" ht="16.5" spans="1:19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21"/>
      <c r="L386" s="21"/>
      <c r="M386" s="21"/>
      <c r="N386" s="21"/>
      <c r="O386" s="21"/>
      <c r="P386" s="21"/>
      <c r="Q386" s="21"/>
      <c r="R386" s="21"/>
      <c r="S386" s="22"/>
    </row>
    <row r="387" ht="16.5" spans="1:19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21"/>
      <c r="L387" s="21"/>
      <c r="M387" s="21"/>
      <c r="N387" s="21"/>
      <c r="O387" s="21"/>
      <c r="P387" s="21"/>
      <c r="Q387" s="21"/>
      <c r="R387" s="21"/>
      <c r="S387" s="22"/>
    </row>
    <row r="388" ht="16.5" spans="1:19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21"/>
      <c r="L388" s="21"/>
      <c r="M388" s="21"/>
      <c r="N388" s="21"/>
      <c r="O388" s="21"/>
      <c r="P388" s="21"/>
      <c r="Q388" s="21"/>
      <c r="R388" s="21"/>
      <c r="S388" s="22"/>
    </row>
    <row r="389" ht="16.5" spans="1:19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21"/>
      <c r="L389" s="21"/>
      <c r="M389" s="21"/>
      <c r="N389" s="21"/>
      <c r="O389" s="21"/>
      <c r="P389" s="21"/>
      <c r="Q389" s="21"/>
      <c r="R389" s="21"/>
      <c r="S389" s="22"/>
    </row>
    <row r="390" ht="16.5" spans="1:19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21"/>
      <c r="L390" s="21"/>
      <c r="M390" s="21"/>
      <c r="N390" s="21"/>
      <c r="O390" s="21"/>
      <c r="P390" s="21"/>
      <c r="Q390" s="21"/>
      <c r="R390" s="21"/>
      <c r="S390" s="22"/>
    </row>
    <row r="391" ht="16.5" spans="1:19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21"/>
      <c r="L391" s="21"/>
      <c r="M391" s="21"/>
      <c r="N391" s="21"/>
      <c r="O391" s="21"/>
      <c r="P391" s="21"/>
      <c r="Q391" s="21"/>
      <c r="R391" s="21"/>
      <c r="S391" s="22"/>
    </row>
    <row r="392" ht="16.5" spans="1:19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21"/>
      <c r="L392" s="21"/>
      <c r="M392" s="21"/>
      <c r="N392" s="21"/>
      <c r="O392" s="21"/>
      <c r="P392" s="21"/>
      <c r="Q392" s="21"/>
      <c r="R392" s="21"/>
      <c r="S392" s="22"/>
    </row>
    <row r="393" ht="16.5" spans="1:18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21"/>
      <c r="L393" s="21"/>
      <c r="M393" s="21"/>
      <c r="N393" s="21"/>
      <c r="O393" s="21"/>
      <c r="P393" s="21"/>
      <c r="Q393" s="21"/>
      <c r="R393" s="21"/>
    </row>
    <row r="394" ht="16.5" spans="1:18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21"/>
      <c r="L394" s="21"/>
      <c r="M394" s="21"/>
      <c r="N394" s="21"/>
      <c r="O394" s="21"/>
      <c r="P394" s="21"/>
      <c r="Q394" s="21"/>
      <c r="R394" s="21"/>
    </row>
    <row r="395" ht="16.5" spans="1:18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21"/>
      <c r="L395" s="21"/>
      <c r="M395" s="21"/>
      <c r="N395" s="21"/>
      <c r="O395" s="21"/>
      <c r="P395" s="21"/>
      <c r="Q395" s="21"/>
      <c r="R395" s="21"/>
    </row>
    <row r="396" ht="16.5" spans="1:18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21"/>
      <c r="L396" s="21"/>
      <c r="M396" s="21"/>
      <c r="N396" s="21"/>
      <c r="O396" s="21"/>
      <c r="P396" s="21"/>
      <c r="Q396" s="21"/>
      <c r="R396" s="21"/>
    </row>
    <row r="397" ht="16.5" spans="1:18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21"/>
      <c r="L397" s="21"/>
      <c r="M397" s="21"/>
      <c r="N397" s="21"/>
      <c r="O397" s="21"/>
      <c r="P397" s="21"/>
      <c r="Q397" s="21"/>
      <c r="R397" s="21"/>
    </row>
    <row r="398" ht="16.5" spans="1:18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21"/>
      <c r="L398" s="21"/>
      <c r="M398" s="21"/>
      <c r="N398" s="21"/>
      <c r="O398" s="21"/>
      <c r="P398" s="21"/>
      <c r="Q398" s="21"/>
      <c r="R398" s="21"/>
    </row>
    <row r="399" ht="16.5" spans="1:18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21"/>
      <c r="L399" s="21"/>
      <c r="M399" s="21"/>
      <c r="N399" s="21"/>
      <c r="O399" s="21"/>
      <c r="P399" s="21"/>
      <c r="Q399" s="21"/>
      <c r="R399" s="21"/>
    </row>
    <row r="400" ht="16.5" spans="1:18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21"/>
      <c r="L400" s="21"/>
      <c r="M400" s="21"/>
      <c r="N400" s="21"/>
      <c r="O400" s="21"/>
      <c r="P400" s="21"/>
      <c r="Q400" s="21"/>
      <c r="R400" s="21"/>
    </row>
    <row r="401" ht="16.5" spans="1:18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21"/>
      <c r="L401" s="21"/>
      <c r="M401" s="21"/>
      <c r="N401" s="21"/>
      <c r="O401" s="21"/>
      <c r="P401" s="21"/>
      <c r="Q401" s="21"/>
      <c r="R401" s="21"/>
    </row>
    <row r="402" ht="16.5" spans="1:18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21"/>
      <c r="L402" s="21"/>
      <c r="M402" s="21"/>
      <c r="N402" s="21"/>
      <c r="O402" s="21"/>
      <c r="P402" s="21"/>
      <c r="Q402" s="21"/>
      <c r="R402" s="21"/>
    </row>
    <row r="403" ht="16.5" spans="1:18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21"/>
      <c r="L403" s="21"/>
      <c r="M403" s="21"/>
      <c r="N403" s="21"/>
      <c r="O403" s="21"/>
      <c r="P403" s="21"/>
      <c r="Q403" s="21"/>
      <c r="R403" s="21"/>
    </row>
    <row r="404" ht="16.5" spans="1:18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21"/>
      <c r="L404" s="21"/>
      <c r="M404" s="21"/>
      <c r="N404" s="21"/>
      <c r="O404" s="21"/>
      <c r="P404" s="21"/>
      <c r="Q404" s="21"/>
      <c r="R404" s="21"/>
    </row>
    <row r="405" ht="16.5" spans="1:18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21"/>
      <c r="L405" s="21"/>
      <c r="M405" s="21"/>
      <c r="N405" s="21"/>
      <c r="O405" s="21"/>
      <c r="P405" s="21"/>
      <c r="Q405" s="21"/>
      <c r="R405" s="21"/>
    </row>
    <row r="406" ht="16.5" spans="1:18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21"/>
      <c r="L406" s="21"/>
      <c r="M406" s="21"/>
      <c r="N406" s="21"/>
      <c r="O406" s="21"/>
      <c r="P406" s="21"/>
      <c r="Q406" s="21"/>
      <c r="R406" s="21"/>
    </row>
    <row r="407" ht="16.5" spans="1:18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21"/>
      <c r="L407" s="21"/>
      <c r="M407" s="21"/>
      <c r="N407" s="21"/>
      <c r="O407" s="21"/>
      <c r="P407" s="21"/>
      <c r="Q407" s="21"/>
      <c r="R407" s="21"/>
    </row>
    <row r="408" ht="16.5" spans="1:18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21"/>
      <c r="L408" s="21"/>
      <c r="M408" s="21"/>
      <c r="N408" s="21"/>
      <c r="O408" s="21"/>
      <c r="P408" s="21"/>
      <c r="Q408" s="21"/>
      <c r="R408" s="21"/>
    </row>
    <row r="409" ht="16.5" spans="1:18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1"/>
      <c r="L409" s="21"/>
      <c r="M409" s="21"/>
      <c r="N409" s="21"/>
      <c r="O409" s="21"/>
      <c r="P409" s="21"/>
      <c r="Q409" s="21"/>
      <c r="R409" s="21"/>
    </row>
    <row r="410" ht="16.5" spans="1:18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21"/>
      <c r="L410" s="21"/>
      <c r="M410" s="21"/>
      <c r="N410" s="21"/>
      <c r="O410" s="21"/>
      <c r="P410" s="21"/>
      <c r="Q410" s="21"/>
      <c r="R410" s="21"/>
    </row>
    <row r="411" ht="16.5" spans="1:18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21"/>
      <c r="L411" s="21"/>
      <c r="M411" s="21"/>
      <c r="N411" s="21"/>
      <c r="O411" s="21"/>
      <c r="P411" s="21"/>
      <c r="Q411" s="21"/>
      <c r="R411" s="21"/>
    </row>
    <row r="412" ht="16.5" spans="1:18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21"/>
      <c r="L412" s="21"/>
      <c r="M412" s="21"/>
      <c r="N412" s="21"/>
      <c r="O412" s="21"/>
      <c r="P412" s="21"/>
      <c r="Q412" s="21"/>
      <c r="R412" s="21"/>
    </row>
    <row r="413" ht="16.5" spans="1:18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21"/>
      <c r="L413" s="21"/>
      <c r="M413" s="21"/>
      <c r="N413" s="21"/>
      <c r="O413" s="21"/>
      <c r="P413" s="21"/>
      <c r="Q413" s="21"/>
      <c r="R413" s="21"/>
    </row>
    <row r="414" ht="16.5" spans="1:18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21"/>
      <c r="L414" s="21"/>
      <c r="M414" s="21"/>
      <c r="N414" s="21"/>
      <c r="O414" s="21"/>
      <c r="P414" s="21"/>
      <c r="Q414" s="21"/>
      <c r="R414" s="21"/>
    </row>
    <row r="415" ht="16.5" spans="1:18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21"/>
      <c r="L415" s="21"/>
      <c r="M415" s="21"/>
      <c r="N415" s="21"/>
      <c r="O415" s="21"/>
      <c r="P415" s="21"/>
      <c r="Q415" s="21"/>
      <c r="R415" s="21"/>
    </row>
    <row r="416" ht="16.5" spans="1:18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21"/>
      <c r="L416" s="21"/>
      <c r="M416" s="21"/>
      <c r="N416" s="21"/>
      <c r="O416" s="21"/>
      <c r="P416" s="21"/>
      <c r="Q416" s="21"/>
      <c r="R416" s="21"/>
    </row>
    <row r="417" ht="16.5" spans="1:18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21"/>
      <c r="L417" s="21"/>
      <c r="M417" s="21"/>
      <c r="N417" s="21"/>
      <c r="O417" s="21"/>
      <c r="P417" s="21"/>
      <c r="Q417" s="21"/>
      <c r="R417" s="21"/>
    </row>
    <row r="418" ht="16.5" spans="1:18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21"/>
      <c r="L418" s="21"/>
      <c r="M418" s="21"/>
      <c r="N418" s="21"/>
      <c r="O418" s="21"/>
      <c r="P418" s="21"/>
      <c r="Q418" s="21"/>
      <c r="R418" s="21"/>
    </row>
    <row r="419" ht="16.5" spans="1:18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21"/>
      <c r="L419" s="21"/>
      <c r="M419" s="21"/>
      <c r="N419" s="21"/>
      <c r="O419" s="21"/>
      <c r="P419" s="21"/>
      <c r="Q419" s="21"/>
      <c r="R419" s="21"/>
    </row>
    <row r="420" ht="16.5" spans="1:18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21"/>
      <c r="L420" s="21"/>
      <c r="M420" s="21"/>
      <c r="N420" s="21"/>
      <c r="O420" s="21"/>
      <c r="P420" s="21"/>
      <c r="Q420" s="21"/>
      <c r="R420" s="21"/>
    </row>
    <row r="421" ht="16.5" spans="1:18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21"/>
      <c r="L421" s="21"/>
      <c r="M421" s="21"/>
      <c r="N421" s="21"/>
      <c r="O421" s="21"/>
      <c r="P421" s="21"/>
      <c r="Q421" s="21"/>
      <c r="R421" s="21"/>
    </row>
    <row r="422" ht="16.5" spans="1:18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21"/>
      <c r="L422" s="21"/>
      <c r="M422" s="21"/>
      <c r="N422" s="21"/>
      <c r="O422" s="21"/>
      <c r="P422" s="21"/>
      <c r="Q422" s="21"/>
      <c r="R422" s="21"/>
    </row>
    <row r="423" ht="16.5" spans="1:18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21"/>
      <c r="L423" s="21"/>
      <c r="M423" s="21"/>
      <c r="N423" s="21"/>
      <c r="O423" s="21"/>
      <c r="P423" s="21"/>
      <c r="Q423" s="21"/>
      <c r="R423" s="21"/>
    </row>
    <row r="424" ht="16.5" spans="1:18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21"/>
      <c r="L424" s="21"/>
      <c r="M424" s="21"/>
      <c r="N424" s="21"/>
      <c r="O424" s="21"/>
      <c r="P424" s="21"/>
      <c r="Q424" s="21"/>
      <c r="R424" s="21"/>
    </row>
    <row r="425" ht="16.5" spans="1:18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21"/>
      <c r="L425" s="21"/>
      <c r="M425" s="21"/>
      <c r="N425" s="21"/>
      <c r="O425" s="21"/>
      <c r="P425" s="21"/>
      <c r="Q425" s="21"/>
      <c r="R425" s="21"/>
    </row>
    <row r="426" ht="16.5" spans="1:18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21"/>
      <c r="L426" s="21"/>
      <c r="M426" s="21"/>
      <c r="N426" s="21"/>
      <c r="O426" s="21"/>
      <c r="P426" s="21"/>
      <c r="Q426" s="21"/>
      <c r="R426" s="21"/>
    </row>
    <row r="427" ht="16.5" spans="1:18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21"/>
      <c r="L427" s="21"/>
      <c r="M427" s="21"/>
      <c r="N427" s="21"/>
      <c r="O427" s="21"/>
      <c r="P427" s="21"/>
      <c r="Q427" s="21"/>
      <c r="R427" s="21"/>
    </row>
    <row r="428" ht="16.5" spans="1:18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21"/>
      <c r="L428" s="21"/>
      <c r="M428" s="21"/>
      <c r="N428" s="21"/>
      <c r="O428" s="21"/>
      <c r="P428" s="21"/>
      <c r="Q428" s="21"/>
      <c r="R428" s="21"/>
    </row>
    <row r="429" ht="16.5" spans="1:18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21"/>
      <c r="L429" s="21"/>
      <c r="M429" s="21"/>
      <c r="N429" s="21"/>
      <c r="O429" s="21"/>
      <c r="P429" s="21"/>
      <c r="Q429" s="21"/>
      <c r="R429" s="21"/>
    </row>
    <row r="430" ht="16.5" spans="1:18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21"/>
      <c r="L430" s="21"/>
      <c r="M430" s="21"/>
      <c r="N430" s="21"/>
      <c r="O430" s="21"/>
      <c r="P430" s="21"/>
      <c r="Q430" s="21"/>
      <c r="R430" s="21"/>
    </row>
    <row r="431" ht="16.5" spans="1:18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21"/>
      <c r="L431" s="21"/>
      <c r="M431" s="21"/>
      <c r="N431" s="21"/>
      <c r="O431" s="21"/>
      <c r="P431" s="21"/>
      <c r="Q431" s="21"/>
      <c r="R431" s="21"/>
    </row>
    <row r="432" ht="16.5" spans="1:18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21"/>
      <c r="L432" s="21"/>
      <c r="M432" s="21"/>
      <c r="N432" s="21"/>
      <c r="O432" s="21"/>
      <c r="P432" s="21"/>
      <c r="Q432" s="21"/>
      <c r="R432" s="21"/>
    </row>
    <row r="433" ht="16.5" spans="1:18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21"/>
      <c r="L433" s="21"/>
      <c r="M433" s="21"/>
      <c r="N433" s="21"/>
      <c r="O433" s="21"/>
      <c r="P433" s="21"/>
      <c r="Q433" s="21"/>
      <c r="R433" s="21"/>
    </row>
    <row r="434" ht="16.5" spans="1:18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21"/>
      <c r="L434" s="21"/>
      <c r="M434" s="21"/>
      <c r="N434" s="21"/>
      <c r="O434" s="21"/>
      <c r="P434" s="21"/>
      <c r="Q434" s="21"/>
      <c r="R434" s="21"/>
    </row>
    <row r="435" ht="16.5" spans="1:18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21"/>
      <c r="L435" s="21"/>
      <c r="M435" s="21"/>
      <c r="N435" s="21"/>
      <c r="O435" s="21"/>
      <c r="P435" s="21"/>
      <c r="Q435" s="21"/>
      <c r="R435" s="21"/>
    </row>
    <row r="436" ht="16.5" spans="1:18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21"/>
      <c r="L436" s="21"/>
      <c r="M436" s="21"/>
      <c r="N436" s="21"/>
      <c r="O436" s="21"/>
      <c r="P436" s="21"/>
      <c r="Q436" s="21"/>
      <c r="R436" s="21"/>
    </row>
    <row r="437" ht="16.5" spans="1:18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21"/>
      <c r="L437" s="21"/>
      <c r="M437" s="21"/>
      <c r="N437" s="21"/>
      <c r="O437" s="21"/>
      <c r="P437" s="21"/>
      <c r="Q437" s="21"/>
      <c r="R437" s="21"/>
    </row>
    <row r="438" ht="16.5" spans="1:18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21"/>
      <c r="L438" s="21"/>
      <c r="M438" s="21"/>
      <c r="N438" s="21"/>
      <c r="O438" s="21"/>
      <c r="P438" s="21"/>
      <c r="Q438" s="21"/>
      <c r="R438" s="21"/>
    </row>
    <row r="439" ht="16.5" spans="1:18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21"/>
      <c r="L439" s="21"/>
      <c r="M439" s="21"/>
      <c r="N439" s="21"/>
      <c r="O439" s="21"/>
      <c r="P439" s="21"/>
      <c r="Q439" s="21"/>
      <c r="R439" s="21"/>
    </row>
    <row r="440" ht="16.5" spans="1:18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21"/>
      <c r="L440" s="21"/>
      <c r="M440" s="21"/>
      <c r="N440" s="21"/>
      <c r="O440" s="21"/>
      <c r="P440" s="21"/>
      <c r="Q440" s="21"/>
      <c r="R440" s="21"/>
    </row>
    <row r="441" ht="16.5" spans="1:18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21"/>
      <c r="L441" s="21"/>
      <c r="M441" s="21"/>
      <c r="N441" s="21"/>
      <c r="O441" s="21"/>
      <c r="P441" s="21"/>
      <c r="Q441" s="21"/>
      <c r="R441" s="21"/>
    </row>
    <row r="442" ht="16.5" spans="1:18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21"/>
      <c r="L442" s="21"/>
      <c r="M442" s="21"/>
      <c r="N442" s="21"/>
      <c r="O442" s="21"/>
      <c r="P442" s="21"/>
      <c r="Q442" s="21"/>
      <c r="R442" s="21"/>
    </row>
    <row r="443" ht="16.5" spans="1:18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1"/>
      <c r="L443" s="21"/>
      <c r="M443" s="21"/>
      <c r="N443" s="21"/>
      <c r="O443" s="21"/>
      <c r="P443" s="21"/>
      <c r="Q443" s="21"/>
      <c r="R443" s="21"/>
    </row>
    <row r="444" ht="16.5" spans="1:18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21"/>
      <c r="L444" s="21"/>
      <c r="M444" s="21"/>
      <c r="N444" s="21"/>
      <c r="O444" s="21"/>
      <c r="P444" s="21"/>
      <c r="Q444" s="21"/>
      <c r="R444" s="21"/>
    </row>
    <row r="445" ht="16.5" spans="1:18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21"/>
      <c r="L445" s="21"/>
      <c r="M445" s="21"/>
      <c r="N445" s="21"/>
      <c r="O445" s="21"/>
      <c r="P445" s="21"/>
      <c r="Q445" s="21"/>
      <c r="R445" s="21"/>
    </row>
    <row r="446" ht="16.5" spans="1:18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21"/>
      <c r="L446" s="21"/>
      <c r="M446" s="21"/>
      <c r="N446" s="21"/>
      <c r="O446" s="21"/>
      <c r="P446" s="21"/>
      <c r="Q446" s="21"/>
      <c r="R446" s="21"/>
    </row>
    <row r="447" ht="16.5" spans="1:18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21"/>
      <c r="L447" s="21"/>
      <c r="M447" s="21"/>
      <c r="N447" s="21"/>
      <c r="O447" s="21"/>
      <c r="P447" s="21"/>
      <c r="Q447" s="21"/>
      <c r="R447" s="21"/>
    </row>
    <row r="448" ht="16.5" spans="1:18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21"/>
      <c r="L448" s="21"/>
      <c r="M448" s="21"/>
      <c r="N448" s="21"/>
      <c r="O448" s="21"/>
      <c r="P448" s="21"/>
      <c r="Q448" s="21"/>
      <c r="R448" s="21"/>
    </row>
    <row r="449" ht="16.5" spans="1:18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21"/>
      <c r="L449" s="21"/>
      <c r="M449" s="21"/>
      <c r="N449" s="21"/>
      <c r="O449" s="21"/>
      <c r="P449" s="21"/>
      <c r="Q449" s="21"/>
      <c r="R449" s="21"/>
    </row>
    <row r="450" ht="16.5" spans="1:18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21"/>
      <c r="L450" s="21"/>
      <c r="M450" s="21"/>
      <c r="N450" s="21"/>
      <c r="O450" s="21"/>
      <c r="P450" s="21"/>
      <c r="Q450" s="21"/>
      <c r="R450" s="21"/>
    </row>
    <row r="451" ht="16.5" spans="1:18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21"/>
      <c r="L451" s="21"/>
      <c r="M451" s="21"/>
      <c r="N451" s="21"/>
      <c r="O451" s="21"/>
      <c r="P451" s="21"/>
      <c r="Q451" s="21"/>
      <c r="R451" s="21"/>
    </row>
    <row r="452" ht="16.5" spans="1:18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21"/>
      <c r="L452" s="21"/>
      <c r="M452" s="21"/>
      <c r="N452" s="21"/>
      <c r="O452" s="21"/>
      <c r="P452" s="21"/>
      <c r="Q452" s="21"/>
      <c r="R452" s="21"/>
    </row>
    <row r="453" ht="16.5" spans="1:18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21"/>
      <c r="L453" s="21"/>
      <c r="M453" s="21"/>
      <c r="N453" s="21"/>
      <c r="O453" s="21"/>
      <c r="P453" s="21"/>
      <c r="Q453" s="21"/>
      <c r="R453" s="21"/>
    </row>
    <row r="454" ht="16.5" spans="1:18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21"/>
      <c r="L454" s="21"/>
      <c r="M454" s="21"/>
      <c r="N454" s="21"/>
      <c r="O454" s="21"/>
      <c r="P454" s="21"/>
      <c r="Q454" s="21"/>
      <c r="R454" s="21"/>
    </row>
    <row r="455" ht="16.5" spans="1:18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21"/>
      <c r="L455" s="21"/>
      <c r="M455" s="21"/>
      <c r="N455" s="21"/>
      <c r="O455" s="21"/>
      <c r="P455" s="21"/>
      <c r="Q455" s="21"/>
      <c r="R455" s="21"/>
    </row>
    <row r="456" ht="16.5" spans="1:18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21"/>
      <c r="L456" s="21"/>
      <c r="M456" s="21"/>
      <c r="N456" s="21"/>
      <c r="O456" s="21"/>
      <c r="P456" s="21"/>
      <c r="Q456" s="21"/>
      <c r="R456" s="21"/>
    </row>
    <row r="457" ht="16.5" spans="1:18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21"/>
      <c r="L457" s="21"/>
      <c r="M457" s="21"/>
      <c r="N457" s="21"/>
      <c r="O457" s="21"/>
      <c r="P457" s="21"/>
      <c r="Q457" s="21"/>
      <c r="R457" s="21"/>
    </row>
    <row r="458" ht="16.5" spans="1:18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21"/>
      <c r="L458" s="21"/>
      <c r="M458" s="21"/>
      <c r="N458" s="21"/>
      <c r="O458" s="21"/>
      <c r="P458" s="21"/>
      <c r="Q458" s="21"/>
      <c r="R458" s="21"/>
    </row>
    <row r="459" ht="16.5" spans="1:18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21"/>
      <c r="L459" s="21"/>
      <c r="M459" s="21"/>
      <c r="N459" s="21"/>
      <c r="O459" s="21"/>
      <c r="P459" s="21"/>
      <c r="Q459" s="21"/>
      <c r="R459" s="21"/>
    </row>
    <row r="460" ht="16.5" spans="1:18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21"/>
      <c r="L460" s="21"/>
      <c r="M460" s="21"/>
      <c r="N460" s="21"/>
      <c r="O460" s="21"/>
      <c r="P460" s="21"/>
      <c r="Q460" s="21"/>
      <c r="R460" s="21"/>
    </row>
    <row r="461" ht="16.5" spans="1:18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21"/>
      <c r="L461" s="21"/>
      <c r="M461" s="21"/>
      <c r="N461" s="21"/>
      <c r="O461" s="21"/>
      <c r="P461" s="21"/>
      <c r="Q461" s="21"/>
      <c r="R461" s="21"/>
    </row>
    <row r="462" ht="16.5" spans="1:18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21"/>
      <c r="L462" s="21"/>
      <c r="M462" s="21"/>
      <c r="N462" s="21"/>
      <c r="O462" s="21"/>
      <c r="P462" s="21"/>
      <c r="Q462" s="21"/>
      <c r="R462" s="21"/>
    </row>
    <row r="463" ht="16.5" spans="1:18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21"/>
      <c r="L463" s="21"/>
      <c r="M463" s="21"/>
      <c r="N463" s="21"/>
      <c r="O463" s="21"/>
      <c r="P463" s="21"/>
      <c r="Q463" s="21"/>
      <c r="R463" s="21"/>
    </row>
    <row r="464" ht="16.5" spans="1:18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21"/>
      <c r="L464" s="21"/>
      <c r="M464" s="21"/>
      <c r="N464" s="21"/>
      <c r="O464" s="21"/>
      <c r="P464" s="21"/>
      <c r="Q464" s="21"/>
      <c r="R464" s="21"/>
    </row>
    <row r="465" ht="16.5" spans="1:18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21"/>
      <c r="L465" s="21"/>
      <c r="M465" s="21"/>
      <c r="N465" s="21"/>
      <c r="O465" s="21"/>
      <c r="P465" s="21"/>
      <c r="Q465" s="21"/>
      <c r="R465" s="21"/>
    </row>
    <row r="466" ht="16.5" spans="1:18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21"/>
      <c r="L466" s="21"/>
      <c r="M466" s="21"/>
      <c r="N466" s="21"/>
      <c r="O466" s="21"/>
      <c r="P466" s="21"/>
      <c r="Q466" s="21"/>
      <c r="R466" s="21"/>
    </row>
    <row r="467" ht="16.5" spans="1:18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21"/>
      <c r="L467" s="21"/>
      <c r="M467" s="21"/>
      <c r="N467" s="21"/>
      <c r="O467" s="21"/>
      <c r="P467" s="21"/>
      <c r="Q467" s="21"/>
      <c r="R467" s="21"/>
    </row>
    <row r="468" ht="16.5" spans="1:18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21"/>
      <c r="L468" s="21"/>
      <c r="M468" s="21"/>
      <c r="N468" s="21"/>
      <c r="O468" s="21"/>
      <c r="P468" s="21"/>
      <c r="Q468" s="21"/>
      <c r="R468" s="21"/>
    </row>
    <row r="469" ht="16.5" spans="1:18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21"/>
      <c r="L469" s="21"/>
      <c r="M469" s="21"/>
      <c r="N469" s="21"/>
      <c r="O469" s="21"/>
      <c r="P469" s="21"/>
      <c r="Q469" s="21"/>
      <c r="R469" s="21"/>
    </row>
    <row r="470" ht="16.5" spans="1:18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21"/>
      <c r="L470" s="21"/>
      <c r="M470" s="21"/>
      <c r="N470" s="21"/>
      <c r="O470" s="21"/>
      <c r="P470" s="21"/>
      <c r="Q470" s="21"/>
      <c r="R470" s="21"/>
    </row>
    <row r="471" ht="16.5" spans="1:18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21"/>
      <c r="L471" s="21"/>
      <c r="M471" s="21"/>
      <c r="N471" s="21"/>
      <c r="O471" s="21"/>
      <c r="P471" s="21"/>
      <c r="Q471" s="21"/>
      <c r="R471" s="21"/>
    </row>
    <row r="472" ht="16.5" spans="1:18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21"/>
      <c r="L472" s="21"/>
      <c r="M472" s="21"/>
      <c r="N472" s="21"/>
      <c r="O472" s="21"/>
      <c r="P472" s="21"/>
      <c r="Q472" s="21"/>
      <c r="R472" s="21"/>
    </row>
    <row r="473" ht="16.5" spans="1:18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21"/>
      <c r="L473" s="21"/>
      <c r="M473" s="21"/>
      <c r="N473" s="21"/>
      <c r="O473" s="21"/>
      <c r="P473" s="21"/>
      <c r="Q473" s="21"/>
      <c r="R473" s="21"/>
    </row>
    <row r="474" ht="16.5" spans="1:18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21"/>
      <c r="L474" s="21"/>
      <c r="M474" s="21"/>
      <c r="N474" s="21"/>
      <c r="O474" s="21"/>
      <c r="P474" s="21"/>
      <c r="Q474" s="21"/>
      <c r="R474" s="21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0"/>
      <c r="L475" s="20"/>
      <c r="M475" s="20"/>
      <c r="N475" s="20"/>
      <c r="O475" s="20"/>
      <c r="P475" s="20"/>
      <c r="Q475" s="20"/>
      <c r="R475" s="20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0"/>
      <c r="L476" s="20"/>
      <c r="M476" s="20"/>
      <c r="N476" s="20"/>
      <c r="O476" s="20"/>
      <c r="P476" s="20"/>
      <c r="Q476" s="20"/>
      <c r="R476" s="20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0"/>
      <c r="L477" s="20"/>
      <c r="M477" s="20"/>
      <c r="N477" s="20"/>
      <c r="O477" s="20"/>
      <c r="P477" s="20"/>
      <c r="Q477" s="20"/>
      <c r="R477" s="20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0"/>
      <c r="L478" s="20"/>
      <c r="M478" s="20"/>
      <c r="N478" s="20"/>
      <c r="O478" s="20"/>
      <c r="P478" s="20"/>
      <c r="Q478" s="20"/>
      <c r="R478" s="20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0"/>
      <c r="L479" s="20"/>
      <c r="M479" s="20"/>
      <c r="N479" s="20"/>
      <c r="O479" s="20"/>
      <c r="P479" s="20"/>
      <c r="Q479" s="20"/>
      <c r="R479" s="20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0"/>
      <c r="L480" s="20"/>
      <c r="M480" s="20"/>
      <c r="N480" s="20"/>
      <c r="O480" s="20"/>
      <c r="P480" s="20"/>
      <c r="Q480" s="20"/>
      <c r="R480" s="20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0"/>
      <c r="L481" s="20"/>
      <c r="M481" s="20"/>
      <c r="N481" s="20"/>
      <c r="O481" s="20"/>
      <c r="P481" s="20"/>
      <c r="Q481" s="20"/>
      <c r="R481" s="20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0"/>
      <c r="L482" s="20"/>
      <c r="M482" s="20"/>
      <c r="N482" s="20"/>
      <c r="O482" s="20"/>
      <c r="P482" s="20"/>
      <c r="Q482" s="20"/>
      <c r="R482" s="20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0"/>
      <c r="L483" s="20"/>
      <c r="M483" s="20"/>
      <c r="N483" s="20"/>
      <c r="O483" s="20"/>
      <c r="P483" s="20"/>
      <c r="Q483" s="20"/>
      <c r="R483" s="20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0"/>
      <c r="L484" s="20"/>
      <c r="M484" s="20"/>
      <c r="N484" s="20"/>
      <c r="O484" s="20"/>
      <c r="P484" s="20"/>
      <c r="Q484" s="20"/>
      <c r="R484" s="20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0"/>
      <c r="L485" s="20"/>
      <c r="M485" s="20"/>
      <c r="N485" s="20"/>
      <c r="O485" s="20"/>
      <c r="P485" s="20"/>
      <c r="Q485" s="20"/>
      <c r="R485" s="20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0"/>
      <c r="L486" s="20"/>
      <c r="M486" s="20"/>
      <c r="N486" s="20"/>
      <c r="O486" s="20"/>
      <c r="P486" s="20"/>
      <c r="Q486" s="20"/>
      <c r="R486" s="20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0"/>
      <c r="L487" s="20"/>
      <c r="M487" s="20"/>
      <c r="N487" s="20"/>
      <c r="O487" s="20"/>
      <c r="P487" s="20"/>
      <c r="Q487" s="20"/>
      <c r="R487" s="20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0"/>
      <c r="L488" s="20"/>
      <c r="M488" s="20"/>
      <c r="N488" s="20"/>
      <c r="O488" s="20"/>
      <c r="P488" s="20"/>
      <c r="Q488" s="20"/>
      <c r="R488" s="20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0"/>
      <c r="L489" s="20"/>
      <c r="M489" s="20"/>
      <c r="N489" s="20"/>
      <c r="O489" s="20"/>
      <c r="P489" s="20"/>
      <c r="Q489" s="20"/>
      <c r="R489" s="20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0"/>
      <c r="L490" s="20"/>
      <c r="M490" s="20"/>
      <c r="N490" s="20"/>
      <c r="O490" s="20"/>
      <c r="P490" s="20"/>
      <c r="Q490" s="20"/>
      <c r="R490" s="20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0"/>
      <c r="L491" s="20"/>
      <c r="M491" s="20"/>
      <c r="N491" s="20"/>
      <c r="O491" s="20"/>
      <c r="P491" s="20"/>
      <c r="Q491" s="20"/>
      <c r="R491" s="20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0"/>
      <c r="L492" s="20"/>
      <c r="M492" s="20"/>
      <c r="N492" s="20"/>
      <c r="O492" s="20"/>
      <c r="P492" s="20"/>
      <c r="Q492" s="20"/>
      <c r="R492" s="20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0"/>
      <c r="L493" s="20"/>
      <c r="M493" s="20"/>
      <c r="N493" s="20"/>
      <c r="O493" s="20"/>
      <c r="P493" s="20"/>
      <c r="Q493" s="20"/>
      <c r="R493" s="20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0"/>
      <c r="L494" s="20"/>
      <c r="M494" s="20"/>
      <c r="N494" s="20"/>
      <c r="O494" s="20"/>
      <c r="P494" s="20"/>
      <c r="Q494" s="20"/>
      <c r="R494" s="20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0"/>
      <c r="L495" s="20"/>
      <c r="M495" s="20"/>
      <c r="N495" s="20"/>
      <c r="O495" s="20"/>
      <c r="P495" s="20"/>
      <c r="Q495" s="20"/>
      <c r="R495" s="20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0"/>
      <c r="L496" s="20"/>
      <c r="M496" s="20"/>
      <c r="N496" s="20"/>
      <c r="O496" s="20"/>
      <c r="P496" s="20"/>
      <c r="Q496" s="20"/>
      <c r="R496" s="20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0"/>
      <c r="L497" s="20"/>
      <c r="M497" s="20"/>
      <c r="N497" s="20"/>
      <c r="O497" s="20"/>
      <c r="P497" s="20"/>
      <c r="Q497" s="20"/>
      <c r="R497" s="20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0"/>
      <c r="L498" s="20"/>
      <c r="M498" s="20"/>
      <c r="N498" s="20"/>
      <c r="O498" s="20"/>
      <c r="P498" s="20"/>
      <c r="Q498" s="20"/>
      <c r="R498" s="20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0"/>
      <c r="L499" s="20"/>
      <c r="M499" s="20"/>
      <c r="N499" s="20"/>
      <c r="O499" s="20"/>
      <c r="P499" s="20"/>
      <c r="Q499" s="20"/>
      <c r="R499" s="20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0"/>
      <c r="L500" s="20"/>
      <c r="M500" s="20"/>
      <c r="N500" s="20"/>
      <c r="O500" s="20"/>
      <c r="P500" s="20"/>
      <c r="Q500" s="20"/>
      <c r="R500" s="20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0"/>
      <c r="L501" s="20"/>
      <c r="M501" s="20"/>
      <c r="N501" s="20"/>
      <c r="O501" s="20"/>
      <c r="P501" s="20"/>
      <c r="Q501" s="20"/>
      <c r="R501" s="20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0"/>
      <c r="L502" s="20"/>
      <c r="M502" s="20"/>
      <c r="N502" s="20"/>
      <c r="O502" s="20"/>
      <c r="P502" s="20"/>
      <c r="Q502" s="20"/>
      <c r="R502" s="20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0"/>
      <c r="L503" s="20"/>
      <c r="M503" s="20"/>
      <c r="N503" s="20"/>
      <c r="O503" s="20"/>
      <c r="P503" s="20"/>
      <c r="Q503" s="20"/>
      <c r="R503" s="20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0"/>
      <c r="L504" s="20"/>
      <c r="M504" s="20"/>
      <c r="N504" s="20"/>
      <c r="O504" s="20"/>
      <c r="P504" s="20"/>
      <c r="Q504" s="20"/>
      <c r="R504" s="20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0"/>
      <c r="L505" s="20"/>
      <c r="M505" s="20"/>
      <c r="N505" s="20"/>
      <c r="O505" s="20"/>
      <c r="P505" s="20"/>
      <c r="Q505" s="20"/>
      <c r="R505" s="20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0"/>
      <c r="L506" s="20"/>
      <c r="M506" s="20"/>
      <c r="N506" s="20"/>
      <c r="O506" s="20"/>
      <c r="P506" s="20"/>
      <c r="Q506" s="20"/>
      <c r="R506" s="20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0"/>
      <c r="L507" s="20"/>
      <c r="M507" s="20"/>
      <c r="N507" s="20"/>
      <c r="O507" s="20"/>
      <c r="P507" s="20"/>
      <c r="Q507" s="20"/>
      <c r="R507" s="20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0"/>
      <c r="L508" s="20"/>
      <c r="M508" s="20"/>
      <c r="N508" s="20"/>
      <c r="O508" s="20"/>
      <c r="P508" s="20"/>
      <c r="Q508" s="20"/>
      <c r="R508" s="20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0"/>
      <c r="L509" s="20"/>
      <c r="M509" s="20"/>
      <c r="N509" s="20"/>
      <c r="O509" s="20"/>
      <c r="P509" s="20"/>
      <c r="Q509" s="20"/>
      <c r="R509" s="20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0"/>
      <c r="L510" s="20"/>
      <c r="M510" s="20"/>
      <c r="N510" s="20"/>
      <c r="O510" s="20"/>
      <c r="P510" s="20"/>
      <c r="Q510" s="20"/>
      <c r="R510" s="20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0"/>
      <c r="L511" s="20"/>
      <c r="M511" s="20"/>
      <c r="N511" s="20"/>
      <c r="O511" s="20"/>
      <c r="P511" s="20"/>
      <c r="Q511" s="20"/>
      <c r="R511" s="20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0"/>
      <c r="L512" s="20"/>
      <c r="M512" s="20"/>
      <c r="N512" s="20"/>
      <c r="O512" s="20"/>
      <c r="P512" s="20"/>
      <c r="Q512" s="20"/>
      <c r="R512" s="20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0"/>
      <c r="L513" s="20"/>
      <c r="M513" s="20"/>
      <c r="N513" s="20"/>
      <c r="O513" s="20"/>
      <c r="P513" s="20"/>
      <c r="Q513" s="20"/>
      <c r="R513" s="20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0"/>
      <c r="L514" s="20"/>
      <c r="M514" s="20"/>
      <c r="N514" s="20"/>
      <c r="O514" s="20"/>
      <c r="P514" s="20"/>
      <c r="Q514" s="20"/>
      <c r="R514" s="20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0"/>
      <c r="L515" s="20"/>
      <c r="M515" s="20"/>
      <c r="N515" s="20"/>
      <c r="O515" s="20"/>
      <c r="P515" s="20"/>
      <c r="Q515" s="20"/>
      <c r="R515" s="20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0"/>
      <c r="L516" s="20"/>
      <c r="M516" s="20"/>
      <c r="N516" s="20"/>
      <c r="O516" s="20"/>
      <c r="P516" s="20"/>
      <c r="Q516" s="20"/>
      <c r="R516" s="20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0"/>
      <c r="L517" s="20"/>
      <c r="M517" s="20"/>
      <c r="N517" s="20"/>
      <c r="O517" s="20"/>
      <c r="P517" s="20"/>
      <c r="Q517" s="20"/>
      <c r="R517" s="20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0"/>
      <c r="L518" s="20"/>
      <c r="M518" s="20"/>
      <c r="N518" s="20"/>
      <c r="O518" s="20"/>
      <c r="P518" s="20"/>
      <c r="Q518" s="20"/>
      <c r="R518" s="20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0"/>
      <c r="L519" s="20"/>
      <c r="M519" s="20"/>
      <c r="N519" s="20"/>
      <c r="O519" s="20"/>
      <c r="P519" s="20"/>
      <c r="Q519" s="20"/>
      <c r="R519" s="20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0"/>
      <c r="L520" s="20"/>
      <c r="M520" s="20"/>
      <c r="N520" s="20"/>
      <c r="O520" s="20"/>
      <c r="P520" s="20"/>
      <c r="Q520" s="20"/>
      <c r="R520" s="20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0"/>
      <c r="L521" s="20"/>
      <c r="M521" s="20"/>
      <c r="N521" s="20"/>
      <c r="O521" s="20"/>
      <c r="P521" s="20"/>
      <c r="Q521" s="20"/>
      <c r="R521" s="20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0"/>
      <c r="L522" s="20"/>
      <c r="M522" s="20"/>
      <c r="N522" s="20"/>
      <c r="O522" s="20"/>
      <c r="P522" s="20"/>
      <c r="Q522" s="20"/>
      <c r="R522" s="20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0"/>
      <c r="L523" s="20"/>
      <c r="M523" s="20"/>
      <c r="N523" s="20"/>
      <c r="O523" s="20"/>
      <c r="P523" s="20"/>
      <c r="Q523" s="20"/>
      <c r="R523" s="20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0"/>
      <c r="L524" s="20"/>
      <c r="M524" s="20"/>
      <c r="N524" s="20"/>
      <c r="O524" s="20"/>
      <c r="P524" s="20"/>
      <c r="Q524" s="20"/>
      <c r="R524" s="20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0"/>
      <c r="L525" s="20"/>
      <c r="M525" s="20"/>
      <c r="N525" s="20"/>
      <c r="O525" s="20"/>
      <c r="P525" s="20"/>
      <c r="Q525" s="20"/>
      <c r="R525" s="20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0"/>
      <c r="L526" s="20"/>
      <c r="M526" s="20"/>
      <c r="N526" s="20"/>
      <c r="O526" s="20"/>
      <c r="P526" s="20"/>
      <c r="Q526" s="20"/>
      <c r="R526" s="20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0"/>
      <c r="L527" s="20"/>
      <c r="M527" s="20"/>
      <c r="N527" s="20"/>
      <c r="O527" s="20"/>
      <c r="P527" s="20"/>
      <c r="Q527" s="20"/>
      <c r="R527" s="20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0"/>
      <c r="L528" s="20"/>
      <c r="M528" s="20"/>
      <c r="N528" s="20"/>
      <c r="O528" s="20"/>
      <c r="P528" s="20"/>
      <c r="Q528" s="20"/>
      <c r="R528" s="20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0"/>
      <c r="L529" s="20"/>
      <c r="M529" s="20"/>
      <c r="N529" s="20"/>
      <c r="O529" s="20"/>
      <c r="P529" s="20"/>
      <c r="Q529" s="20"/>
      <c r="R529" s="20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0"/>
      <c r="L530" s="20"/>
      <c r="M530" s="20"/>
      <c r="N530" s="20"/>
      <c r="O530" s="20"/>
      <c r="P530" s="20"/>
      <c r="Q530" s="20"/>
      <c r="R530" s="20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0"/>
      <c r="L531" s="20"/>
      <c r="M531" s="20"/>
      <c r="N531" s="20"/>
      <c r="O531" s="20"/>
      <c r="P531" s="20"/>
      <c r="Q531" s="20"/>
      <c r="R531" s="20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0"/>
      <c r="L532" s="20"/>
      <c r="M532" s="20"/>
      <c r="N532" s="20"/>
      <c r="O532" s="20"/>
      <c r="P532" s="20"/>
      <c r="Q532" s="20"/>
      <c r="R532" s="20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0"/>
      <c r="L533" s="20"/>
      <c r="M533" s="20"/>
      <c r="N533" s="20"/>
      <c r="O533" s="20"/>
      <c r="P533" s="20"/>
      <c r="Q533" s="20"/>
      <c r="R533" s="20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0"/>
      <c r="L534" s="20"/>
      <c r="M534" s="20"/>
      <c r="N534" s="20"/>
      <c r="O534" s="20"/>
      <c r="P534" s="20"/>
      <c r="Q534" s="20"/>
      <c r="R534" s="20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0"/>
      <c r="L535" s="20"/>
      <c r="M535" s="20"/>
      <c r="N535" s="20"/>
      <c r="O535" s="20"/>
      <c r="P535" s="20"/>
      <c r="Q535" s="20"/>
      <c r="R535" s="20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0"/>
      <c r="L536" s="20"/>
      <c r="M536" s="20"/>
      <c r="N536" s="20"/>
      <c r="O536" s="20"/>
      <c r="P536" s="20"/>
      <c r="Q536" s="20"/>
      <c r="R536" s="20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0"/>
      <c r="L537" s="20"/>
      <c r="M537" s="20"/>
      <c r="N537" s="20"/>
      <c r="O537" s="20"/>
      <c r="P537" s="20"/>
      <c r="Q537" s="20"/>
      <c r="R537" s="20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0"/>
      <c r="L538" s="20"/>
      <c r="M538" s="20"/>
      <c r="N538" s="20"/>
      <c r="O538" s="20"/>
      <c r="P538" s="20"/>
      <c r="Q538" s="20"/>
      <c r="R538" s="20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0"/>
      <c r="L539" s="20"/>
      <c r="M539" s="20"/>
      <c r="N539" s="20"/>
      <c r="O539" s="20"/>
      <c r="P539" s="20"/>
      <c r="Q539" s="20"/>
      <c r="R539" s="20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0"/>
      <c r="L540" s="20"/>
      <c r="M540" s="20"/>
      <c r="N540" s="20"/>
      <c r="O540" s="20"/>
      <c r="P540" s="20"/>
      <c r="Q540" s="20"/>
      <c r="R540" s="20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0"/>
      <c r="L541" s="20"/>
      <c r="M541" s="20"/>
      <c r="N541" s="20"/>
      <c r="O541" s="20"/>
      <c r="P541" s="20"/>
      <c r="Q541" s="20"/>
      <c r="R541" s="20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0"/>
      <c r="L542" s="20"/>
      <c r="M542" s="20"/>
      <c r="N542" s="20"/>
      <c r="O542" s="20"/>
      <c r="P542" s="20"/>
      <c r="Q542" s="20"/>
      <c r="R542" s="20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0"/>
      <c r="L543" s="20"/>
      <c r="M543" s="20"/>
      <c r="N543" s="20"/>
      <c r="O543" s="20"/>
      <c r="P543" s="20"/>
      <c r="Q543" s="20"/>
      <c r="R543" s="20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0"/>
      <c r="L544" s="20"/>
      <c r="M544" s="20"/>
      <c r="N544" s="20"/>
      <c r="O544" s="20"/>
      <c r="P544" s="20"/>
      <c r="Q544" s="20"/>
      <c r="R544" s="20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0"/>
      <c r="L545" s="20"/>
      <c r="M545" s="20"/>
      <c r="N545" s="20"/>
      <c r="O545" s="20"/>
      <c r="P545" s="20"/>
      <c r="Q545" s="20"/>
      <c r="R545" s="20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0"/>
      <c r="L546" s="20"/>
      <c r="M546" s="20"/>
      <c r="N546" s="20"/>
      <c r="O546" s="20"/>
      <c r="P546" s="20"/>
      <c r="Q546" s="20"/>
      <c r="R546" s="20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0"/>
      <c r="L547" s="20"/>
      <c r="M547" s="20"/>
      <c r="N547" s="20"/>
      <c r="O547" s="20"/>
      <c r="P547" s="20"/>
      <c r="Q547" s="20"/>
      <c r="R547" s="20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0"/>
      <c r="L548" s="20"/>
      <c r="M548" s="20"/>
      <c r="N548" s="20"/>
      <c r="O548" s="20"/>
      <c r="P548" s="20"/>
      <c r="Q548" s="20"/>
      <c r="R548" s="20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0"/>
      <c r="L549" s="20"/>
      <c r="M549" s="20"/>
      <c r="N549" s="20"/>
      <c r="O549" s="20"/>
      <c r="P549" s="20"/>
      <c r="Q549" s="20"/>
      <c r="R549" s="20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0"/>
      <c r="L550" s="20"/>
      <c r="M550" s="20"/>
      <c r="N550" s="20"/>
      <c r="O550" s="20"/>
      <c r="P550" s="20"/>
      <c r="Q550" s="20"/>
      <c r="R550" s="20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0"/>
      <c r="L551" s="20"/>
      <c r="M551" s="20"/>
      <c r="N551" s="20"/>
      <c r="O551" s="20"/>
      <c r="P551" s="20"/>
      <c r="Q551" s="20"/>
      <c r="R551" s="20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0"/>
      <c r="L552" s="20"/>
      <c r="M552" s="20"/>
      <c r="N552" s="20"/>
      <c r="O552" s="20"/>
      <c r="P552" s="20"/>
      <c r="Q552" s="20"/>
      <c r="R552" s="20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0"/>
      <c r="L553" s="20"/>
      <c r="M553" s="20"/>
      <c r="N553" s="20"/>
      <c r="O553" s="20"/>
      <c r="P553" s="20"/>
      <c r="Q553" s="20"/>
      <c r="R553" s="20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0"/>
      <c r="L554" s="20"/>
      <c r="M554" s="20"/>
      <c r="N554" s="20"/>
      <c r="O554" s="20"/>
      <c r="P554" s="20"/>
      <c r="Q554" s="20"/>
      <c r="R554" s="20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0"/>
      <c r="L555" s="20"/>
      <c r="M555" s="20"/>
      <c r="N555" s="20"/>
      <c r="O555" s="20"/>
      <c r="P555" s="20"/>
      <c r="Q555" s="20"/>
      <c r="R555" s="20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0"/>
      <c r="L556" s="20"/>
      <c r="M556" s="20"/>
      <c r="N556" s="20"/>
      <c r="O556" s="20"/>
      <c r="P556" s="20"/>
      <c r="Q556" s="20"/>
      <c r="R556" s="20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0"/>
      <c r="L557" s="20"/>
      <c r="M557" s="20"/>
      <c r="N557" s="20"/>
      <c r="O557" s="20"/>
      <c r="P557" s="20"/>
      <c r="Q557" s="20"/>
      <c r="R557" s="20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0"/>
      <c r="L558" s="20"/>
      <c r="M558" s="20"/>
      <c r="N558" s="20"/>
      <c r="O558" s="20"/>
      <c r="P558" s="20"/>
      <c r="Q558" s="20"/>
      <c r="R558" s="20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0"/>
      <c r="L559" s="20"/>
      <c r="M559" s="20"/>
      <c r="N559" s="20"/>
      <c r="O559" s="20"/>
      <c r="P559" s="20"/>
      <c r="Q559" s="20"/>
      <c r="R559" s="20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0"/>
      <c r="L560" s="20"/>
      <c r="M560" s="20"/>
      <c r="N560" s="20"/>
      <c r="O560" s="20"/>
      <c r="P560" s="20"/>
      <c r="Q560" s="20"/>
      <c r="R560" s="20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0"/>
      <c r="L561" s="20"/>
      <c r="M561" s="20"/>
      <c r="N561" s="20"/>
      <c r="O561" s="20"/>
      <c r="P561" s="20"/>
      <c r="Q561" s="20"/>
      <c r="R561" s="20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0"/>
      <c r="L562" s="20"/>
      <c r="M562" s="20"/>
      <c r="N562" s="20"/>
      <c r="O562" s="20"/>
      <c r="P562" s="20"/>
      <c r="Q562" s="20"/>
      <c r="R562" s="20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0"/>
      <c r="L563" s="20"/>
      <c r="M563" s="20"/>
      <c r="N563" s="20"/>
      <c r="O563" s="20"/>
      <c r="P563" s="20"/>
      <c r="Q563" s="20"/>
      <c r="R563" s="20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0"/>
      <c r="L564" s="20"/>
      <c r="M564" s="20"/>
      <c r="N564" s="20"/>
      <c r="O564" s="20"/>
      <c r="P564" s="20"/>
      <c r="Q564" s="20"/>
      <c r="R564" s="20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0"/>
      <c r="L565" s="20"/>
      <c r="M565" s="20"/>
      <c r="N565" s="20"/>
      <c r="O565" s="20"/>
      <c r="P565" s="20"/>
      <c r="Q565" s="20"/>
      <c r="R565" s="20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0"/>
      <c r="L566" s="20"/>
      <c r="M566" s="20"/>
      <c r="N566" s="20"/>
      <c r="O566" s="20"/>
      <c r="P566" s="20"/>
      <c r="Q566" s="20"/>
      <c r="R566" s="20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0"/>
      <c r="L567" s="20"/>
      <c r="M567" s="20"/>
      <c r="N567" s="20"/>
      <c r="O567" s="20"/>
      <c r="P567" s="20"/>
      <c r="Q567" s="20"/>
      <c r="R567" s="20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0"/>
      <c r="L568" s="20"/>
      <c r="M568" s="20"/>
      <c r="N568" s="20"/>
      <c r="O568" s="20"/>
      <c r="P568" s="20"/>
      <c r="Q568" s="20"/>
      <c r="R568" s="20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0"/>
      <c r="L569" s="20"/>
      <c r="M569" s="20"/>
      <c r="N569" s="20"/>
      <c r="O569" s="20"/>
      <c r="P569" s="20"/>
      <c r="Q569" s="20"/>
      <c r="R569" s="20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0"/>
      <c r="L570" s="20"/>
      <c r="M570" s="20"/>
      <c r="N570" s="20"/>
      <c r="O570" s="20"/>
      <c r="P570" s="20"/>
      <c r="Q570" s="20"/>
      <c r="R570" s="20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0"/>
      <c r="L571" s="20"/>
      <c r="M571" s="20"/>
      <c r="N571" s="20"/>
      <c r="O571" s="20"/>
      <c r="P571" s="20"/>
      <c r="Q571" s="20"/>
      <c r="R571" s="20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0"/>
      <c r="L572" s="20"/>
      <c r="M572" s="20"/>
      <c r="N572" s="20"/>
      <c r="O572" s="20"/>
      <c r="P572" s="20"/>
      <c r="Q572" s="20"/>
      <c r="R572" s="20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0"/>
      <c r="L573" s="20"/>
      <c r="M573" s="20"/>
      <c r="N573" s="20"/>
      <c r="O573" s="20"/>
      <c r="P573" s="20"/>
      <c r="Q573" s="20"/>
      <c r="R573" s="20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0"/>
      <c r="L574" s="20"/>
      <c r="M574" s="20"/>
      <c r="N574" s="20"/>
      <c r="O574" s="20"/>
      <c r="P574" s="20"/>
      <c r="Q574" s="20"/>
      <c r="R574" s="20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0"/>
      <c r="L575" s="20"/>
      <c r="M575" s="20"/>
      <c r="N575" s="20"/>
      <c r="O575" s="20"/>
      <c r="P575" s="20"/>
      <c r="Q575" s="20"/>
      <c r="R575" s="20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0"/>
      <c r="L576" s="20"/>
      <c r="M576" s="20"/>
      <c r="N576" s="20"/>
      <c r="O576" s="20"/>
      <c r="P576" s="20"/>
      <c r="Q576" s="20"/>
      <c r="R576" s="20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0"/>
      <c r="L577" s="20"/>
      <c r="M577" s="20"/>
      <c r="N577" s="20"/>
      <c r="O577" s="20"/>
      <c r="P577" s="20"/>
      <c r="Q577" s="20"/>
      <c r="R577" s="20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0"/>
      <c r="L578" s="20"/>
      <c r="M578" s="20"/>
      <c r="N578" s="20"/>
      <c r="O578" s="20"/>
      <c r="P578" s="20"/>
      <c r="Q578" s="20"/>
      <c r="R578" s="20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0"/>
      <c r="L579" s="20"/>
      <c r="M579" s="20"/>
      <c r="N579" s="20"/>
      <c r="O579" s="20"/>
      <c r="P579" s="20"/>
      <c r="Q579" s="20"/>
      <c r="R579" s="20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0"/>
      <c r="L580" s="20"/>
      <c r="M580" s="20"/>
      <c r="N580" s="20"/>
      <c r="O580" s="20"/>
      <c r="P580" s="20"/>
      <c r="Q580" s="20"/>
      <c r="R580" s="20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0"/>
      <c r="L581" s="20"/>
      <c r="M581" s="20"/>
      <c r="N581" s="20"/>
      <c r="O581" s="20"/>
      <c r="P581" s="20"/>
      <c r="Q581" s="20"/>
      <c r="R581" s="20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0"/>
      <c r="L582" s="20"/>
      <c r="M582" s="20"/>
      <c r="N582" s="20"/>
      <c r="O582" s="20"/>
      <c r="P582" s="20"/>
      <c r="Q582" s="20"/>
      <c r="R582" s="20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0"/>
      <c r="L583" s="20"/>
      <c r="M583" s="20"/>
      <c r="N583" s="20"/>
      <c r="O583" s="20"/>
      <c r="P583" s="20"/>
      <c r="Q583" s="20"/>
      <c r="R583" s="20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0"/>
      <c r="L584" s="20"/>
      <c r="M584" s="20"/>
      <c r="N584" s="20"/>
      <c r="O584" s="20"/>
      <c r="P584" s="20"/>
      <c r="Q584" s="20"/>
      <c r="R584" s="20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0"/>
      <c r="L585" s="20"/>
      <c r="M585" s="20"/>
      <c r="N585" s="20"/>
      <c r="O585" s="20"/>
      <c r="P585" s="20"/>
      <c r="Q585" s="20"/>
      <c r="R585" s="20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0"/>
      <c r="L586" s="20"/>
      <c r="M586" s="20"/>
      <c r="N586" s="20"/>
      <c r="O586" s="20"/>
      <c r="P586" s="20"/>
      <c r="Q586" s="20"/>
      <c r="R586" s="20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0"/>
      <c r="L587" s="20"/>
      <c r="M587" s="20"/>
      <c r="N587" s="20"/>
      <c r="O587" s="20"/>
      <c r="P587" s="20"/>
      <c r="Q587" s="20"/>
      <c r="R587" s="20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0"/>
      <c r="L588" s="20"/>
      <c r="M588" s="20"/>
      <c r="N588" s="20"/>
      <c r="O588" s="20"/>
      <c r="P588" s="20"/>
      <c r="Q588" s="20"/>
      <c r="R588" s="20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0"/>
      <c r="L589" s="20"/>
      <c r="M589" s="20"/>
      <c r="N589" s="20"/>
      <c r="O589" s="20"/>
      <c r="P589" s="20"/>
      <c r="Q589" s="20"/>
      <c r="R589" s="20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0"/>
      <c r="L590" s="20"/>
      <c r="M590" s="20"/>
      <c r="N590" s="20"/>
      <c r="O590" s="20"/>
      <c r="P590" s="20"/>
      <c r="Q590" s="20"/>
      <c r="R590" s="20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0"/>
      <c r="L591" s="20"/>
      <c r="M591" s="20"/>
      <c r="N591" s="20"/>
      <c r="O591" s="20"/>
      <c r="P591" s="20"/>
      <c r="Q591" s="20"/>
      <c r="R591" s="20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0"/>
      <c r="L592" s="20"/>
      <c r="M592" s="20"/>
      <c r="N592" s="20"/>
      <c r="O592" s="20"/>
      <c r="P592" s="20"/>
      <c r="Q592" s="20"/>
      <c r="R592" s="20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0"/>
      <c r="L593" s="20"/>
      <c r="M593" s="20"/>
      <c r="N593" s="20"/>
      <c r="O593" s="20"/>
      <c r="P593" s="20"/>
      <c r="Q593" s="20"/>
      <c r="R593" s="20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0"/>
      <c r="L594" s="20"/>
      <c r="M594" s="20"/>
      <c r="N594" s="20"/>
      <c r="O594" s="20"/>
      <c r="P594" s="20"/>
      <c r="Q594" s="20"/>
      <c r="R594" s="20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0"/>
      <c r="L595" s="20"/>
      <c r="M595" s="20"/>
      <c r="N595" s="20"/>
      <c r="O595" s="20"/>
      <c r="P595" s="20"/>
      <c r="Q595" s="20"/>
      <c r="R595" s="20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0"/>
      <c r="L596" s="20"/>
      <c r="M596" s="20"/>
      <c r="N596" s="20"/>
      <c r="O596" s="20"/>
      <c r="P596" s="20"/>
      <c r="Q596" s="20"/>
      <c r="R596" s="20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0"/>
      <c r="L597" s="20"/>
      <c r="M597" s="20"/>
      <c r="N597" s="20"/>
      <c r="O597" s="20"/>
      <c r="P597" s="20"/>
      <c r="Q597" s="20"/>
      <c r="R597" s="20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0"/>
      <c r="L598" s="20"/>
      <c r="M598" s="20"/>
      <c r="N598" s="20"/>
      <c r="O598" s="20"/>
      <c r="P598" s="20"/>
      <c r="Q598" s="20"/>
      <c r="R598" s="20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0"/>
      <c r="L599" s="20"/>
      <c r="M599" s="20"/>
      <c r="N599" s="20"/>
      <c r="O599" s="20"/>
      <c r="P599" s="20"/>
      <c r="Q599" s="20"/>
      <c r="R599" s="20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0"/>
      <c r="L600" s="20"/>
      <c r="M600" s="20"/>
      <c r="N600" s="20"/>
      <c r="O600" s="20"/>
      <c r="P600" s="20"/>
      <c r="Q600" s="20"/>
      <c r="R600" s="20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0"/>
      <c r="L601" s="20"/>
      <c r="M601" s="20"/>
      <c r="N601" s="20"/>
      <c r="O601" s="20"/>
      <c r="P601" s="20"/>
      <c r="Q601" s="20"/>
      <c r="R601" s="20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0"/>
      <c r="L602" s="20"/>
      <c r="M602" s="20"/>
      <c r="N602" s="20"/>
      <c r="O602" s="20"/>
      <c r="P602" s="20"/>
      <c r="Q602" s="20"/>
      <c r="R602" s="20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0"/>
      <c r="L603" s="20"/>
      <c r="M603" s="20"/>
      <c r="N603" s="20"/>
      <c r="O603" s="20"/>
      <c r="P603" s="20"/>
      <c r="Q603" s="20"/>
      <c r="R603" s="20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0"/>
      <c r="L604" s="20"/>
      <c r="M604" s="20"/>
      <c r="N604" s="20"/>
      <c r="O604" s="20"/>
      <c r="P604" s="20"/>
      <c r="Q604" s="20"/>
      <c r="R604" s="20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0"/>
      <c r="L605" s="20"/>
      <c r="M605" s="20"/>
      <c r="N605" s="20"/>
      <c r="O605" s="20"/>
      <c r="P605" s="20"/>
      <c r="Q605" s="20"/>
      <c r="R605" s="20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0"/>
      <c r="L606" s="20"/>
      <c r="M606" s="20"/>
      <c r="N606" s="20"/>
      <c r="O606" s="20"/>
      <c r="P606" s="20"/>
      <c r="Q606" s="20"/>
      <c r="R606" s="20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0"/>
      <c r="L607" s="20"/>
      <c r="M607" s="20"/>
      <c r="N607" s="20"/>
      <c r="O607" s="20"/>
      <c r="P607" s="20"/>
      <c r="Q607" s="20"/>
      <c r="R607" s="20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0"/>
      <c r="L608" s="20"/>
      <c r="M608" s="20"/>
      <c r="N608" s="20"/>
      <c r="O608" s="20"/>
      <c r="P608" s="20"/>
      <c r="Q608" s="20"/>
      <c r="R608" s="20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0"/>
      <c r="L609" s="20"/>
      <c r="M609" s="20"/>
      <c r="N609" s="20"/>
      <c r="O609" s="20"/>
      <c r="P609" s="20"/>
      <c r="Q609" s="20"/>
      <c r="R609" s="20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0"/>
      <c r="L610" s="20"/>
      <c r="M610" s="20"/>
      <c r="N610" s="20"/>
      <c r="O610" s="20"/>
      <c r="P610" s="20"/>
      <c r="Q610" s="20"/>
      <c r="R610" s="20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0"/>
      <c r="L611" s="20"/>
      <c r="M611" s="20"/>
      <c r="N611" s="20"/>
      <c r="O611" s="20"/>
      <c r="P611" s="20"/>
      <c r="Q611" s="20"/>
      <c r="R611" s="20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0"/>
      <c r="L612" s="20"/>
      <c r="M612" s="20"/>
      <c r="N612" s="20"/>
      <c r="O612" s="20"/>
      <c r="P612" s="20"/>
      <c r="Q612" s="20"/>
      <c r="R612" s="20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0"/>
      <c r="L613" s="20"/>
      <c r="M613" s="20"/>
      <c r="N613" s="20"/>
      <c r="O613" s="20"/>
      <c r="P613" s="20"/>
      <c r="Q613" s="20"/>
      <c r="R613" s="20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0"/>
      <c r="L614" s="20"/>
      <c r="M614" s="20"/>
      <c r="N614" s="20"/>
      <c r="O614" s="20"/>
      <c r="P614" s="20"/>
      <c r="Q614" s="20"/>
      <c r="R614" s="20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0"/>
      <c r="L615" s="20"/>
      <c r="M615" s="20"/>
      <c r="N615" s="20"/>
      <c r="O615" s="20"/>
      <c r="P615" s="20"/>
      <c r="Q615" s="20"/>
      <c r="R615" s="20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0"/>
      <c r="L616" s="20"/>
      <c r="M616" s="20"/>
      <c r="N616" s="20"/>
      <c r="O616" s="20"/>
      <c r="P616" s="20"/>
      <c r="Q616" s="20"/>
      <c r="R616" s="20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0"/>
      <c r="L617" s="20"/>
      <c r="M617" s="20"/>
      <c r="N617" s="20"/>
      <c r="O617" s="20"/>
      <c r="P617" s="20"/>
      <c r="Q617" s="20"/>
      <c r="R617" s="20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0"/>
      <c r="L618" s="20"/>
      <c r="M618" s="20"/>
      <c r="N618" s="20"/>
      <c r="O618" s="20"/>
      <c r="P618" s="20"/>
      <c r="Q618" s="20"/>
      <c r="R618" s="20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0"/>
      <c r="L619" s="20"/>
      <c r="M619" s="20"/>
      <c r="N619" s="20"/>
      <c r="O619" s="20"/>
      <c r="P619" s="20"/>
      <c r="Q619" s="20"/>
      <c r="R619" s="20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0"/>
      <c r="L620" s="20"/>
      <c r="M620" s="20"/>
      <c r="N620" s="20"/>
      <c r="O620" s="20"/>
      <c r="P620" s="20"/>
      <c r="Q620" s="20"/>
      <c r="R620" s="20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0"/>
      <c r="L621" s="20"/>
      <c r="M621" s="20"/>
      <c r="N621" s="20"/>
      <c r="O621" s="20"/>
      <c r="P621" s="20"/>
      <c r="Q621" s="20"/>
      <c r="R621" s="20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0"/>
      <c r="L622" s="20"/>
      <c r="M622" s="20"/>
      <c r="N622" s="20"/>
      <c r="O622" s="20"/>
      <c r="P622" s="20"/>
      <c r="Q622" s="20"/>
      <c r="R622" s="20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0"/>
      <c r="L623" s="20"/>
      <c r="M623" s="20"/>
      <c r="N623" s="20"/>
      <c r="O623" s="20"/>
      <c r="P623" s="20"/>
      <c r="Q623" s="20"/>
      <c r="R623" s="20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0"/>
      <c r="L624" s="20"/>
      <c r="M624" s="20"/>
      <c r="N624" s="20"/>
      <c r="O624" s="20"/>
      <c r="P624" s="20"/>
      <c r="Q624" s="20"/>
      <c r="R624" s="20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0"/>
      <c r="L625" s="20"/>
      <c r="M625" s="20"/>
      <c r="N625" s="20"/>
      <c r="O625" s="20"/>
      <c r="P625" s="20"/>
      <c r="Q625" s="20"/>
      <c r="R625" s="20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0"/>
      <c r="L626" s="20"/>
      <c r="M626" s="20"/>
      <c r="N626" s="20"/>
      <c r="O626" s="20"/>
      <c r="P626" s="20"/>
      <c r="Q626" s="20"/>
      <c r="R626" s="20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0"/>
      <c r="L627" s="20"/>
      <c r="M627" s="20"/>
      <c r="N627" s="20"/>
      <c r="O627" s="20"/>
      <c r="P627" s="20"/>
      <c r="Q627" s="20"/>
      <c r="R627" s="20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0"/>
      <c r="L628" s="20"/>
      <c r="M628" s="20"/>
      <c r="N628" s="20"/>
      <c r="O628" s="20"/>
      <c r="P628" s="20"/>
      <c r="Q628" s="20"/>
      <c r="R628" s="20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0"/>
      <c r="L629" s="20"/>
      <c r="M629" s="20"/>
      <c r="N629" s="20"/>
      <c r="O629" s="20"/>
      <c r="P629" s="20"/>
      <c r="Q629" s="20"/>
      <c r="R629" s="20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0"/>
      <c r="L630" s="20"/>
      <c r="M630" s="20"/>
      <c r="N630" s="20"/>
      <c r="O630" s="20"/>
      <c r="P630" s="20"/>
      <c r="Q630" s="20"/>
      <c r="R630" s="20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0"/>
      <c r="L631" s="20"/>
      <c r="M631" s="20"/>
      <c r="N631" s="20"/>
      <c r="O631" s="20"/>
      <c r="P631" s="20"/>
      <c r="Q631" s="20"/>
      <c r="R631" s="20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0"/>
      <c r="L632" s="20"/>
      <c r="M632" s="20"/>
      <c r="N632" s="20"/>
      <c r="O632" s="20"/>
      <c r="P632" s="20"/>
      <c r="Q632" s="20"/>
      <c r="R632" s="20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0"/>
      <c r="L633" s="20"/>
      <c r="M633" s="20"/>
      <c r="N633" s="20"/>
      <c r="O633" s="20"/>
      <c r="P633" s="20"/>
      <c r="Q633" s="20"/>
      <c r="R633" s="20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0"/>
      <c r="L634" s="20"/>
      <c r="M634" s="20"/>
      <c r="N634" s="20"/>
      <c r="O634" s="20"/>
      <c r="P634" s="20"/>
      <c r="Q634" s="20"/>
      <c r="R634" s="20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0"/>
      <c r="L635" s="20"/>
      <c r="M635" s="20"/>
      <c r="N635" s="20"/>
      <c r="O635" s="20"/>
      <c r="P635" s="20"/>
      <c r="Q635" s="20"/>
      <c r="R635" s="20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0"/>
      <c r="L636" s="20"/>
      <c r="M636" s="20"/>
      <c r="N636" s="20"/>
      <c r="O636" s="20"/>
      <c r="P636" s="20"/>
      <c r="Q636" s="20"/>
      <c r="R636" s="20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0"/>
      <c r="L637" s="20"/>
      <c r="M637" s="20"/>
      <c r="N637" s="20"/>
      <c r="O637" s="20"/>
      <c r="P637" s="20"/>
      <c r="Q637" s="20"/>
      <c r="R637" s="20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0"/>
      <c r="L638" s="20"/>
      <c r="M638" s="20"/>
      <c r="N638" s="20"/>
      <c r="O638" s="20"/>
      <c r="P638" s="20"/>
      <c r="Q638" s="20"/>
      <c r="R638" s="20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0"/>
      <c r="L639" s="20"/>
      <c r="M639" s="20"/>
      <c r="N639" s="20"/>
      <c r="O639" s="20"/>
      <c r="P639" s="20"/>
      <c r="Q639" s="20"/>
      <c r="R639" s="20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0"/>
      <c r="L640" s="20"/>
      <c r="M640" s="20"/>
      <c r="N640" s="20"/>
      <c r="O640" s="20"/>
      <c r="P640" s="20"/>
      <c r="Q640" s="20"/>
      <c r="R640" s="20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0"/>
      <c r="L641" s="20"/>
      <c r="M641" s="20"/>
      <c r="N641" s="20"/>
      <c r="O641" s="20"/>
      <c r="P641" s="20"/>
      <c r="Q641" s="20"/>
      <c r="R641" s="20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0"/>
      <c r="L642" s="20"/>
      <c r="M642" s="20"/>
      <c r="N642" s="20"/>
      <c r="O642" s="20"/>
      <c r="P642" s="20"/>
      <c r="Q642" s="20"/>
      <c r="R642" s="20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0"/>
      <c r="L643" s="20"/>
      <c r="M643" s="20"/>
      <c r="N643" s="20"/>
      <c r="O643" s="20"/>
      <c r="P643" s="20"/>
      <c r="Q643" s="20"/>
      <c r="R643" s="20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0"/>
      <c r="L644" s="20"/>
      <c r="M644" s="20"/>
      <c r="N644" s="20"/>
      <c r="O644" s="20"/>
      <c r="P644" s="20"/>
      <c r="Q644" s="20"/>
      <c r="R644" s="20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0"/>
      <c r="L645" s="20"/>
      <c r="M645" s="20"/>
      <c r="N645" s="20"/>
      <c r="O645" s="20"/>
      <c r="P645" s="20"/>
      <c r="Q645" s="20"/>
      <c r="R645" s="20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0"/>
      <c r="L646" s="20"/>
      <c r="M646" s="20"/>
      <c r="N646" s="20"/>
      <c r="O646" s="20"/>
      <c r="P646" s="20"/>
      <c r="Q646" s="20"/>
      <c r="R646" s="20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0"/>
      <c r="L647" s="20"/>
      <c r="M647" s="20"/>
      <c r="N647" s="20"/>
      <c r="O647" s="20"/>
      <c r="P647" s="20"/>
      <c r="Q647" s="20"/>
      <c r="R647" s="20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0"/>
      <c r="L648" s="20"/>
      <c r="M648" s="20"/>
      <c r="N648" s="20"/>
      <c r="O648" s="20"/>
      <c r="P648" s="20"/>
      <c r="Q648" s="20"/>
      <c r="R648" s="20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0"/>
      <c r="L649" s="20"/>
      <c r="M649" s="20"/>
      <c r="N649" s="20"/>
      <c r="O649" s="20"/>
      <c r="P649" s="20"/>
      <c r="Q649" s="20"/>
      <c r="R649" s="20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0"/>
      <c r="L650" s="20"/>
      <c r="M650" s="20"/>
      <c r="N650" s="20"/>
      <c r="O650" s="20"/>
      <c r="P650" s="20"/>
      <c r="Q650" s="20"/>
      <c r="R650" s="20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0"/>
      <c r="L651" s="20"/>
      <c r="M651" s="20"/>
      <c r="N651" s="20"/>
      <c r="O651" s="20"/>
      <c r="P651" s="20"/>
      <c r="Q651" s="20"/>
      <c r="R651" s="20"/>
    </row>
    <row r="652" ht="20.25" spans="1:18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3"/>
      <c r="B950" s="23"/>
      <c r="C950" s="23"/>
      <c r="D950" s="23"/>
      <c r="E950" s="23"/>
      <c r="F950" s="23"/>
      <c r="G950" s="23"/>
      <c r="H950" s="23"/>
      <c r="I950" s="23"/>
      <c r="J950" s="23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3"/>
      <c r="B951" s="23"/>
      <c r="C951" s="23"/>
      <c r="D951" s="23"/>
      <c r="E951" s="23"/>
      <c r="F951" s="23"/>
      <c r="G951" s="23"/>
      <c r="H951" s="23"/>
      <c r="I951" s="23"/>
      <c r="J951" s="23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3"/>
      <c r="B952" s="23"/>
      <c r="C952" s="23"/>
      <c r="D952" s="23"/>
      <c r="E952" s="23"/>
      <c r="F952" s="23"/>
      <c r="G952" s="23"/>
      <c r="H952" s="23"/>
      <c r="I952" s="23"/>
      <c r="J952" s="23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3"/>
      <c r="B953" s="23"/>
      <c r="C953" s="23"/>
      <c r="D953" s="23"/>
      <c r="E953" s="23"/>
      <c r="F953" s="23"/>
      <c r="G953" s="23"/>
      <c r="H953" s="23"/>
      <c r="I953" s="23"/>
      <c r="J953" s="23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3"/>
      <c r="B954" s="23"/>
      <c r="C954" s="23"/>
      <c r="D954" s="23"/>
      <c r="E954" s="23"/>
      <c r="F954" s="23"/>
      <c r="G954" s="23"/>
      <c r="H954" s="23"/>
      <c r="I954" s="23"/>
      <c r="J954" s="23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3"/>
      <c r="B955" s="23"/>
      <c r="C955" s="23"/>
      <c r="D955" s="23"/>
      <c r="E955" s="23"/>
      <c r="F955" s="23"/>
      <c r="G955" s="23"/>
      <c r="H955" s="23"/>
      <c r="I955" s="23"/>
      <c r="J955" s="23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3"/>
      <c r="B956" s="23"/>
      <c r="C956" s="23"/>
      <c r="D956" s="23"/>
      <c r="E956" s="23"/>
      <c r="F956" s="23"/>
      <c r="G956" s="23"/>
      <c r="H956" s="23"/>
      <c r="I956" s="23"/>
      <c r="J956" s="23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3"/>
      <c r="B957" s="23"/>
      <c r="C957" s="23"/>
      <c r="D957" s="23"/>
      <c r="E957" s="23"/>
      <c r="F957" s="23"/>
      <c r="G957" s="23"/>
      <c r="H957" s="23"/>
      <c r="I957" s="23"/>
      <c r="J957" s="23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3"/>
      <c r="B958" s="23"/>
      <c r="C958" s="23"/>
      <c r="D958" s="23"/>
      <c r="E958" s="23"/>
      <c r="F958" s="23"/>
      <c r="G958" s="23"/>
      <c r="H958" s="23"/>
      <c r="I958" s="23"/>
      <c r="J958" s="23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3"/>
      <c r="B959" s="23"/>
      <c r="C959" s="23"/>
      <c r="D959" s="23"/>
      <c r="E959" s="23"/>
      <c r="F959" s="23"/>
      <c r="G959" s="23"/>
      <c r="H959" s="23"/>
      <c r="I959" s="23"/>
      <c r="J959" s="23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3"/>
      <c r="B960" s="23"/>
      <c r="C960" s="23"/>
      <c r="D960" s="23"/>
      <c r="E960" s="23"/>
      <c r="F960" s="23"/>
      <c r="G960" s="23"/>
      <c r="H960" s="23"/>
      <c r="I960" s="23"/>
      <c r="J960" s="23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3"/>
      <c r="B961" s="23"/>
      <c r="C961" s="23"/>
      <c r="D961" s="23"/>
      <c r="E961" s="23"/>
      <c r="F961" s="23"/>
      <c r="G961" s="23"/>
      <c r="H961" s="23"/>
      <c r="I961" s="23"/>
      <c r="J961" s="23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3"/>
      <c r="B962" s="23"/>
      <c r="C962" s="23"/>
      <c r="D962" s="23"/>
      <c r="E962" s="23"/>
      <c r="F962" s="23"/>
      <c r="G962" s="23"/>
      <c r="H962" s="23"/>
      <c r="I962" s="23"/>
      <c r="J962" s="23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3"/>
      <c r="B963" s="23"/>
      <c r="C963" s="23"/>
      <c r="D963" s="23"/>
      <c r="E963" s="23"/>
      <c r="F963" s="23"/>
      <c r="G963" s="23"/>
      <c r="H963" s="23"/>
      <c r="I963" s="23"/>
      <c r="J963" s="23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3"/>
      <c r="B964" s="23"/>
      <c r="C964" s="23"/>
      <c r="D964" s="23"/>
      <c r="E964" s="23"/>
      <c r="F964" s="23"/>
      <c r="G964" s="23"/>
      <c r="H964" s="23"/>
      <c r="I964" s="23"/>
      <c r="J964" s="23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3"/>
      <c r="B965" s="23"/>
      <c r="C965" s="23"/>
      <c r="D965" s="23"/>
      <c r="E965" s="23"/>
      <c r="F965" s="23"/>
      <c r="G965" s="23"/>
      <c r="H965" s="23"/>
      <c r="I965" s="23"/>
      <c r="J965" s="23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3"/>
      <c r="B966" s="23"/>
      <c r="C966" s="23"/>
      <c r="D966" s="23"/>
      <c r="E966" s="23"/>
      <c r="F966" s="23"/>
      <c r="G966" s="23"/>
      <c r="H966" s="23"/>
      <c r="I966" s="23"/>
      <c r="J966" s="23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3"/>
      <c r="B967" s="23"/>
      <c r="C967" s="23"/>
      <c r="D967" s="23"/>
      <c r="E967" s="23"/>
      <c r="F967" s="23"/>
      <c r="G967" s="23"/>
      <c r="H967" s="23"/>
      <c r="I967" s="23"/>
      <c r="J967" s="23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3"/>
      <c r="B968" s="23"/>
      <c r="C968" s="23"/>
      <c r="D968" s="23"/>
      <c r="E968" s="23"/>
      <c r="F968" s="23"/>
      <c r="G968" s="23"/>
      <c r="H968" s="23"/>
      <c r="I968" s="23"/>
      <c r="J968" s="23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3"/>
      <c r="B969" s="23"/>
      <c r="C969" s="23"/>
      <c r="D969" s="23"/>
      <c r="E969" s="23"/>
      <c r="F969" s="23"/>
      <c r="G969" s="23"/>
      <c r="H969" s="23"/>
      <c r="I969" s="23"/>
      <c r="J969" s="23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3"/>
      <c r="B970" s="23"/>
      <c r="C970" s="23"/>
      <c r="D970" s="23"/>
      <c r="E970" s="23"/>
      <c r="F970" s="23"/>
      <c r="G970" s="23"/>
      <c r="H970" s="23"/>
      <c r="I970" s="23"/>
      <c r="J970" s="23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3"/>
      <c r="B971" s="23"/>
      <c r="C971" s="23"/>
      <c r="D971" s="23"/>
      <c r="E971" s="23"/>
      <c r="F971" s="23"/>
      <c r="G971" s="23"/>
      <c r="H971" s="23"/>
      <c r="I971" s="23"/>
      <c r="J971" s="23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3"/>
      <c r="B972" s="23"/>
      <c r="C972" s="23"/>
      <c r="D972" s="23"/>
      <c r="E972" s="23"/>
      <c r="F972" s="23"/>
      <c r="G972" s="23"/>
      <c r="H972" s="23"/>
      <c r="I972" s="23"/>
      <c r="J972" s="23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3"/>
      <c r="B973" s="23"/>
      <c r="C973" s="23"/>
      <c r="D973" s="23"/>
      <c r="E973" s="23"/>
      <c r="F973" s="23"/>
      <c r="G973" s="23"/>
      <c r="H973" s="23"/>
      <c r="I973" s="23"/>
      <c r="J973" s="23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3"/>
      <c r="B974" s="23"/>
      <c r="C974" s="23"/>
      <c r="D974" s="23"/>
      <c r="E974" s="23"/>
      <c r="F974" s="23"/>
      <c r="G974" s="23"/>
      <c r="H974" s="23"/>
      <c r="I974" s="23"/>
      <c r="J974" s="23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3"/>
      <c r="B975" s="23"/>
      <c r="C975" s="23"/>
      <c r="D975" s="23"/>
      <c r="E975" s="23"/>
      <c r="F975" s="23"/>
      <c r="G975" s="23"/>
      <c r="H975" s="23"/>
      <c r="I975" s="23"/>
      <c r="J975" s="23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3"/>
      <c r="B976" s="23"/>
      <c r="C976" s="23"/>
      <c r="D976" s="23"/>
      <c r="E976" s="23"/>
      <c r="F976" s="23"/>
      <c r="G976" s="23"/>
      <c r="H976" s="23"/>
      <c r="I976" s="23"/>
      <c r="J976" s="23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3"/>
      <c r="B977" s="23"/>
      <c r="C977" s="23"/>
      <c r="D977" s="23"/>
      <c r="E977" s="23"/>
      <c r="F977" s="23"/>
      <c r="G977" s="23"/>
      <c r="H977" s="23"/>
      <c r="I977" s="23"/>
      <c r="J977" s="23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3"/>
      <c r="B978" s="23"/>
      <c r="C978" s="23"/>
      <c r="D978" s="23"/>
      <c r="E978" s="23"/>
      <c r="F978" s="23"/>
      <c r="G978" s="23"/>
      <c r="H978" s="23"/>
      <c r="I978" s="23"/>
      <c r="J978" s="23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3"/>
      <c r="B979" s="23"/>
      <c r="C979" s="23"/>
      <c r="D979" s="23"/>
      <c r="E979" s="23"/>
      <c r="F979" s="23"/>
      <c r="G979" s="23"/>
      <c r="H979" s="23"/>
      <c r="I979" s="23"/>
      <c r="J979" s="23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3"/>
      <c r="B980" s="23"/>
      <c r="C980" s="23"/>
      <c r="D980" s="23"/>
      <c r="E980" s="23"/>
      <c r="F980" s="23"/>
      <c r="G980" s="23"/>
      <c r="H980" s="23"/>
      <c r="I980" s="23"/>
      <c r="J980" s="23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3"/>
      <c r="B981" s="23"/>
      <c r="C981" s="23"/>
      <c r="D981" s="23"/>
      <c r="E981" s="23"/>
      <c r="F981" s="23"/>
      <c r="G981" s="23"/>
      <c r="H981" s="23"/>
      <c r="I981" s="23"/>
      <c r="J981" s="23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3"/>
      <c r="B982" s="23"/>
      <c r="C982" s="23"/>
      <c r="D982" s="23"/>
      <c r="E982" s="23"/>
      <c r="F982" s="23"/>
      <c r="G982" s="23"/>
      <c r="H982" s="23"/>
      <c r="I982" s="23"/>
      <c r="J982" s="23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3"/>
      <c r="B983" s="23"/>
      <c r="C983" s="23"/>
      <c r="D983" s="23"/>
      <c r="E983" s="23"/>
      <c r="F983" s="23"/>
      <c r="G983" s="23"/>
      <c r="H983" s="23"/>
      <c r="I983" s="23"/>
      <c r="J983" s="23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3"/>
      <c r="B984" s="23"/>
      <c r="C984" s="23"/>
      <c r="D984" s="23"/>
      <c r="E984" s="23"/>
      <c r="F984" s="23"/>
      <c r="G984" s="23"/>
      <c r="H984" s="23"/>
      <c r="I984" s="23"/>
      <c r="J984" s="23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3"/>
      <c r="B985" s="23"/>
      <c r="C985" s="23"/>
      <c r="D985" s="23"/>
      <c r="E985" s="23"/>
      <c r="F985" s="23"/>
      <c r="G985" s="23"/>
      <c r="H985" s="23"/>
      <c r="I985" s="23"/>
      <c r="J985" s="23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3"/>
      <c r="B986" s="23"/>
      <c r="C986" s="23"/>
      <c r="D986" s="23"/>
      <c r="E986" s="23"/>
      <c r="F986" s="23"/>
      <c r="G986" s="23"/>
      <c r="H986" s="23"/>
      <c r="I986" s="23"/>
      <c r="J986" s="23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3"/>
      <c r="B987" s="23"/>
      <c r="C987" s="23"/>
      <c r="D987" s="23"/>
      <c r="E987" s="23"/>
      <c r="F987" s="23"/>
      <c r="G987" s="23"/>
      <c r="H987" s="23"/>
      <c r="I987" s="23"/>
      <c r="J987" s="23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3"/>
      <c r="B988" s="23"/>
      <c r="C988" s="23"/>
      <c r="D988" s="23"/>
      <c r="E988" s="23"/>
      <c r="F988" s="23"/>
      <c r="G988" s="23"/>
      <c r="H988" s="23"/>
      <c r="I988" s="23"/>
      <c r="J988" s="23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3"/>
      <c r="B989" s="23"/>
      <c r="C989" s="23"/>
      <c r="D989" s="23"/>
      <c r="E989" s="23"/>
      <c r="F989" s="23"/>
      <c r="G989" s="23"/>
      <c r="H989" s="23"/>
      <c r="I989" s="23"/>
      <c r="J989" s="23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3"/>
      <c r="B990" s="23"/>
      <c r="C990" s="23"/>
      <c r="D990" s="23"/>
      <c r="E990" s="23"/>
      <c r="F990" s="23"/>
      <c r="G990" s="23"/>
      <c r="H990" s="23"/>
      <c r="I990" s="23"/>
      <c r="J990" s="23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3"/>
      <c r="B991" s="23"/>
      <c r="C991" s="23"/>
      <c r="D991" s="23"/>
      <c r="E991" s="23"/>
      <c r="F991" s="23"/>
      <c r="G991" s="23"/>
      <c r="H991" s="23"/>
      <c r="I991" s="23"/>
      <c r="J991" s="23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3"/>
      <c r="B992" s="23"/>
      <c r="C992" s="23"/>
      <c r="D992" s="23"/>
      <c r="E992" s="23"/>
      <c r="F992" s="23"/>
      <c r="G992" s="23"/>
      <c r="H992" s="23"/>
      <c r="I992" s="23"/>
      <c r="J992" s="23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3"/>
      <c r="B993" s="23"/>
      <c r="C993" s="23"/>
      <c r="D993" s="23"/>
      <c r="E993" s="23"/>
      <c r="F993" s="23"/>
      <c r="G993" s="23"/>
      <c r="H993" s="23"/>
      <c r="I993" s="23"/>
      <c r="J993" s="23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3"/>
      <c r="B994" s="23"/>
      <c r="C994" s="23"/>
      <c r="D994" s="23"/>
      <c r="E994" s="23"/>
      <c r="F994" s="23"/>
      <c r="G994" s="23"/>
      <c r="H994" s="23"/>
      <c r="I994" s="23"/>
      <c r="J994" s="23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3"/>
      <c r="B995" s="23"/>
      <c r="C995" s="23"/>
      <c r="D995" s="23"/>
      <c r="E995" s="23"/>
      <c r="F995" s="23"/>
      <c r="G995" s="23"/>
      <c r="H995" s="23"/>
      <c r="I995" s="23"/>
      <c r="J995" s="23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3"/>
      <c r="B996" s="23"/>
      <c r="C996" s="23"/>
      <c r="D996" s="23"/>
      <c r="E996" s="23"/>
      <c r="F996" s="23"/>
      <c r="G996" s="23"/>
      <c r="H996" s="23"/>
      <c r="I996" s="23"/>
      <c r="J996" s="23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3"/>
      <c r="B997" s="23"/>
      <c r="C997" s="23"/>
      <c r="D997" s="23"/>
      <c r="E997" s="23"/>
      <c r="F997" s="23"/>
      <c r="G997" s="23"/>
      <c r="H997" s="23"/>
      <c r="I997" s="23"/>
      <c r="J997" s="23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3"/>
      <c r="B998" s="23"/>
      <c r="C998" s="23"/>
      <c r="D998" s="23"/>
      <c r="E998" s="23"/>
      <c r="F998" s="23"/>
      <c r="G998" s="23"/>
      <c r="H998" s="23"/>
      <c r="I998" s="23"/>
      <c r="J998" s="23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3"/>
      <c r="B999" s="23"/>
      <c r="C999" s="23"/>
      <c r="D999" s="23"/>
      <c r="E999" s="23"/>
      <c r="F999" s="23"/>
      <c r="G999" s="23"/>
      <c r="H999" s="23"/>
      <c r="I999" s="23"/>
      <c r="J999" s="23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3"/>
      <c r="B1000" s="23"/>
      <c r="C1000" s="23"/>
      <c r="D1000" s="23"/>
      <c r="E1000" s="23"/>
      <c r="F1000" s="23"/>
      <c r="G1000" s="23"/>
      <c r="H1000" s="23"/>
      <c r="I1000" s="23"/>
      <c r="J1000" s="23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3"/>
      <c r="B1001" s="23"/>
      <c r="C1001" s="23"/>
      <c r="D1001" s="23"/>
      <c r="E1001" s="23"/>
      <c r="F1001" s="23"/>
      <c r="G1001" s="23"/>
      <c r="H1001" s="23"/>
      <c r="I1001" s="23"/>
      <c r="J1001" s="23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3"/>
      <c r="B1002" s="23"/>
      <c r="C1002" s="23"/>
      <c r="D1002" s="23"/>
      <c r="E1002" s="23"/>
      <c r="F1002" s="23"/>
      <c r="G1002" s="23"/>
      <c r="H1002" s="23"/>
      <c r="I1002" s="23"/>
      <c r="J1002" s="23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3"/>
      <c r="B1003" s="23"/>
      <c r="C1003" s="23"/>
      <c r="D1003" s="23"/>
      <c r="E1003" s="23"/>
      <c r="F1003" s="23"/>
      <c r="G1003" s="23"/>
      <c r="H1003" s="23"/>
      <c r="I1003" s="23"/>
      <c r="J1003" s="23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3"/>
      <c r="B1004" s="23"/>
      <c r="C1004" s="23"/>
      <c r="D1004" s="23"/>
      <c r="E1004" s="23"/>
      <c r="F1004" s="23"/>
      <c r="G1004" s="23"/>
      <c r="H1004" s="23"/>
      <c r="I1004" s="23"/>
      <c r="J1004" s="23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3"/>
      <c r="B1005" s="23"/>
      <c r="C1005" s="23"/>
      <c r="D1005" s="23"/>
      <c r="E1005" s="23"/>
      <c r="F1005" s="23"/>
      <c r="G1005" s="23"/>
      <c r="H1005" s="23"/>
      <c r="I1005" s="23"/>
      <c r="J1005" s="23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3"/>
      <c r="B1006" s="23"/>
      <c r="C1006" s="23"/>
      <c r="D1006" s="23"/>
      <c r="E1006" s="23"/>
      <c r="F1006" s="23"/>
      <c r="G1006" s="23"/>
      <c r="H1006" s="23"/>
      <c r="I1006" s="23"/>
      <c r="J1006" s="23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3"/>
      <c r="B1007" s="23"/>
      <c r="C1007" s="23"/>
      <c r="D1007" s="23"/>
      <c r="E1007" s="23"/>
      <c r="F1007" s="23"/>
      <c r="G1007" s="23"/>
      <c r="H1007" s="23"/>
      <c r="I1007" s="23"/>
      <c r="J1007" s="23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3"/>
      <c r="B1008" s="23"/>
      <c r="C1008" s="23"/>
      <c r="D1008" s="23"/>
      <c r="E1008" s="23"/>
      <c r="F1008" s="23"/>
      <c r="G1008" s="23"/>
      <c r="H1008" s="23"/>
      <c r="I1008" s="23"/>
      <c r="J1008" s="23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3"/>
      <c r="B1009" s="23"/>
      <c r="C1009" s="23"/>
      <c r="D1009" s="23"/>
      <c r="E1009" s="23"/>
      <c r="F1009" s="23"/>
      <c r="G1009" s="23"/>
      <c r="H1009" s="23"/>
      <c r="I1009" s="23"/>
      <c r="J1009" s="23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3"/>
      <c r="B1010" s="23"/>
      <c r="C1010" s="23"/>
      <c r="D1010" s="23"/>
      <c r="E1010" s="23"/>
      <c r="F1010" s="23"/>
      <c r="G1010" s="23"/>
      <c r="H1010" s="23"/>
      <c r="I1010" s="23"/>
      <c r="J1010" s="23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3"/>
      <c r="B1011" s="23"/>
      <c r="C1011" s="23"/>
      <c r="D1011" s="23"/>
      <c r="E1011" s="23"/>
      <c r="F1011" s="23"/>
      <c r="G1011" s="23"/>
      <c r="H1011" s="23"/>
      <c r="I1011" s="23"/>
      <c r="J1011" s="23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3"/>
      <c r="B1012" s="23"/>
      <c r="C1012" s="23"/>
      <c r="D1012" s="23"/>
      <c r="E1012" s="23"/>
      <c r="F1012" s="23"/>
      <c r="G1012" s="23"/>
      <c r="H1012" s="23"/>
      <c r="I1012" s="23"/>
      <c r="J1012" s="23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3"/>
      <c r="B1013" s="23"/>
      <c r="C1013" s="23"/>
      <c r="D1013" s="23"/>
      <c r="E1013" s="23"/>
      <c r="F1013" s="23"/>
      <c r="G1013" s="23"/>
      <c r="H1013" s="23"/>
      <c r="I1013" s="23"/>
      <c r="J1013" s="23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3"/>
      <c r="B1014" s="23"/>
      <c r="C1014" s="23"/>
      <c r="D1014" s="23"/>
      <c r="E1014" s="23"/>
      <c r="F1014" s="23"/>
      <c r="G1014" s="23"/>
      <c r="H1014" s="23"/>
      <c r="I1014" s="23"/>
      <c r="J1014" s="23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3"/>
      <c r="B1015" s="23"/>
      <c r="C1015" s="23"/>
      <c r="D1015" s="23"/>
      <c r="E1015" s="23"/>
      <c r="F1015" s="23"/>
      <c r="G1015" s="23"/>
      <c r="H1015" s="23"/>
      <c r="I1015" s="23"/>
      <c r="J1015" s="23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3"/>
      <c r="B1016" s="23"/>
      <c r="C1016" s="23"/>
      <c r="D1016" s="23"/>
      <c r="E1016" s="23"/>
      <c r="F1016" s="23"/>
      <c r="G1016" s="23"/>
      <c r="H1016" s="23"/>
      <c r="I1016" s="23"/>
      <c r="J1016" s="23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3"/>
      <c r="B1017" s="23"/>
      <c r="C1017" s="23"/>
      <c r="D1017" s="23"/>
      <c r="E1017" s="23"/>
      <c r="F1017" s="23"/>
      <c r="G1017" s="23"/>
      <c r="H1017" s="23"/>
      <c r="I1017" s="23"/>
      <c r="J1017" s="23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3"/>
      <c r="B1018" s="23"/>
      <c r="C1018" s="23"/>
      <c r="D1018" s="23"/>
      <c r="E1018" s="23"/>
      <c r="F1018" s="23"/>
      <c r="G1018" s="23"/>
      <c r="H1018" s="23"/>
      <c r="I1018" s="23"/>
      <c r="J1018" s="23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3"/>
      <c r="B1019" s="23"/>
      <c r="C1019" s="23"/>
      <c r="D1019" s="23"/>
      <c r="E1019" s="23"/>
      <c r="F1019" s="23"/>
      <c r="G1019" s="23"/>
      <c r="H1019" s="23"/>
      <c r="I1019" s="23"/>
      <c r="J1019" s="23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3"/>
      <c r="B1020" s="23"/>
      <c r="C1020" s="23"/>
      <c r="D1020" s="23"/>
      <c r="E1020" s="23"/>
      <c r="F1020" s="23"/>
      <c r="G1020" s="23"/>
      <c r="H1020" s="23"/>
      <c r="I1020" s="23"/>
      <c r="J1020" s="23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3"/>
      <c r="B1021" s="23"/>
      <c r="C1021" s="23"/>
      <c r="D1021" s="23"/>
      <c r="E1021" s="23"/>
      <c r="F1021" s="23"/>
      <c r="G1021" s="23"/>
      <c r="H1021" s="23"/>
      <c r="I1021" s="23"/>
      <c r="J1021" s="23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3"/>
      <c r="B1022" s="23"/>
      <c r="C1022" s="23"/>
      <c r="D1022" s="23"/>
      <c r="E1022" s="23"/>
      <c r="F1022" s="23"/>
      <c r="G1022" s="23"/>
      <c r="H1022" s="23"/>
      <c r="I1022" s="23"/>
      <c r="J1022" s="23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3"/>
      <c r="B1023" s="23"/>
      <c r="C1023" s="23"/>
      <c r="D1023" s="23"/>
      <c r="E1023" s="23"/>
      <c r="F1023" s="23"/>
      <c r="G1023" s="23"/>
      <c r="H1023" s="23"/>
      <c r="I1023" s="23"/>
      <c r="J1023" s="23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3"/>
      <c r="B1024" s="23"/>
      <c r="C1024" s="23"/>
      <c r="D1024" s="23"/>
      <c r="E1024" s="23"/>
      <c r="F1024" s="23"/>
      <c r="G1024" s="23"/>
      <c r="H1024" s="23"/>
      <c r="I1024" s="23"/>
      <c r="J1024" s="23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3"/>
      <c r="B1025" s="23"/>
      <c r="C1025" s="23"/>
      <c r="D1025" s="23"/>
      <c r="E1025" s="23"/>
      <c r="F1025" s="23"/>
      <c r="G1025" s="23"/>
      <c r="H1025" s="23"/>
      <c r="I1025" s="23"/>
      <c r="J1025" s="23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3"/>
      <c r="B1026" s="23"/>
      <c r="C1026" s="23"/>
      <c r="D1026" s="23"/>
      <c r="E1026" s="23"/>
      <c r="F1026" s="23"/>
      <c r="G1026" s="23"/>
      <c r="H1026" s="23"/>
      <c r="I1026" s="23"/>
      <c r="J1026" s="23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3"/>
      <c r="B1027" s="23"/>
      <c r="C1027" s="23"/>
      <c r="D1027" s="23"/>
      <c r="E1027" s="23"/>
      <c r="F1027" s="23"/>
      <c r="G1027" s="23"/>
      <c r="H1027" s="23"/>
      <c r="I1027" s="23"/>
      <c r="J1027" s="23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3"/>
      <c r="B1028" s="23"/>
      <c r="C1028" s="23"/>
      <c r="D1028" s="23"/>
      <c r="E1028" s="23"/>
      <c r="F1028" s="23"/>
      <c r="G1028" s="23"/>
      <c r="H1028" s="23"/>
      <c r="I1028" s="23"/>
      <c r="J1028" s="23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3"/>
      <c r="B1029" s="23"/>
      <c r="C1029" s="23"/>
      <c r="D1029" s="23"/>
      <c r="E1029" s="23"/>
      <c r="F1029" s="23"/>
      <c r="G1029" s="23"/>
      <c r="H1029" s="23"/>
      <c r="I1029" s="23"/>
      <c r="J1029" s="23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3"/>
      <c r="B1030" s="23"/>
      <c r="C1030" s="23"/>
      <c r="D1030" s="23"/>
      <c r="E1030" s="23"/>
      <c r="F1030" s="23"/>
      <c r="G1030" s="23"/>
      <c r="H1030" s="23"/>
      <c r="I1030" s="23"/>
      <c r="J1030" s="23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3"/>
      <c r="B1031" s="23"/>
      <c r="C1031" s="23"/>
      <c r="D1031" s="23"/>
      <c r="E1031" s="23"/>
      <c r="F1031" s="23"/>
      <c r="G1031" s="23"/>
      <c r="H1031" s="23"/>
      <c r="I1031" s="23"/>
      <c r="J1031" s="23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3"/>
      <c r="B1032" s="23"/>
      <c r="C1032" s="23"/>
      <c r="D1032" s="23"/>
      <c r="E1032" s="23"/>
      <c r="F1032" s="23"/>
      <c r="G1032" s="23"/>
      <c r="H1032" s="23"/>
      <c r="I1032" s="23"/>
      <c r="J1032" s="23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3"/>
      <c r="B1033" s="23"/>
      <c r="C1033" s="23"/>
      <c r="D1033" s="23"/>
      <c r="E1033" s="23"/>
      <c r="F1033" s="23"/>
      <c r="G1033" s="23"/>
      <c r="H1033" s="23"/>
      <c r="I1033" s="23"/>
      <c r="J1033" s="23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3"/>
      <c r="B1034" s="23"/>
      <c r="C1034" s="23"/>
      <c r="D1034" s="23"/>
      <c r="E1034" s="23"/>
      <c r="F1034" s="23"/>
      <c r="G1034" s="23"/>
      <c r="H1034" s="23"/>
      <c r="I1034" s="23"/>
      <c r="J1034" s="23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3"/>
      <c r="B1035" s="23"/>
      <c r="C1035" s="23"/>
      <c r="D1035" s="23"/>
      <c r="E1035" s="23"/>
      <c r="F1035" s="23"/>
      <c r="G1035" s="23"/>
      <c r="H1035" s="23"/>
      <c r="I1035" s="23"/>
      <c r="J1035" s="23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3"/>
      <c r="B1036" s="23"/>
      <c r="C1036" s="23"/>
      <c r="D1036" s="23"/>
      <c r="E1036" s="23"/>
      <c r="F1036" s="23"/>
      <c r="G1036" s="23"/>
      <c r="H1036" s="23"/>
      <c r="I1036" s="23"/>
      <c r="J1036" s="23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3"/>
      <c r="B1037" s="23"/>
      <c r="C1037" s="23"/>
      <c r="D1037" s="23"/>
      <c r="E1037" s="23"/>
      <c r="F1037" s="23"/>
      <c r="G1037" s="23"/>
      <c r="H1037" s="23"/>
      <c r="I1037" s="23"/>
      <c r="J1037" s="23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3"/>
      <c r="B1038" s="23"/>
      <c r="C1038" s="23"/>
      <c r="D1038" s="23"/>
      <c r="E1038" s="23"/>
      <c r="F1038" s="23"/>
      <c r="G1038" s="23"/>
      <c r="H1038" s="23"/>
      <c r="I1038" s="23"/>
      <c r="J1038" s="23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3"/>
      <c r="B1039" s="23"/>
      <c r="C1039" s="23"/>
      <c r="D1039" s="23"/>
      <c r="E1039" s="23"/>
      <c r="F1039" s="23"/>
      <c r="G1039" s="23"/>
      <c r="H1039" s="23"/>
      <c r="I1039" s="23"/>
      <c r="J1039" s="23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3"/>
      <c r="B1040" s="23"/>
      <c r="C1040" s="23"/>
      <c r="D1040" s="23"/>
      <c r="E1040" s="23"/>
      <c r="F1040" s="23"/>
      <c r="G1040" s="23"/>
      <c r="H1040" s="23"/>
      <c r="I1040" s="23"/>
      <c r="J1040" s="23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3"/>
      <c r="B1041" s="23"/>
      <c r="C1041" s="23"/>
      <c r="D1041" s="23"/>
      <c r="E1041" s="23"/>
      <c r="F1041" s="23"/>
      <c r="G1041" s="23"/>
      <c r="H1041" s="23"/>
      <c r="I1041" s="23"/>
      <c r="J1041" s="23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3"/>
      <c r="B1042" s="23"/>
      <c r="C1042" s="23"/>
      <c r="D1042" s="23"/>
      <c r="E1042" s="23"/>
      <c r="F1042" s="23"/>
      <c r="G1042" s="23"/>
      <c r="H1042" s="23"/>
      <c r="I1042" s="23"/>
      <c r="J1042" s="23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3"/>
      <c r="B1043" s="23"/>
      <c r="C1043" s="23"/>
      <c r="D1043" s="23"/>
      <c r="E1043" s="23"/>
      <c r="F1043" s="23"/>
      <c r="G1043" s="23"/>
      <c r="H1043" s="23"/>
      <c r="I1043" s="23"/>
      <c r="J1043" s="23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3"/>
      <c r="B1044" s="23"/>
      <c r="C1044" s="23"/>
      <c r="D1044" s="23"/>
      <c r="E1044" s="23"/>
      <c r="F1044" s="23"/>
      <c r="G1044" s="23"/>
      <c r="H1044" s="23"/>
      <c r="I1044" s="23"/>
      <c r="J1044" s="23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3"/>
      <c r="B1045" s="23"/>
      <c r="C1045" s="23"/>
      <c r="D1045" s="23"/>
      <c r="E1045" s="23"/>
      <c r="F1045" s="23"/>
      <c r="G1045" s="23"/>
      <c r="H1045" s="23"/>
      <c r="I1045" s="23"/>
      <c r="J1045" s="23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3"/>
      <c r="B1046" s="23"/>
      <c r="C1046" s="23"/>
      <c r="D1046" s="23"/>
      <c r="E1046" s="23"/>
      <c r="F1046" s="23"/>
      <c r="G1046" s="23"/>
      <c r="H1046" s="23"/>
      <c r="I1046" s="23"/>
      <c r="J1046" s="23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3"/>
      <c r="B1047" s="23"/>
      <c r="C1047" s="23"/>
      <c r="D1047" s="23"/>
      <c r="E1047" s="23"/>
      <c r="F1047" s="23"/>
      <c r="G1047" s="23"/>
      <c r="H1047" s="23"/>
      <c r="I1047" s="23"/>
      <c r="J1047" s="23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3"/>
      <c r="B1048" s="23"/>
      <c r="C1048" s="23"/>
      <c r="D1048" s="23"/>
      <c r="E1048" s="23"/>
      <c r="F1048" s="23"/>
      <c r="G1048" s="23"/>
      <c r="H1048" s="23"/>
      <c r="I1048" s="23"/>
      <c r="J1048" s="23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3"/>
      <c r="B1049" s="23"/>
      <c r="C1049" s="23"/>
      <c r="D1049" s="23"/>
      <c r="E1049" s="23"/>
      <c r="F1049" s="23"/>
      <c r="G1049" s="23"/>
      <c r="H1049" s="23"/>
      <c r="I1049" s="23"/>
      <c r="J1049" s="23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3"/>
      <c r="B1050" s="23"/>
      <c r="C1050" s="23"/>
      <c r="D1050" s="23"/>
      <c r="E1050" s="23"/>
      <c r="F1050" s="23"/>
      <c r="G1050" s="23"/>
      <c r="H1050" s="23"/>
      <c r="I1050" s="23"/>
      <c r="J1050" s="23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3"/>
      <c r="B1051" s="23"/>
      <c r="C1051" s="23"/>
      <c r="D1051" s="23"/>
      <c r="E1051" s="23"/>
      <c r="F1051" s="23"/>
      <c r="G1051" s="23"/>
      <c r="H1051" s="23"/>
      <c r="I1051" s="23"/>
      <c r="J1051" s="23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3"/>
      <c r="B1052" s="23"/>
      <c r="C1052" s="23"/>
      <c r="D1052" s="23"/>
      <c r="E1052" s="23"/>
      <c r="F1052" s="23"/>
      <c r="G1052" s="23"/>
      <c r="H1052" s="23"/>
      <c r="I1052" s="23"/>
      <c r="J1052" s="23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3"/>
      <c r="B1053" s="23"/>
      <c r="C1053" s="23"/>
      <c r="D1053" s="23"/>
      <c r="E1053" s="23"/>
      <c r="F1053" s="23"/>
      <c r="G1053" s="23"/>
      <c r="H1053" s="23"/>
      <c r="I1053" s="23"/>
      <c r="J1053" s="23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3"/>
      <c r="B1054" s="23"/>
      <c r="C1054" s="23"/>
      <c r="D1054" s="23"/>
      <c r="E1054" s="23"/>
      <c r="F1054" s="23"/>
      <c r="G1054" s="23"/>
      <c r="H1054" s="23"/>
      <c r="I1054" s="23"/>
      <c r="J1054" s="23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3"/>
      <c r="B1055" s="23"/>
      <c r="C1055" s="23"/>
      <c r="D1055" s="23"/>
      <c r="E1055" s="23"/>
      <c r="F1055" s="23"/>
      <c r="G1055" s="23"/>
      <c r="H1055" s="23"/>
      <c r="I1055" s="23"/>
      <c r="J1055" s="23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3"/>
      <c r="B1056" s="23"/>
      <c r="C1056" s="23"/>
      <c r="D1056" s="23"/>
      <c r="E1056" s="23"/>
      <c r="F1056" s="23"/>
      <c r="G1056" s="23"/>
      <c r="H1056" s="23"/>
      <c r="I1056" s="23"/>
      <c r="J1056" s="23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3"/>
      <c r="B1057" s="23"/>
      <c r="C1057" s="23"/>
      <c r="D1057" s="23"/>
      <c r="E1057" s="23"/>
      <c r="F1057" s="23"/>
      <c r="G1057" s="23"/>
      <c r="H1057" s="23"/>
      <c r="I1057" s="23"/>
      <c r="J1057" s="23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3"/>
      <c r="B1058" s="23"/>
      <c r="C1058" s="23"/>
      <c r="D1058" s="23"/>
      <c r="E1058" s="23"/>
      <c r="F1058" s="23"/>
      <c r="G1058" s="23"/>
      <c r="H1058" s="23"/>
      <c r="I1058" s="23"/>
      <c r="J1058" s="23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3"/>
      <c r="B1059" s="23"/>
      <c r="C1059" s="23"/>
      <c r="D1059" s="23"/>
      <c r="E1059" s="23"/>
      <c r="F1059" s="23"/>
      <c r="G1059" s="23"/>
      <c r="H1059" s="23"/>
      <c r="I1059" s="23"/>
      <c r="J1059" s="23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3"/>
      <c r="B1060" s="23"/>
      <c r="C1060" s="23"/>
      <c r="D1060" s="23"/>
      <c r="E1060" s="23"/>
      <c r="F1060" s="23"/>
      <c r="G1060" s="23"/>
      <c r="H1060" s="23"/>
      <c r="I1060" s="23"/>
      <c r="J1060" s="23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3"/>
      <c r="B1061" s="23"/>
      <c r="C1061" s="23"/>
      <c r="D1061" s="23"/>
      <c r="E1061" s="23"/>
      <c r="F1061" s="23"/>
      <c r="G1061" s="23"/>
      <c r="H1061" s="23"/>
      <c r="I1061" s="23"/>
      <c r="J1061" s="23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3"/>
      <c r="B1062" s="23"/>
      <c r="C1062" s="23"/>
      <c r="D1062" s="23"/>
      <c r="E1062" s="23"/>
      <c r="F1062" s="23"/>
      <c r="G1062" s="23"/>
      <c r="H1062" s="23"/>
      <c r="I1062" s="23"/>
      <c r="J1062" s="23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3"/>
      <c r="B1063" s="23"/>
      <c r="C1063" s="23"/>
      <c r="D1063" s="23"/>
      <c r="E1063" s="23"/>
      <c r="F1063" s="23"/>
      <c r="G1063" s="23"/>
      <c r="H1063" s="23"/>
      <c r="I1063" s="23"/>
      <c r="J1063" s="23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3"/>
      <c r="B1064" s="23"/>
      <c r="C1064" s="23"/>
      <c r="D1064" s="23"/>
      <c r="E1064" s="23"/>
      <c r="F1064" s="23"/>
      <c r="G1064" s="23"/>
      <c r="H1064" s="23"/>
      <c r="I1064" s="23"/>
      <c r="J1064" s="23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3"/>
      <c r="B1065" s="23"/>
      <c r="C1065" s="23"/>
      <c r="D1065" s="23"/>
      <c r="E1065" s="23"/>
      <c r="F1065" s="23"/>
      <c r="G1065" s="23"/>
      <c r="H1065" s="23"/>
      <c r="I1065" s="23"/>
      <c r="J1065" s="23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3"/>
      <c r="B1066" s="23"/>
      <c r="C1066" s="23"/>
      <c r="D1066" s="23"/>
      <c r="E1066" s="23"/>
      <c r="F1066" s="23"/>
      <c r="G1066" s="23"/>
      <c r="H1066" s="23"/>
      <c r="I1066" s="23"/>
      <c r="J1066" s="23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3"/>
      <c r="B1067" s="23"/>
      <c r="C1067" s="23"/>
      <c r="D1067" s="23"/>
      <c r="E1067" s="23"/>
      <c r="F1067" s="23"/>
      <c r="G1067" s="23"/>
      <c r="H1067" s="23"/>
      <c r="I1067" s="23"/>
      <c r="J1067" s="23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3"/>
      <c r="B1068" s="23"/>
      <c r="C1068" s="23"/>
      <c r="D1068" s="23"/>
      <c r="E1068" s="23"/>
      <c r="F1068" s="23"/>
      <c r="G1068" s="23"/>
      <c r="H1068" s="23"/>
      <c r="I1068" s="23"/>
      <c r="J1068" s="23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3"/>
      <c r="B1069" s="23"/>
      <c r="C1069" s="23"/>
      <c r="D1069" s="23"/>
      <c r="E1069" s="23"/>
      <c r="F1069" s="23"/>
      <c r="G1069" s="23"/>
      <c r="H1069" s="23"/>
      <c r="I1069" s="23"/>
      <c r="J1069" s="23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3"/>
      <c r="B1070" s="23"/>
      <c r="C1070" s="23"/>
      <c r="D1070" s="23"/>
      <c r="E1070" s="23"/>
      <c r="F1070" s="23"/>
      <c r="G1070" s="23"/>
      <c r="H1070" s="23"/>
      <c r="I1070" s="23"/>
      <c r="J1070" s="23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3"/>
      <c r="B1071" s="23"/>
      <c r="C1071" s="23"/>
      <c r="D1071" s="23"/>
      <c r="E1071" s="23"/>
      <c r="F1071" s="23"/>
      <c r="G1071" s="23"/>
      <c r="H1071" s="23"/>
      <c r="I1071" s="23"/>
      <c r="J1071" s="23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3"/>
      <c r="B1072" s="23"/>
      <c r="C1072" s="23"/>
      <c r="D1072" s="23"/>
      <c r="E1072" s="23"/>
      <c r="F1072" s="23"/>
      <c r="G1072" s="23"/>
      <c r="H1072" s="23"/>
      <c r="I1072" s="23"/>
      <c r="J1072" s="23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3"/>
      <c r="B1073" s="23"/>
      <c r="C1073" s="23"/>
      <c r="D1073" s="23"/>
      <c r="E1073" s="23"/>
      <c r="F1073" s="23"/>
      <c r="G1073" s="23"/>
      <c r="H1073" s="23"/>
      <c r="I1073" s="23"/>
      <c r="J1073" s="23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3"/>
      <c r="B1074" s="23"/>
      <c r="C1074" s="23"/>
      <c r="D1074" s="23"/>
      <c r="E1074" s="23"/>
      <c r="F1074" s="23"/>
      <c r="G1074" s="23"/>
      <c r="H1074" s="23"/>
      <c r="I1074" s="23"/>
      <c r="J1074" s="23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3"/>
      <c r="B1075" s="23"/>
      <c r="C1075" s="23"/>
      <c r="D1075" s="23"/>
      <c r="E1075" s="23"/>
      <c r="F1075" s="23"/>
      <c r="G1075" s="23"/>
      <c r="H1075" s="23"/>
      <c r="I1075" s="23"/>
      <c r="J1075" s="23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3"/>
      <c r="B1076" s="23"/>
      <c r="C1076" s="23"/>
      <c r="D1076" s="23"/>
      <c r="E1076" s="23"/>
      <c r="F1076" s="23"/>
      <c r="G1076" s="23"/>
      <c r="H1076" s="23"/>
      <c r="I1076" s="23"/>
      <c r="J1076" s="23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3"/>
      <c r="B1077" s="23"/>
      <c r="C1077" s="23"/>
      <c r="D1077" s="23"/>
      <c r="E1077" s="23"/>
      <c r="F1077" s="23"/>
      <c r="G1077" s="23"/>
      <c r="H1077" s="23"/>
      <c r="I1077" s="23"/>
      <c r="J1077" s="23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3"/>
      <c r="B1078" s="23"/>
      <c r="C1078" s="23"/>
      <c r="D1078" s="23"/>
      <c r="E1078" s="23"/>
      <c r="F1078" s="23"/>
      <c r="G1078" s="23"/>
      <c r="H1078" s="23"/>
      <c r="I1078" s="23"/>
      <c r="J1078" s="23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3"/>
      <c r="B1079" s="23"/>
      <c r="C1079" s="23"/>
      <c r="D1079" s="23"/>
      <c r="E1079" s="23"/>
      <c r="F1079" s="23"/>
      <c r="G1079" s="23"/>
      <c r="H1079" s="23"/>
      <c r="I1079" s="23"/>
      <c r="J1079" s="23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3"/>
      <c r="B1080" s="23"/>
      <c r="C1080" s="23"/>
      <c r="D1080" s="23"/>
      <c r="E1080" s="23"/>
      <c r="F1080" s="23"/>
      <c r="G1080" s="23"/>
      <c r="H1080" s="23"/>
      <c r="I1080" s="23"/>
      <c r="J1080" s="23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3"/>
      <c r="B1081" s="23"/>
      <c r="C1081" s="23"/>
      <c r="D1081" s="23"/>
      <c r="E1081" s="23"/>
      <c r="F1081" s="23"/>
      <c r="G1081" s="23"/>
      <c r="H1081" s="23"/>
      <c r="I1081" s="23"/>
      <c r="J1081" s="23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3"/>
      <c r="B1082" s="23"/>
      <c r="C1082" s="23"/>
      <c r="D1082" s="23"/>
      <c r="E1082" s="23"/>
      <c r="F1082" s="23"/>
      <c r="G1082" s="23"/>
      <c r="H1082" s="23"/>
      <c r="I1082" s="23"/>
      <c r="J1082" s="23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3"/>
      <c r="B1083" s="23"/>
      <c r="C1083" s="23"/>
      <c r="D1083" s="23"/>
      <c r="E1083" s="23"/>
      <c r="F1083" s="23"/>
      <c r="G1083" s="23"/>
      <c r="H1083" s="23"/>
      <c r="I1083" s="23"/>
      <c r="J1083" s="23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3"/>
      <c r="B1084" s="23"/>
      <c r="C1084" s="23"/>
      <c r="D1084" s="23"/>
      <c r="E1084" s="23"/>
      <c r="F1084" s="23"/>
      <c r="G1084" s="23"/>
      <c r="H1084" s="23"/>
      <c r="I1084" s="23"/>
      <c r="J1084" s="23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3"/>
      <c r="B1085" s="23"/>
      <c r="C1085" s="23"/>
      <c r="D1085" s="23"/>
      <c r="E1085" s="23"/>
      <c r="F1085" s="23"/>
      <c r="G1085" s="23"/>
      <c r="H1085" s="23"/>
      <c r="I1085" s="23"/>
      <c r="J1085" s="23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3"/>
      <c r="B1086" s="23"/>
      <c r="C1086" s="23"/>
      <c r="D1086" s="23"/>
      <c r="E1086" s="23"/>
      <c r="F1086" s="23"/>
      <c r="G1086" s="23"/>
      <c r="H1086" s="23"/>
      <c r="I1086" s="23"/>
      <c r="J1086" s="23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3"/>
      <c r="B1087" s="23"/>
      <c r="C1087" s="23"/>
      <c r="D1087" s="23"/>
      <c r="E1087" s="23"/>
      <c r="F1087" s="23"/>
      <c r="G1087" s="23"/>
      <c r="H1087" s="23"/>
      <c r="I1087" s="23"/>
      <c r="J1087" s="23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3"/>
      <c r="B1088" s="23"/>
      <c r="C1088" s="23"/>
      <c r="D1088" s="23"/>
      <c r="E1088" s="23"/>
      <c r="F1088" s="23"/>
      <c r="G1088" s="23"/>
      <c r="H1088" s="23"/>
      <c r="I1088" s="23"/>
      <c r="J1088" s="23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3"/>
      <c r="B1089" s="23"/>
      <c r="C1089" s="23"/>
      <c r="D1089" s="23"/>
      <c r="E1089" s="23"/>
      <c r="F1089" s="23"/>
      <c r="G1089" s="23"/>
      <c r="H1089" s="23"/>
      <c r="I1089" s="23"/>
      <c r="J1089" s="23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3"/>
      <c r="B1090" s="23"/>
      <c r="C1090" s="23"/>
      <c r="D1090" s="23"/>
      <c r="E1090" s="23"/>
      <c r="F1090" s="23"/>
      <c r="G1090" s="23"/>
      <c r="H1090" s="23"/>
      <c r="I1090" s="23"/>
      <c r="J1090" s="23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3"/>
      <c r="B1091" s="23"/>
      <c r="C1091" s="23"/>
      <c r="D1091" s="23"/>
      <c r="E1091" s="23"/>
      <c r="F1091" s="23"/>
      <c r="G1091" s="23"/>
      <c r="H1091" s="23"/>
      <c r="I1091" s="23"/>
      <c r="J1091" s="23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3"/>
      <c r="B1092" s="23"/>
      <c r="C1092" s="23"/>
      <c r="D1092" s="23"/>
      <c r="E1092" s="23"/>
      <c r="F1092" s="23"/>
      <c r="G1092" s="23"/>
      <c r="H1092" s="23"/>
      <c r="I1092" s="23"/>
      <c r="J1092" s="23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3"/>
      <c r="B1093" s="23"/>
      <c r="C1093" s="23"/>
      <c r="D1093" s="23"/>
      <c r="E1093" s="23"/>
      <c r="F1093" s="23"/>
      <c r="G1093" s="23"/>
      <c r="H1093" s="23"/>
      <c r="I1093" s="23"/>
      <c r="J1093" s="23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3"/>
      <c r="B1094" s="23"/>
      <c r="C1094" s="23"/>
      <c r="D1094" s="23"/>
      <c r="E1094" s="23"/>
      <c r="F1094" s="23"/>
      <c r="G1094" s="23"/>
      <c r="H1094" s="23"/>
      <c r="I1094" s="23"/>
      <c r="J1094" s="23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3"/>
      <c r="B1095" s="23"/>
      <c r="C1095" s="23"/>
      <c r="D1095" s="23"/>
      <c r="E1095" s="23"/>
      <c r="F1095" s="23"/>
      <c r="G1095" s="23"/>
      <c r="H1095" s="23"/>
      <c r="I1095" s="23"/>
      <c r="J1095" s="23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3"/>
      <c r="B1096" s="23"/>
      <c r="C1096" s="23"/>
      <c r="D1096" s="23"/>
      <c r="E1096" s="23"/>
      <c r="F1096" s="23"/>
      <c r="G1096" s="23"/>
      <c r="H1096" s="23"/>
      <c r="I1096" s="23"/>
      <c r="J1096" s="23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3"/>
      <c r="B1097" s="23"/>
      <c r="C1097" s="23"/>
      <c r="D1097" s="23"/>
      <c r="E1097" s="23"/>
      <c r="F1097" s="23"/>
      <c r="G1097" s="23"/>
      <c r="H1097" s="23"/>
      <c r="I1097" s="23"/>
      <c r="J1097" s="23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3"/>
      <c r="B1098" s="23"/>
      <c r="C1098" s="23"/>
      <c r="D1098" s="23"/>
      <c r="E1098" s="23"/>
      <c r="F1098" s="23"/>
      <c r="G1098" s="23"/>
      <c r="H1098" s="23"/>
      <c r="I1098" s="23"/>
      <c r="J1098" s="23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3"/>
      <c r="B1099" s="23"/>
      <c r="C1099" s="23"/>
      <c r="D1099" s="23"/>
      <c r="E1099" s="23"/>
      <c r="F1099" s="23"/>
      <c r="G1099" s="23"/>
      <c r="H1099" s="23"/>
      <c r="I1099" s="23"/>
      <c r="J1099" s="23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3"/>
      <c r="B1100" s="23"/>
      <c r="C1100" s="23"/>
      <c r="D1100" s="23"/>
      <c r="E1100" s="23"/>
      <c r="F1100" s="23"/>
      <c r="G1100" s="23"/>
      <c r="H1100" s="23"/>
      <c r="I1100" s="23"/>
      <c r="J1100" s="23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3"/>
      <c r="B1101" s="23"/>
      <c r="C1101" s="23"/>
      <c r="D1101" s="23"/>
      <c r="E1101" s="23"/>
      <c r="F1101" s="23"/>
      <c r="G1101" s="23"/>
      <c r="H1101" s="23"/>
      <c r="I1101" s="23"/>
      <c r="J1101" s="23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3"/>
      <c r="B1102" s="23"/>
      <c r="C1102" s="23"/>
      <c r="D1102" s="23"/>
      <c r="E1102" s="23"/>
      <c r="F1102" s="23"/>
      <c r="G1102" s="23"/>
      <c r="H1102" s="23"/>
      <c r="I1102" s="23"/>
      <c r="J1102" s="23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3"/>
      <c r="B1103" s="23"/>
      <c r="C1103" s="23"/>
      <c r="D1103" s="23"/>
      <c r="E1103" s="23"/>
      <c r="F1103" s="23"/>
      <c r="G1103" s="23"/>
      <c r="H1103" s="23"/>
      <c r="I1103" s="23"/>
      <c r="J1103" s="23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3"/>
      <c r="B1104" s="23"/>
      <c r="C1104" s="23"/>
      <c r="D1104" s="23"/>
      <c r="E1104" s="23"/>
      <c r="F1104" s="23"/>
      <c r="G1104" s="23"/>
      <c r="H1104" s="23"/>
      <c r="I1104" s="23"/>
      <c r="J1104" s="23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3"/>
      <c r="B1105" s="23"/>
      <c r="C1105" s="23"/>
      <c r="D1105" s="23"/>
      <c r="E1105" s="23"/>
      <c r="F1105" s="23"/>
      <c r="G1105" s="23"/>
      <c r="H1105" s="23"/>
      <c r="I1105" s="23"/>
      <c r="J1105" s="23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3"/>
      <c r="B1106" s="23"/>
      <c r="C1106" s="23"/>
      <c r="D1106" s="23"/>
      <c r="E1106" s="23"/>
      <c r="F1106" s="23"/>
      <c r="G1106" s="23"/>
      <c r="H1106" s="23"/>
      <c r="I1106" s="23"/>
      <c r="J1106" s="23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3"/>
      <c r="B1107" s="23"/>
      <c r="C1107" s="23"/>
      <c r="D1107" s="23"/>
      <c r="E1107" s="23"/>
      <c r="F1107" s="23"/>
      <c r="G1107" s="23"/>
      <c r="H1107" s="23"/>
      <c r="I1107" s="23"/>
      <c r="J1107" s="23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3"/>
      <c r="B1108" s="23"/>
      <c r="C1108" s="23"/>
      <c r="D1108" s="23"/>
      <c r="E1108" s="23"/>
      <c r="F1108" s="23"/>
      <c r="G1108" s="23"/>
      <c r="H1108" s="23"/>
      <c r="I1108" s="23"/>
      <c r="J1108" s="23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3"/>
      <c r="B1109" s="23"/>
      <c r="C1109" s="23"/>
      <c r="D1109" s="23"/>
      <c r="E1109" s="23"/>
      <c r="F1109" s="23"/>
      <c r="G1109" s="23"/>
      <c r="H1109" s="23"/>
      <c r="I1109" s="23"/>
      <c r="J1109" s="23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3"/>
      <c r="B1110" s="23"/>
      <c r="C1110" s="23"/>
      <c r="D1110" s="23"/>
      <c r="E1110" s="23"/>
      <c r="F1110" s="23"/>
      <c r="G1110" s="23"/>
      <c r="H1110" s="23"/>
      <c r="I1110" s="23"/>
      <c r="J1110" s="23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3"/>
      <c r="B1111" s="23"/>
      <c r="C1111" s="23"/>
      <c r="D1111" s="23"/>
      <c r="E1111" s="23"/>
      <c r="F1111" s="23"/>
      <c r="G1111" s="23"/>
      <c r="H1111" s="23"/>
      <c r="I1111" s="23"/>
      <c r="J1111" s="23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3"/>
      <c r="B1112" s="23"/>
      <c r="C1112" s="23"/>
      <c r="D1112" s="23"/>
      <c r="E1112" s="23"/>
      <c r="F1112" s="23"/>
      <c r="G1112" s="23"/>
      <c r="H1112" s="23"/>
      <c r="I1112" s="23"/>
      <c r="J1112" s="23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3"/>
      <c r="B1113" s="23"/>
      <c r="C1113" s="23"/>
      <c r="D1113" s="23"/>
      <c r="E1113" s="23"/>
      <c r="F1113" s="23"/>
      <c r="G1113" s="23"/>
      <c r="H1113" s="23"/>
      <c r="I1113" s="23"/>
      <c r="J1113" s="23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3"/>
      <c r="B1114" s="23"/>
      <c r="C1114" s="23"/>
      <c r="D1114" s="23"/>
      <c r="E1114" s="23"/>
      <c r="F1114" s="23"/>
      <c r="G1114" s="23"/>
      <c r="H1114" s="23"/>
      <c r="I1114" s="23"/>
      <c r="J1114" s="23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3"/>
      <c r="B1115" s="23"/>
      <c r="C1115" s="23"/>
      <c r="D1115" s="23"/>
      <c r="E1115" s="23"/>
      <c r="F1115" s="23"/>
      <c r="G1115" s="23"/>
      <c r="H1115" s="23"/>
      <c r="I1115" s="23"/>
      <c r="J1115" s="23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3"/>
      <c r="B1116" s="23"/>
      <c r="C1116" s="23"/>
      <c r="D1116" s="23"/>
      <c r="E1116" s="23"/>
      <c r="F1116" s="23"/>
      <c r="G1116" s="23"/>
      <c r="H1116" s="23"/>
      <c r="I1116" s="23"/>
      <c r="J1116" s="23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3"/>
      <c r="B1117" s="23"/>
      <c r="C1117" s="23"/>
      <c r="D1117" s="23"/>
      <c r="E1117" s="23"/>
      <c r="F1117" s="23"/>
      <c r="G1117" s="23"/>
      <c r="H1117" s="23"/>
      <c r="I1117" s="23"/>
      <c r="J1117" s="23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3"/>
      <c r="B1118" s="23"/>
      <c r="C1118" s="23"/>
      <c r="D1118" s="23"/>
      <c r="E1118" s="23"/>
      <c r="F1118" s="23"/>
      <c r="G1118" s="23"/>
      <c r="H1118" s="23"/>
      <c r="I1118" s="23"/>
      <c r="J1118" s="23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3"/>
      <c r="B1119" s="23"/>
      <c r="C1119" s="23"/>
      <c r="D1119" s="23"/>
      <c r="E1119" s="23"/>
      <c r="F1119" s="23"/>
      <c r="G1119" s="23"/>
      <c r="H1119" s="23"/>
      <c r="I1119" s="23"/>
      <c r="J1119" s="23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3"/>
      <c r="B1120" s="23"/>
      <c r="C1120" s="23"/>
      <c r="D1120" s="23"/>
      <c r="E1120" s="23"/>
      <c r="F1120" s="23"/>
      <c r="G1120" s="23"/>
      <c r="H1120" s="23"/>
      <c r="I1120" s="23"/>
      <c r="J1120" s="23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3"/>
      <c r="B1121" s="23"/>
      <c r="C1121" s="23"/>
      <c r="D1121" s="23"/>
      <c r="E1121" s="23"/>
      <c r="F1121" s="23"/>
      <c r="G1121" s="23"/>
      <c r="H1121" s="23"/>
      <c r="I1121" s="23"/>
      <c r="J1121" s="23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3"/>
      <c r="B1122" s="23"/>
      <c r="C1122" s="23"/>
      <c r="D1122" s="23"/>
      <c r="E1122" s="23"/>
      <c r="F1122" s="23"/>
      <c r="G1122" s="23"/>
      <c r="H1122" s="23"/>
      <c r="I1122" s="23"/>
      <c r="J1122" s="23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3"/>
      <c r="B1123" s="23"/>
      <c r="C1123" s="23"/>
      <c r="D1123" s="23"/>
      <c r="E1123" s="23"/>
      <c r="F1123" s="23"/>
      <c r="G1123" s="23"/>
      <c r="H1123" s="23"/>
      <c r="I1123" s="23"/>
      <c r="J1123" s="23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3"/>
      <c r="B1124" s="23"/>
      <c r="C1124" s="23"/>
      <c r="D1124" s="23"/>
      <c r="E1124" s="23"/>
      <c r="F1124" s="23"/>
      <c r="G1124" s="23"/>
      <c r="H1124" s="23"/>
      <c r="I1124" s="23"/>
      <c r="J1124" s="23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3"/>
      <c r="B1125" s="23"/>
      <c r="C1125" s="23"/>
      <c r="D1125" s="23"/>
      <c r="E1125" s="23"/>
      <c r="F1125" s="23"/>
      <c r="G1125" s="23"/>
      <c r="H1125" s="23"/>
      <c r="I1125" s="23"/>
      <c r="J1125" s="23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3"/>
      <c r="B1126" s="23"/>
      <c r="C1126" s="23"/>
      <c r="D1126" s="23"/>
      <c r="E1126" s="23"/>
      <c r="F1126" s="23"/>
      <c r="G1126" s="23"/>
      <c r="H1126" s="23"/>
      <c r="I1126" s="23"/>
      <c r="J1126" s="23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3"/>
      <c r="B1127" s="23"/>
      <c r="C1127" s="23"/>
      <c r="D1127" s="23"/>
      <c r="E1127" s="23"/>
      <c r="F1127" s="23"/>
      <c r="G1127" s="23"/>
      <c r="H1127" s="23"/>
      <c r="I1127" s="23"/>
      <c r="J1127" s="23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3"/>
      <c r="B1128" s="23"/>
      <c r="C1128" s="23"/>
      <c r="D1128" s="23"/>
      <c r="E1128" s="23"/>
      <c r="F1128" s="23"/>
      <c r="G1128" s="23"/>
      <c r="H1128" s="23"/>
      <c r="I1128" s="23"/>
      <c r="J1128" s="23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3"/>
      <c r="B1129" s="23"/>
      <c r="C1129" s="23"/>
      <c r="D1129" s="23"/>
      <c r="E1129" s="23"/>
      <c r="F1129" s="23"/>
      <c r="G1129" s="23"/>
      <c r="H1129" s="23"/>
      <c r="I1129" s="23"/>
      <c r="J1129" s="23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3"/>
      <c r="B1130" s="23"/>
      <c r="C1130" s="23"/>
      <c r="D1130" s="23"/>
      <c r="E1130" s="23"/>
      <c r="F1130" s="23"/>
      <c r="G1130" s="23"/>
      <c r="H1130" s="23"/>
      <c r="I1130" s="23"/>
      <c r="J1130" s="23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3"/>
      <c r="B1131" s="23"/>
      <c r="C1131" s="23"/>
      <c r="D1131" s="23"/>
      <c r="E1131" s="23"/>
      <c r="F1131" s="23"/>
      <c r="G1131" s="23"/>
      <c r="H1131" s="23"/>
      <c r="I1131" s="23"/>
      <c r="J1131" s="23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3"/>
      <c r="B1132" s="23"/>
      <c r="C1132" s="23"/>
      <c r="D1132" s="23"/>
      <c r="E1132" s="23"/>
      <c r="F1132" s="23"/>
      <c r="G1132" s="23"/>
      <c r="H1132" s="23"/>
      <c r="I1132" s="23"/>
      <c r="J1132" s="23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3"/>
      <c r="B1133" s="23"/>
      <c r="C1133" s="23"/>
      <c r="D1133" s="23"/>
      <c r="E1133" s="23"/>
      <c r="F1133" s="23"/>
      <c r="G1133" s="23"/>
      <c r="H1133" s="23"/>
      <c r="I1133" s="23"/>
      <c r="J1133" s="23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3"/>
      <c r="B1134" s="23"/>
      <c r="C1134" s="23"/>
      <c r="D1134" s="23"/>
      <c r="E1134" s="23"/>
      <c r="F1134" s="23"/>
      <c r="G1134" s="23"/>
      <c r="H1134" s="23"/>
      <c r="I1134" s="23"/>
      <c r="J1134" s="23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3"/>
      <c r="B1135" s="23"/>
      <c r="C1135" s="23"/>
      <c r="D1135" s="23"/>
      <c r="E1135" s="23"/>
      <c r="F1135" s="23"/>
      <c r="G1135" s="23"/>
      <c r="H1135" s="23"/>
      <c r="I1135" s="23"/>
      <c r="J1135" s="23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3"/>
      <c r="B1136" s="23"/>
      <c r="C1136" s="23"/>
      <c r="D1136" s="23"/>
      <c r="E1136" s="23"/>
      <c r="F1136" s="23"/>
      <c r="G1136" s="23"/>
      <c r="H1136" s="23"/>
      <c r="I1136" s="23"/>
      <c r="J1136" s="23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3"/>
      <c r="B1137" s="23"/>
      <c r="C1137" s="23"/>
      <c r="D1137" s="23"/>
      <c r="E1137" s="23"/>
      <c r="F1137" s="23"/>
      <c r="G1137" s="23"/>
      <c r="H1137" s="23"/>
      <c r="I1137" s="23"/>
      <c r="J1137" s="23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3"/>
      <c r="B1138" s="23"/>
      <c r="C1138" s="23"/>
      <c r="D1138" s="23"/>
      <c r="E1138" s="23"/>
      <c r="F1138" s="23"/>
      <c r="G1138" s="23"/>
      <c r="H1138" s="23"/>
      <c r="I1138" s="23"/>
      <c r="J1138" s="23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3"/>
      <c r="B1139" s="23"/>
      <c r="C1139" s="23"/>
      <c r="D1139" s="23"/>
      <c r="E1139" s="23"/>
      <c r="F1139" s="23"/>
      <c r="G1139" s="23"/>
      <c r="H1139" s="23"/>
      <c r="I1139" s="23"/>
      <c r="J1139" s="23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3"/>
      <c r="B1140" s="23"/>
      <c r="C1140" s="23"/>
      <c r="D1140" s="23"/>
      <c r="E1140" s="23"/>
      <c r="F1140" s="23"/>
      <c r="G1140" s="23"/>
      <c r="H1140" s="23"/>
      <c r="I1140" s="23"/>
      <c r="J1140" s="23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3"/>
      <c r="B1141" s="23"/>
      <c r="C1141" s="23"/>
      <c r="D1141" s="23"/>
      <c r="E1141" s="23"/>
      <c r="F1141" s="23"/>
      <c r="G1141" s="23"/>
      <c r="H1141" s="23"/>
      <c r="I1141" s="23"/>
      <c r="J1141" s="23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3"/>
      <c r="B1142" s="23"/>
      <c r="C1142" s="23"/>
      <c r="D1142" s="23"/>
      <c r="E1142" s="23"/>
      <c r="F1142" s="23"/>
      <c r="G1142" s="23"/>
      <c r="H1142" s="23"/>
      <c r="I1142" s="23"/>
      <c r="J1142" s="23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3"/>
      <c r="B1143" s="23"/>
      <c r="C1143" s="23"/>
      <c r="D1143" s="23"/>
      <c r="E1143" s="23"/>
      <c r="F1143" s="23"/>
      <c r="G1143" s="23"/>
      <c r="H1143" s="23"/>
      <c r="I1143" s="23"/>
      <c r="J1143" s="23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3"/>
      <c r="B1144" s="23"/>
      <c r="C1144" s="23"/>
      <c r="D1144" s="23"/>
      <c r="E1144" s="23"/>
      <c r="F1144" s="23"/>
      <c r="G1144" s="23"/>
      <c r="H1144" s="23"/>
      <c r="I1144" s="23"/>
      <c r="J1144" s="23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3"/>
      <c r="B1145" s="23"/>
      <c r="C1145" s="23"/>
      <c r="D1145" s="23"/>
      <c r="E1145" s="23"/>
      <c r="F1145" s="23"/>
      <c r="G1145" s="23"/>
      <c r="H1145" s="23"/>
      <c r="I1145" s="23"/>
      <c r="J1145" s="23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3"/>
      <c r="B1146" s="23"/>
      <c r="C1146" s="23"/>
      <c r="D1146" s="23"/>
      <c r="E1146" s="23"/>
      <c r="F1146" s="23"/>
      <c r="G1146" s="23"/>
      <c r="H1146" s="23"/>
      <c r="I1146" s="23"/>
      <c r="J1146" s="23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3"/>
      <c r="B1147" s="23"/>
      <c r="C1147" s="23"/>
      <c r="D1147" s="23"/>
      <c r="E1147" s="23"/>
      <c r="F1147" s="23"/>
      <c r="G1147" s="23"/>
      <c r="H1147" s="23"/>
      <c r="I1147" s="23"/>
      <c r="J1147" s="23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3"/>
      <c r="B1148" s="23"/>
      <c r="C1148" s="23"/>
      <c r="D1148" s="23"/>
      <c r="E1148" s="23"/>
      <c r="F1148" s="23"/>
      <c r="G1148" s="23"/>
      <c r="H1148" s="23"/>
      <c r="I1148" s="23"/>
      <c r="J1148" s="23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3"/>
      <c r="B1149" s="23"/>
      <c r="C1149" s="23"/>
      <c r="D1149" s="23"/>
      <c r="E1149" s="23"/>
      <c r="F1149" s="23"/>
      <c r="G1149" s="23"/>
      <c r="H1149" s="23"/>
      <c r="I1149" s="23"/>
      <c r="J1149" s="23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3"/>
      <c r="B1150" s="23"/>
      <c r="C1150" s="23"/>
      <c r="D1150" s="23"/>
      <c r="E1150" s="23"/>
      <c r="F1150" s="23"/>
      <c r="G1150" s="23"/>
      <c r="H1150" s="23"/>
      <c r="I1150" s="23"/>
      <c r="J1150" s="23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3"/>
      <c r="B1151" s="23"/>
      <c r="C1151" s="23"/>
      <c r="D1151" s="23"/>
      <c r="E1151" s="23"/>
      <c r="F1151" s="23"/>
      <c r="G1151" s="23"/>
      <c r="H1151" s="23"/>
      <c r="I1151" s="23"/>
      <c r="J1151" s="23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3"/>
      <c r="B1152" s="23"/>
      <c r="C1152" s="23"/>
      <c r="D1152" s="23"/>
      <c r="E1152" s="23"/>
      <c r="F1152" s="23"/>
      <c r="G1152" s="23"/>
      <c r="H1152" s="23"/>
      <c r="I1152" s="23"/>
      <c r="J1152" s="23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3"/>
      <c r="B1153" s="23"/>
      <c r="C1153" s="23"/>
      <c r="D1153" s="23"/>
      <c r="E1153" s="23"/>
      <c r="F1153" s="23"/>
      <c r="G1153" s="23"/>
      <c r="H1153" s="23"/>
      <c r="I1153" s="23"/>
      <c r="J1153" s="23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3"/>
      <c r="B1154" s="23"/>
      <c r="C1154" s="23"/>
      <c r="D1154" s="23"/>
      <c r="E1154" s="23"/>
      <c r="F1154" s="23"/>
      <c r="G1154" s="23"/>
      <c r="H1154" s="23"/>
      <c r="I1154" s="23"/>
      <c r="J1154" s="23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3"/>
      <c r="B1155" s="23"/>
      <c r="C1155" s="23"/>
      <c r="D1155" s="23"/>
      <c r="E1155" s="23"/>
      <c r="F1155" s="23"/>
      <c r="G1155" s="23"/>
      <c r="H1155" s="23"/>
      <c r="I1155" s="23"/>
      <c r="J1155" s="23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3"/>
      <c r="B1156" s="23"/>
      <c r="C1156" s="23"/>
      <c r="D1156" s="23"/>
      <c r="E1156" s="23"/>
      <c r="F1156" s="23"/>
      <c r="G1156" s="23"/>
      <c r="H1156" s="23"/>
      <c r="I1156" s="23"/>
      <c r="J1156" s="23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3"/>
      <c r="B1157" s="23"/>
      <c r="C1157" s="23"/>
      <c r="D1157" s="23"/>
      <c r="E1157" s="23"/>
      <c r="F1157" s="23"/>
      <c r="G1157" s="23"/>
      <c r="H1157" s="23"/>
      <c r="I1157" s="23"/>
      <c r="J1157" s="23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3"/>
      <c r="B1158" s="23"/>
      <c r="C1158" s="23"/>
      <c r="D1158" s="23"/>
      <c r="E1158" s="23"/>
      <c r="F1158" s="23"/>
      <c r="G1158" s="23"/>
      <c r="H1158" s="23"/>
      <c r="I1158" s="23"/>
      <c r="J1158" s="23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3"/>
      <c r="B1159" s="23"/>
      <c r="C1159" s="23"/>
      <c r="D1159" s="23"/>
      <c r="E1159" s="23"/>
      <c r="F1159" s="23"/>
      <c r="G1159" s="23"/>
      <c r="H1159" s="23"/>
      <c r="I1159" s="23"/>
      <c r="J1159" s="23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3"/>
      <c r="B1160" s="23"/>
      <c r="C1160" s="23"/>
      <c r="D1160" s="23"/>
      <c r="E1160" s="23"/>
      <c r="F1160" s="23"/>
      <c r="G1160" s="23"/>
      <c r="H1160" s="23"/>
      <c r="I1160" s="23"/>
      <c r="J1160" s="23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3"/>
      <c r="B1161" s="23"/>
      <c r="C1161" s="23"/>
      <c r="D1161" s="23"/>
      <c r="E1161" s="23"/>
      <c r="F1161" s="23"/>
      <c r="G1161" s="23"/>
      <c r="H1161" s="23"/>
      <c r="I1161" s="23"/>
      <c r="J1161" s="23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3"/>
      <c r="B1162" s="23"/>
      <c r="C1162" s="23"/>
      <c r="D1162" s="23"/>
      <c r="E1162" s="23"/>
      <c r="F1162" s="23"/>
      <c r="G1162" s="23"/>
      <c r="H1162" s="23"/>
      <c r="I1162" s="23"/>
      <c r="J1162" s="23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3"/>
      <c r="B1163" s="23"/>
      <c r="C1163" s="23"/>
      <c r="D1163" s="23"/>
      <c r="E1163" s="23"/>
      <c r="F1163" s="23"/>
      <c r="G1163" s="23"/>
      <c r="H1163" s="23"/>
      <c r="I1163" s="23"/>
      <c r="J1163" s="23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3"/>
      <c r="B1164" s="23"/>
      <c r="C1164" s="23"/>
      <c r="D1164" s="23"/>
      <c r="E1164" s="23"/>
      <c r="F1164" s="23"/>
      <c r="G1164" s="23"/>
      <c r="H1164" s="23"/>
      <c r="I1164" s="23"/>
      <c r="J1164" s="23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3"/>
      <c r="B1165" s="23"/>
      <c r="C1165" s="23"/>
      <c r="D1165" s="23"/>
      <c r="E1165" s="23"/>
      <c r="F1165" s="23"/>
      <c r="G1165" s="23"/>
      <c r="H1165" s="23"/>
      <c r="I1165" s="23"/>
      <c r="J1165" s="23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3"/>
      <c r="B1166" s="23"/>
      <c r="C1166" s="23"/>
      <c r="D1166" s="23"/>
      <c r="E1166" s="23"/>
      <c r="F1166" s="23"/>
      <c r="G1166" s="23"/>
      <c r="H1166" s="23"/>
      <c r="I1166" s="23"/>
      <c r="J1166" s="23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3"/>
      <c r="B1167" s="23"/>
      <c r="C1167" s="23"/>
      <c r="D1167" s="23"/>
      <c r="E1167" s="23"/>
      <c r="F1167" s="23"/>
      <c r="G1167" s="23"/>
      <c r="H1167" s="23"/>
      <c r="I1167" s="23"/>
      <c r="J1167" s="23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3"/>
      <c r="B1168" s="23"/>
      <c r="C1168" s="23"/>
      <c r="D1168" s="23"/>
      <c r="E1168" s="23"/>
      <c r="F1168" s="23"/>
      <c r="G1168" s="23"/>
      <c r="H1168" s="23"/>
      <c r="I1168" s="23"/>
      <c r="J1168" s="23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3"/>
      <c r="B1169" s="23"/>
      <c r="C1169" s="23"/>
      <c r="D1169" s="23"/>
      <c r="E1169" s="23"/>
      <c r="F1169" s="23"/>
      <c r="G1169" s="23"/>
      <c r="H1169" s="23"/>
      <c r="I1169" s="23"/>
      <c r="J1169" s="23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3"/>
      <c r="B1170" s="23"/>
      <c r="C1170" s="23"/>
      <c r="D1170" s="23"/>
      <c r="E1170" s="23"/>
      <c r="F1170" s="23"/>
      <c r="G1170" s="23"/>
      <c r="H1170" s="23"/>
      <c r="I1170" s="23"/>
      <c r="J1170" s="23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3"/>
      <c r="B1171" s="23"/>
      <c r="C1171" s="23"/>
      <c r="D1171" s="23"/>
      <c r="E1171" s="23"/>
      <c r="F1171" s="23"/>
      <c r="G1171" s="23"/>
      <c r="H1171" s="23"/>
      <c r="I1171" s="23"/>
      <c r="J1171" s="23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3"/>
      <c r="B1172" s="23"/>
      <c r="C1172" s="23"/>
      <c r="D1172" s="23"/>
      <c r="E1172" s="23"/>
      <c r="F1172" s="23"/>
      <c r="G1172" s="23"/>
      <c r="H1172" s="23"/>
      <c r="I1172" s="23"/>
      <c r="J1172" s="23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3"/>
      <c r="B1173" s="23"/>
      <c r="C1173" s="23"/>
      <c r="D1173" s="23"/>
      <c r="E1173" s="23"/>
      <c r="F1173" s="23"/>
      <c r="G1173" s="23"/>
      <c r="H1173" s="23"/>
      <c r="I1173" s="23"/>
      <c r="J1173" s="23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3"/>
      <c r="B1174" s="23"/>
      <c r="C1174" s="23"/>
      <c r="D1174" s="23"/>
      <c r="E1174" s="23"/>
      <c r="F1174" s="23"/>
      <c r="G1174" s="23"/>
      <c r="H1174" s="23"/>
      <c r="I1174" s="23"/>
      <c r="J1174" s="23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3"/>
      <c r="B1175" s="23"/>
      <c r="C1175" s="23"/>
      <c r="D1175" s="23"/>
      <c r="E1175" s="23"/>
      <c r="F1175" s="23"/>
      <c r="G1175" s="23"/>
      <c r="H1175" s="23"/>
      <c r="I1175" s="23"/>
      <c r="J1175" s="23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3"/>
      <c r="B1176" s="23"/>
      <c r="C1176" s="23"/>
      <c r="D1176" s="23"/>
      <c r="E1176" s="23"/>
      <c r="F1176" s="23"/>
      <c r="G1176" s="23"/>
      <c r="H1176" s="23"/>
      <c r="I1176" s="23"/>
      <c r="J1176" s="23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3"/>
      <c r="B1177" s="23"/>
      <c r="C1177" s="23"/>
      <c r="D1177" s="23"/>
      <c r="E1177" s="23"/>
      <c r="F1177" s="23"/>
      <c r="G1177" s="23"/>
      <c r="H1177" s="23"/>
      <c r="I1177" s="23"/>
      <c r="J1177" s="23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3"/>
      <c r="B1178" s="23"/>
      <c r="C1178" s="23"/>
      <c r="D1178" s="23"/>
      <c r="E1178" s="23"/>
      <c r="F1178" s="23"/>
      <c r="G1178" s="23"/>
      <c r="H1178" s="23"/>
      <c r="I1178" s="23"/>
      <c r="J1178" s="23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3"/>
      <c r="B1179" s="23"/>
      <c r="C1179" s="23"/>
      <c r="D1179" s="23"/>
      <c r="E1179" s="23"/>
      <c r="F1179" s="23"/>
      <c r="G1179" s="23"/>
      <c r="H1179" s="23"/>
      <c r="I1179" s="23"/>
      <c r="J1179" s="23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3"/>
      <c r="B1180" s="23"/>
      <c r="C1180" s="23"/>
      <c r="D1180" s="23"/>
      <c r="E1180" s="23"/>
      <c r="F1180" s="23"/>
      <c r="G1180" s="23"/>
      <c r="H1180" s="23"/>
      <c r="I1180" s="23"/>
      <c r="J1180" s="23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3"/>
      <c r="B1181" s="23"/>
      <c r="C1181" s="23"/>
      <c r="D1181" s="23"/>
      <c r="E1181" s="23"/>
      <c r="F1181" s="23"/>
      <c r="G1181" s="23"/>
      <c r="H1181" s="23"/>
      <c r="I1181" s="23"/>
      <c r="J1181" s="23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3"/>
      <c r="B1182" s="23"/>
      <c r="C1182" s="23"/>
      <c r="D1182" s="23"/>
      <c r="E1182" s="23"/>
      <c r="F1182" s="23"/>
      <c r="G1182" s="23"/>
      <c r="H1182" s="23"/>
      <c r="I1182" s="23"/>
      <c r="J1182" s="23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3"/>
      <c r="B1183" s="23"/>
      <c r="C1183" s="23"/>
      <c r="D1183" s="23"/>
      <c r="E1183" s="23"/>
      <c r="F1183" s="23"/>
      <c r="G1183" s="23"/>
      <c r="H1183" s="23"/>
      <c r="I1183" s="23"/>
      <c r="J1183" s="23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3"/>
      <c r="B1184" s="23"/>
      <c r="C1184" s="23"/>
      <c r="D1184" s="23"/>
      <c r="E1184" s="23"/>
      <c r="F1184" s="23"/>
      <c r="G1184" s="23"/>
      <c r="H1184" s="23"/>
      <c r="I1184" s="23"/>
      <c r="J1184" s="23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3"/>
      <c r="B1185" s="23"/>
      <c r="C1185" s="23"/>
      <c r="D1185" s="23"/>
      <c r="E1185" s="23"/>
      <c r="F1185" s="23"/>
      <c r="G1185" s="23"/>
      <c r="H1185" s="23"/>
      <c r="I1185" s="23"/>
      <c r="J1185" s="23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3"/>
      <c r="B1186" s="23"/>
      <c r="C1186" s="23"/>
      <c r="D1186" s="23"/>
      <c r="E1186" s="23"/>
      <c r="F1186" s="23"/>
      <c r="G1186" s="23"/>
      <c r="H1186" s="23"/>
      <c r="I1186" s="23"/>
      <c r="J1186" s="23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3"/>
      <c r="B1187" s="23"/>
      <c r="C1187" s="23"/>
      <c r="D1187" s="23"/>
      <c r="E1187" s="23"/>
      <c r="F1187" s="23"/>
      <c r="G1187" s="23"/>
      <c r="H1187" s="23"/>
      <c r="I1187" s="23"/>
      <c r="J1187" s="23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3"/>
      <c r="B1188" s="23"/>
      <c r="C1188" s="23"/>
      <c r="D1188" s="23"/>
      <c r="E1188" s="23"/>
      <c r="F1188" s="23"/>
      <c r="G1188" s="23"/>
      <c r="H1188" s="23"/>
      <c r="I1188" s="23"/>
      <c r="J1188" s="23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3"/>
      <c r="B1189" s="23"/>
      <c r="C1189" s="23"/>
      <c r="D1189" s="23"/>
      <c r="E1189" s="23"/>
      <c r="F1189" s="23"/>
      <c r="G1189" s="23"/>
      <c r="H1189" s="23"/>
      <c r="I1189" s="23"/>
      <c r="J1189" s="23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3"/>
      <c r="B1190" s="23"/>
      <c r="C1190" s="23"/>
      <c r="D1190" s="23"/>
      <c r="E1190" s="23"/>
      <c r="F1190" s="23"/>
      <c r="G1190" s="23"/>
      <c r="H1190" s="23"/>
      <c r="I1190" s="23"/>
      <c r="J1190" s="23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3"/>
      <c r="B1191" s="23"/>
      <c r="C1191" s="23"/>
      <c r="D1191" s="23"/>
      <c r="E1191" s="23"/>
      <c r="F1191" s="23"/>
      <c r="G1191" s="23"/>
      <c r="H1191" s="23"/>
      <c r="I1191" s="23"/>
      <c r="J1191" s="23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3"/>
      <c r="B1192" s="23"/>
      <c r="C1192" s="23"/>
      <c r="D1192" s="23"/>
      <c r="E1192" s="23"/>
      <c r="F1192" s="23"/>
      <c r="G1192" s="23"/>
      <c r="H1192" s="23"/>
      <c r="I1192" s="23"/>
      <c r="J1192" s="23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3"/>
      <c r="B1193" s="23"/>
      <c r="C1193" s="23"/>
      <c r="D1193" s="23"/>
      <c r="E1193" s="23"/>
      <c r="F1193" s="23"/>
      <c r="G1193" s="23"/>
      <c r="H1193" s="23"/>
      <c r="I1193" s="23"/>
      <c r="J1193" s="23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3"/>
      <c r="B1194" s="23"/>
      <c r="C1194" s="23"/>
      <c r="D1194" s="23"/>
      <c r="E1194" s="23"/>
      <c r="F1194" s="23"/>
      <c r="G1194" s="23"/>
      <c r="H1194" s="23"/>
      <c r="I1194" s="23"/>
      <c r="J1194" s="23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3"/>
      <c r="B1195" s="23"/>
      <c r="C1195" s="23"/>
      <c r="D1195" s="23"/>
      <c r="E1195" s="23"/>
      <c r="F1195" s="23"/>
      <c r="G1195" s="23"/>
      <c r="H1195" s="23"/>
      <c r="I1195" s="23"/>
      <c r="J1195" s="23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3"/>
      <c r="B1196" s="23"/>
      <c r="C1196" s="23"/>
      <c r="D1196" s="23"/>
      <c r="E1196" s="23"/>
      <c r="F1196" s="23"/>
      <c r="G1196" s="23"/>
      <c r="H1196" s="23"/>
      <c r="I1196" s="23"/>
      <c r="J1196" s="23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3"/>
      <c r="B1197" s="23"/>
      <c r="C1197" s="23"/>
      <c r="D1197" s="23"/>
      <c r="E1197" s="23"/>
      <c r="F1197" s="23"/>
      <c r="G1197" s="23"/>
      <c r="H1197" s="23"/>
      <c r="I1197" s="23"/>
      <c r="J1197" s="23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3"/>
      <c r="B1198" s="23"/>
      <c r="C1198" s="23"/>
      <c r="D1198" s="23"/>
      <c r="E1198" s="23"/>
      <c r="F1198" s="23"/>
      <c r="G1198" s="23"/>
      <c r="H1198" s="23"/>
      <c r="I1198" s="23"/>
      <c r="J1198" s="23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3"/>
      <c r="B1199" s="23"/>
      <c r="C1199" s="23"/>
      <c r="D1199" s="23"/>
      <c r="E1199" s="23"/>
      <c r="F1199" s="23"/>
      <c r="G1199" s="23"/>
      <c r="H1199" s="23"/>
      <c r="I1199" s="23"/>
      <c r="J1199" s="23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3"/>
      <c r="B1200" s="23"/>
      <c r="C1200" s="23"/>
      <c r="D1200" s="23"/>
      <c r="E1200" s="23"/>
      <c r="F1200" s="23"/>
      <c r="G1200" s="23"/>
      <c r="H1200" s="23"/>
      <c r="I1200" s="23"/>
      <c r="J1200" s="23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3"/>
      <c r="B1201" s="23"/>
      <c r="C1201" s="23"/>
      <c r="D1201" s="23"/>
      <c r="E1201" s="23"/>
      <c r="F1201" s="23"/>
      <c r="G1201" s="23"/>
      <c r="H1201" s="23"/>
      <c r="I1201" s="23"/>
      <c r="J1201" s="23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3"/>
      <c r="B1202" s="23"/>
      <c r="C1202" s="23"/>
      <c r="D1202" s="23"/>
      <c r="E1202" s="23"/>
      <c r="F1202" s="23"/>
      <c r="G1202" s="23"/>
      <c r="H1202" s="23"/>
      <c r="I1202" s="23"/>
      <c r="J1202" s="23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3"/>
      <c r="B1203" s="23"/>
      <c r="C1203" s="23"/>
      <c r="D1203" s="23"/>
      <c r="E1203" s="23"/>
      <c r="F1203" s="23"/>
      <c r="G1203" s="23"/>
      <c r="H1203" s="23"/>
      <c r="I1203" s="23"/>
      <c r="J1203" s="23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3"/>
      <c r="B1204" s="23"/>
      <c r="C1204" s="23"/>
      <c r="D1204" s="23"/>
      <c r="E1204" s="23"/>
      <c r="F1204" s="23"/>
      <c r="G1204" s="23"/>
      <c r="H1204" s="23"/>
      <c r="I1204" s="23"/>
      <c r="J1204" s="23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3"/>
      <c r="B1205" s="23"/>
      <c r="C1205" s="23"/>
      <c r="D1205" s="23"/>
      <c r="E1205" s="23"/>
      <c r="F1205" s="23"/>
      <c r="G1205" s="23"/>
      <c r="H1205" s="23"/>
      <c r="I1205" s="23"/>
      <c r="J1205" s="23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3"/>
      <c r="B1206" s="23"/>
      <c r="C1206" s="23"/>
      <c r="D1206" s="23"/>
      <c r="E1206" s="23"/>
      <c r="F1206" s="23"/>
      <c r="G1206" s="23"/>
      <c r="H1206" s="23"/>
      <c r="I1206" s="23"/>
      <c r="J1206" s="23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3"/>
      <c r="B1207" s="23"/>
      <c r="C1207" s="23"/>
      <c r="D1207" s="23"/>
      <c r="E1207" s="23"/>
      <c r="F1207" s="23"/>
      <c r="G1207" s="23"/>
      <c r="H1207" s="23"/>
      <c r="I1207" s="23"/>
      <c r="J1207" s="23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3"/>
      <c r="B1208" s="23"/>
      <c r="C1208" s="23"/>
      <c r="D1208" s="23"/>
      <c r="E1208" s="23"/>
      <c r="F1208" s="23"/>
      <c r="G1208" s="23"/>
      <c r="H1208" s="23"/>
      <c r="I1208" s="23"/>
      <c r="J1208" s="23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3"/>
      <c r="B1209" s="23"/>
      <c r="C1209" s="23"/>
      <c r="D1209" s="23"/>
      <c r="E1209" s="23"/>
      <c r="F1209" s="23"/>
      <c r="G1209" s="23"/>
      <c r="H1209" s="23"/>
      <c r="I1209" s="23"/>
      <c r="J1209" s="23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3"/>
      <c r="B1210" s="23"/>
      <c r="C1210" s="23"/>
      <c r="D1210" s="23"/>
      <c r="E1210" s="23"/>
      <c r="F1210" s="23"/>
      <c r="G1210" s="23"/>
      <c r="H1210" s="23"/>
      <c r="I1210" s="23"/>
      <c r="J1210" s="23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3"/>
      <c r="B1211" s="23"/>
      <c r="C1211" s="23"/>
      <c r="D1211" s="23"/>
      <c r="E1211" s="23"/>
      <c r="F1211" s="23"/>
      <c r="G1211" s="23"/>
      <c r="H1211" s="23"/>
      <c r="I1211" s="23"/>
      <c r="J1211" s="23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3"/>
      <c r="B1212" s="23"/>
      <c r="C1212" s="23"/>
      <c r="D1212" s="23"/>
      <c r="E1212" s="23"/>
      <c r="F1212" s="23"/>
      <c r="G1212" s="23"/>
      <c r="H1212" s="23"/>
      <c r="I1212" s="23"/>
      <c r="J1212" s="23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3"/>
      <c r="B1213" s="23"/>
      <c r="C1213" s="23"/>
      <c r="D1213" s="23"/>
      <c r="E1213" s="23"/>
      <c r="F1213" s="23"/>
      <c r="G1213" s="23"/>
      <c r="H1213" s="23"/>
      <c r="I1213" s="23"/>
      <c r="J1213" s="23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3"/>
      <c r="B1214" s="23"/>
      <c r="C1214" s="23"/>
      <c r="D1214" s="23"/>
      <c r="E1214" s="23"/>
      <c r="F1214" s="23"/>
      <c r="G1214" s="23"/>
      <c r="H1214" s="23"/>
      <c r="I1214" s="23"/>
      <c r="J1214" s="23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3"/>
      <c r="B1215" s="23"/>
      <c r="C1215" s="23"/>
      <c r="D1215" s="23"/>
      <c r="E1215" s="23"/>
      <c r="F1215" s="23"/>
      <c r="G1215" s="23"/>
      <c r="H1215" s="23"/>
      <c r="I1215" s="23"/>
      <c r="J1215" s="23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3"/>
      <c r="B1216" s="23"/>
      <c r="C1216" s="23"/>
      <c r="D1216" s="23"/>
      <c r="E1216" s="23"/>
      <c r="F1216" s="23"/>
      <c r="G1216" s="23"/>
      <c r="H1216" s="23"/>
      <c r="I1216" s="23"/>
      <c r="J1216" s="23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3"/>
      <c r="B1217" s="23"/>
      <c r="C1217" s="23"/>
      <c r="D1217" s="23"/>
      <c r="E1217" s="23"/>
      <c r="F1217" s="23"/>
      <c r="G1217" s="23"/>
      <c r="H1217" s="23"/>
      <c r="I1217" s="23"/>
      <c r="J1217" s="23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3"/>
      <c r="B1218" s="23"/>
      <c r="C1218" s="23"/>
      <c r="D1218" s="23"/>
      <c r="E1218" s="23"/>
      <c r="F1218" s="23"/>
      <c r="G1218" s="23"/>
      <c r="H1218" s="23"/>
      <c r="I1218" s="23"/>
      <c r="J1218" s="23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3"/>
      <c r="B1219" s="23"/>
      <c r="C1219" s="23"/>
      <c r="D1219" s="23"/>
      <c r="E1219" s="23"/>
      <c r="F1219" s="23"/>
      <c r="G1219" s="23"/>
      <c r="H1219" s="23"/>
      <c r="I1219" s="23"/>
      <c r="J1219" s="23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3"/>
      <c r="B1220" s="23"/>
      <c r="C1220" s="23"/>
      <c r="D1220" s="23"/>
      <c r="E1220" s="23"/>
      <c r="F1220" s="23"/>
      <c r="G1220" s="23"/>
      <c r="H1220" s="23"/>
      <c r="I1220" s="23"/>
      <c r="J1220" s="23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3"/>
      <c r="B1221" s="23"/>
      <c r="C1221" s="23"/>
      <c r="D1221" s="23"/>
      <c r="E1221" s="23"/>
      <c r="F1221" s="23"/>
      <c r="G1221" s="23"/>
      <c r="H1221" s="23"/>
      <c r="I1221" s="23"/>
      <c r="J1221" s="23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3"/>
      <c r="B1222" s="23"/>
      <c r="C1222" s="23"/>
      <c r="D1222" s="23"/>
      <c r="E1222" s="23"/>
      <c r="F1222" s="23"/>
      <c r="G1222" s="23"/>
      <c r="H1222" s="23"/>
      <c r="I1222" s="23"/>
      <c r="J1222" s="23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3"/>
      <c r="B1223" s="23"/>
      <c r="C1223" s="23"/>
      <c r="D1223" s="23"/>
      <c r="E1223" s="23"/>
      <c r="F1223" s="23"/>
      <c r="G1223" s="23"/>
      <c r="H1223" s="23"/>
      <c r="I1223" s="23"/>
      <c r="J1223" s="23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3"/>
      <c r="B1224" s="23"/>
      <c r="C1224" s="23"/>
      <c r="D1224" s="23"/>
      <c r="E1224" s="23"/>
      <c r="F1224" s="23"/>
      <c r="G1224" s="23"/>
      <c r="H1224" s="23"/>
      <c r="I1224" s="23"/>
      <c r="J1224" s="23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3"/>
      <c r="B1225" s="23"/>
      <c r="C1225" s="23"/>
      <c r="D1225" s="23"/>
      <c r="E1225" s="23"/>
      <c r="F1225" s="23"/>
      <c r="G1225" s="23"/>
      <c r="H1225" s="23"/>
      <c r="I1225" s="23"/>
      <c r="J1225" s="23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3"/>
      <c r="B1226" s="23"/>
      <c r="C1226" s="23"/>
      <c r="D1226" s="23"/>
      <c r="E1226" s="23"/>
      <c r="F1226" s="23"/>
      <c r="G1226" s="23"/>
      <c r="H1226" s="23"/>
      <c r="I1226" s="23"/>
      <c r="J1226" s="23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3"/>
      <c r="B1227" s="23"/>
      <c r="C1227" s="23"/>
      <c r="D1227" s="23"/>
      <c r="E1227" s="23"/>
      <c r="F1227" s="23"/>
      <c r="G1227" s="23"/>
      <c r="H1227" s="23"/>
      <c r="I1227" s="23"/>
      <c r="J1227" s="23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3"/>
      <c r="B1228" s="23"/>
      <c r="C1228" s="23"/>
      <c r="D1228" s="23"/>
      <c r="E1228" s="23"/>
      <c r="F1228" s="23"/>
      <c r="G1228" s="23"/>
      <c r="H1228" s="23"/>
      <c r="I1228" s="23"/>
      <c r="J1228" s="23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3"/>
      <c r="B1229" s="23"/>
      <c r="C1229" s="23"/>
      <c r="D1229" s="23"/>
      <c r="E1229" s="23"/>
      <c r="F1229" s="23"/>
      <c r="G1229" s="23"/>
      <c r="H1229" s="23"/>
      <c r="I1229" s="23"/>
      <c r="J1229" s="23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3"/>
      <c r="B1230" s="23"/>
      <c r="C1230" s="23"/>
      <c r="D1230" s="23"/>
      <c r="E1230" s="23"/>
      <c r="F1230" s="23"/>
      <c r="G1230" s="23"/>
      <c r="H1230" s="23"/>
      <c r="I1230" s="23"/>
      <c r="J1230" s="23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3"/>
      <c r="B1231" s="23"/>
      <c r="C1231" s="23"/>
      <c r="D1231" s="23"/>
      <c r="E1231" s="23"/>
      <c r="F1231" s="23"/>
      <c r="G1231" s="23"/>
      <c r="H1231" s="23"/>
      <c r="I1231" s="23"/>
      <c r="J1231" s="23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3"/>
      <c r="B1232" s="23"/>
      <c r="C1232" s="23"/>
      <c r="D1232" s="23"/>
      <c r="E1232" s="23"/>
      <c r="F1232" s="23"/>
      <c r="G1232" s="23"/>
      <c r="H1232" s="23"/>
      <c r="I1232" s="23"/>
      <c r="J1232" s="23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3"/>
      <c r="B1233" s="23"/>
      <c r="C1233" s="23"/>
      <c r="D1233" s="23"/>
      <c r="E1233" s="23"/>
      <c r="F1233" s="23"/>
      <c r="G1233" s="23"/>
      <c r="H1233" s="23"/>
      <c r="I1233" s="23"/>
      <c r="J1233" s="23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3"/>
      <c r="B1234" s="23"/>
      <c r="C1234" s="23"/>
      <c r="D1234" s="23"/>
      <c r="E1234" s="23"/>
      <c r="F1234" s="23"/>
      <c r="G1234" s="23"/>
      <c r="H1234" s="23"/>
      <c r="I1234" s="23"/>
      <c r="J1234" s="23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3"/>
      <c r="B1235" s="23"/>
      <c r="C1235" s="23"/>
      <c r="D1235" s="23"/>
      <c r="E1235" s="23"/>
      <c r="F1235" s="23"/>
      <c r="G1235" s="23"/>
      <c r="H1235" s="23"/>
      <c r="I1235" s="23"/>
      <c r="J1235" s="23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3"/>
      <c r="B1236" s="23"/>
      <c r="C1236" s="23"/>
      <c r="D1236" s="23"/>
      <c r="E1236" s="23"/>
      <c r="F1236" s="23"/>
      <c r="G1236" s="23"/>
      <c r="H1236" s="23"/>
      <c r="I1236" s="23"/>
      <c r="J1236" s="23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3"/>
      <c r="B1237" s="23"/>
      <c r="C1237" s="23"/>
      <c r="D1237" s="23"/>
      <c r="E1237" s="23"/>
      <c r="F1237" s="23"/>
      <c r="G1237" s="23"/>
      <c r="H1237" s="23"/>
      <c r="I1237" s="23"/>
      <c r="J1237" s="23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3"/>
      <c r="B1238" s="23"/>
      <c r="C1238" s="23"/>
      <c r="D1238" s="23"/>
      <c r="E1238" s="23"/>
      <c r="F1238" s="23"/>
      <c r="G1238" s="23"/>
      <c r="H1238" s="23"/>
      <c r="I1238" s="23"/>
      <c r="J1238" s="23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3"/>
      <c r="B1239" s="23"/>
      <c r="C1239" s="23"/>
      <c r="D1239" s="23"/>
      <c r="E1239" s="23"/>
      <c r="F1239" s="23"/>
      <c r="G1239" s="23"/>
      <c r="H1239" s="23"/>
      <c r="I1239" s="23"/>
      <c r="J1239" s="23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3"/>
      <c r="B1240" s="23"/>
      <c r="C1240" s="23"/>
      <c r="D1240" s="23"/>
      <c r="E1240" s="23"/>
      <c r="F1240" s="23"/>
      <c r="G1240" s="23"/>
      <c r="H1240" s="23"/>
      <c r="I1240" s="23"/>
      <c r="J1240" s="23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3"/>
      <c r="B1241" s="23"/>
      <c r="C1241" s="23"/>
      <c r="D1241" s="23"/>
      <c r="E1241" s="23"/>
      <c r="F1241" s="23"/>
      <c r="G1241" s="23"/>
      <c r="H1241" s="23"/>
      <c r="I1241" s="23"/>
      <c r="J1241" s="23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3"/>
      <c r="B1242" s="23"/>
      <c r="C1242" s="23"/>
      <c r="D1242" s="23"/>
      <c r="E1242" s="23"/>
      <c r="F1242" s="23"/>
      <c r="G1242" s="23"/>
      <c r="H1242" s="23"/>
      <c r="I1242" s="23"/>
      <c r="J1242" s="23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3"/>
      <c r="B1243" s="23"/>
      <c r="C1243" s="23"/>
      <c r="D1243" s="23"/>
      <c r="E1243" s="23"/>
      <c r="F1243" s="23"/>
      <c r="G1243" s="23"/>
      <c r="H1243" s="23"/>
      <c r="I1243" s="23"/>
      <c r="J1243" s="23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3"/>
      <c r="B1244" s="23"/>
      <c r="C1244" s="23"/>
      <c r="D1244" s="23"/>
      <c r="E1244" s="23"/>
      <c r="F1244" s="23"/>
      <c r="G1244" s="23"/>
      <c r="H1244" s="23"/>
      <c r="I1244" s="23"/>
      <c r="J1244" s="23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3"/>
      <c r="B1245" s="23"/>
      <c r="C1245" s="23"/>
      <c r="D1245" s="23"/>
      <c r="E1245" s="23"/>
      <c r="F1245" s="23"/>
      <c r="G1245" s="23"/>
      <c r="H1245" s="23"/>
      <c r="I1245" s="23"/>
      <c r="J1245" s="23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3"/>
      <c r="B1246" s="23"/>
      <c r="C1246" s="23"/>
      <c r="D1246" s="23"/>
      <c r="E1246" s="23"/>
      <c r="F1246" s="23"/>
      <c r="G1246" s="23"/>
      <c r="H1246" s="23"/>
      <c r="I1246" s="23"/>
      <c r="J1246" s="23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3"/>
      <c r="B1247" s="23"/>
      <c r="C1247" s="23"/>
      <c r="D1247" s="23"/>
      <c r="E1247" s="23"/>
      <c r="F1247" s="23"/>
      <c r="G1247" s="23"/>
      <c r="H1247" s="23"/>
      <c r="I1247" s="23"/>
      <c r="J1247" s="23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3"/>
      <c r="B1248" s="23"/>
      <c r="C1248" s="23"/>
      <c r="D1248" s="23"/>
      <c r="E1248" s="23"/>
      <c r="F1248" s="23"/>
      <c r="G1248" s="23"/>
      <c r="H1248" s="23"/>
      <c r="I1248" s="23"/>
      <c r="J1248" s="23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3"/>
      <c r="B1249" s="23"/>
      <c r="C1249" s="23"/>
      <c r="D1249" s="23"/>
      <c r="E1249" s="23"/>
      <c r="F1249" s="23"/>
      <c r="G1249" s="23"/>
      <c r="H1249" s="23"/>
      <c r="I1249" s="23"/>
      <c r="J1249" s="23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3"/>
      <c r="B1250" s="23"/>
      <c r="C1250" s="23"/>
      <c r="D1250" s="23"/>
      <c r="E1250" s="23"/>
      <c r="F1250" s="23"/>
      <c r="G1250" s="23"/>
      <c r="H1250" s="23"/>
      <c r="I1250" s="23"/>
      <c r="J1250" s="23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3"/>
      <c r="B1251" s="23"/>
      <c r="C1251" s="23"/>
      <c r="D1251" s="23"/>
      <c r="E1251" s="23"/>
      <c r="F1251" s="23"/>
      <c r="G1251" s="23"/>
      <c r="H1251" s="23"/>
      <c r="I1251" s="23"/>
      <c r="J1251" s="23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3"/>
      <c r="B1252" s="23"/>
      <c r="C1252" s="23"/>
      <c r="D1252" s="23"/>
      <c r="E1252" s="23"/>
      <c r="F1252" s="23"/>
      <c r="G1252" s="23"/>
      <c r="H1252" s="23"/>
      <c r="I1252" s="23"/>
      <c r="J1252" s="23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3"/>
      <c r="B1253" s="23"/>
      <c r="C1253" s="23"/>
      <c r="D1253" s="23"/>
      <c r="E1253" s="23"/>
      <c r="F1253" s="23"/>
      <c r="G1253" s="23"/>
      <c r="H1253" s="23"/>
      <c r="I1253" s="23"/>
      <c r="J1253" s="23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3"/>
      <c r="B1254" s="23"/>
      <c r="C1254" s="23"/>
      <c r="D1254" s="23"/>
      <c r="E1254" s="23"/>
      <c r="F1254" s="23"/>
      <c r="G1254" s="23"/>
      <c r="H1254" s="23"/>
      <c r="I1254" s="23"/>
      <c r="J1254" s="23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3"/>
      <c r="B1255" s="23"/>
      <c r="C1255" s="23"/>
      <c r="D1255" s="23"/>
      <c r="E1255" s="23"/>
      <c r="F1255" s="23"/>
      <c r="G1255" s="23"/>
      <c r="H1255" s="23"/>
      <c r="I1255" s="23"/>
      <c r="J1255" s="23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3"/>
      <c r="B1256" s="23"/>
      <c r="C1256" s="23"/>
      <c r="D1256" s="23"/>
      <c r="E1256" s="23"/>
      <c r="F1256" s="23"/>
      <c r="G1256" s="23"/>
      <c r="H1256" s="23"/>
      <c r="I1256" s="23"/>
      <c r="J1256" s="23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3"/>
      <c r="B1257" s="23"/>
      <c r="C1257" s="23"/>
      <c r="D1257" s="23"/>
      <c r="E1257" s="23"/>
      <c r="F1257" s="23"/>
      <c r="G1257" s="23"/>
      <c r="H1257" s="23"/>
      <c r="I1257" s="23"/>
      <c r="J1257" s="23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3"/>
      <c r="B1258" s="23"/>
      <c r="C1258" s="23"/>
      <c r="D1258" s="23"/>
      <c r="E1258" s="23"/>
      <c r="F1258" s="23"/>
      <c r="G1258" s="23"/>
      <c r="H1258" s="23"/>
      <c r="I1258" s="23"/>
      <c r="J1258" s="23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3"/>
      <c r="B1259" s="23"/>
      <c r="C1259" s="23"/>
      <c r="D1259" s="23"/>
      <c r="E1259" s="23"/>
      <c r="F1259" s="23"/>
      <c r="G1259" s="23"/>
      <c r="H1259" s="23"/>
      <c r="I1259" s="23"/>
      <c r="J1259" s="23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3"/>
      <c r="B1260" s="23"/>
      <c r="C1260" s="23"/>
      <c r="D1260" s="23"/>
      <c r="E1260" s="23"/>
      <c r="F1260" s="23"/>
      <c r="G1260" s="23"/>
      <c r="H1260" s="23"/>
      <c r="I1260" s="23"/>
      <c r="J1260" s="23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3"/>
      <c r="B1261" s="23"/>
      <c r="C1261" s="23"/>
      <c r="D1261" s="23"/>
      <c r="E1261" s="23"/>
      <c r="F1261" s="23"/>
      <c r="G1261" s="23"/>
      <c r="H1261" s="23"/>
      <c r="I1261" s="23"/>
      <c r="J1261" s="23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3"/>
      <c r="B1262" s="23"/>
      <c r="C1262" s="23"/>
      <c r="D1262" s="23"/>
      <c r="E1262" s="23"/>
      <c r="F1262" s="23"/>
      <c r="G1262" s="23"/>
      <c r="H1262" s="23"/>
      <c r="I1262" s="23"/>
      <c r="J1262" s="23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3"/>
      <c r="B1263" s="23"/>
      <c r="C1263" s="23"/>
      <c r="D1263" s="23"/>
      <c r="E1263" s="23"/>
      <c r="F1263" s="23"/>
      <c r="G1263" s="23"/>
      <c r="H1263" s="23"/>
      <c r="I1263" s="23"/>
      <c r="J1263" s="23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3"/>
      <c r="B1264" s="23"/>
      <c r="C1264" s="23"/>
      <c r="D1264" s="23"/>
      <c r="E1264" s="23"/>
      <c r="F1264" s="23"/>
      <c r="G1264" s="23"/>
      <c r="H1264" s="23"/>
      <c r="I1264" s="23"/>
      <c r="J1264" s="23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3"/>
      <c r="B1265" s="23"/>
      <c r="C1265" s="23"/>
      <c r="D1265" s="23"/>
      <c r="E1265" s="23"/>
      <c r="F1265" s="23"/>
      <c r="G1265" s="23"/>
      <c r="H1265" s="23"/>
      <c r="I1265" s="23"/>
      <c r="J1265" s="23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3"/>
      <c r="B1266" s="23"/>
      <c r="C1266" s="23"/>
      <c r="D1266" s="23"/>
      <c r="E1266" s="23"/>
      <c r="F1266" s="23"/>
      <c r="G1266" s="23"/>
      <c r="H1266" s="23"/>
      <c r="I1266" s="23"/>
      <c r="J1266" s="23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3"/>
      <c r="B1267" s="23"/>
      <c r="C1267" s="23"/>
      <c r="D1267" s="23"/>
      <c r="E1267" s="23"/>
      <c r="F1267" s="23"/>
      <c r="G1267" s="23"/>
      <c r="H1267" s="23"/>
      <c r="I1267" s="23"/>
      <c r="J1267" s="23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3"/>
      <c r="B1268" s="23"/>
      <c r="C1268" s="23"/>
      <c r="D1268" s="23"/>
      <c r="E1268" s="23"/>
      <c r="F1268" s="23"/>
      <c r="G1268" s="23"/>
      <c r="H1268" s="23"/>
      <c r="I1268" s="23"/>
      <c r="J1268" s="23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3"/>
      <c r="B1269" s="23"/>
      <c r="C1269" s="23"/>
      <c r="D1269" s="23"/>
      <c r="E1269" s="23"/>
      <c r="F1269" s="23"/>
      <c r="G1269" s="23"/>
      <c r="H1269" s="23"/>
      <c r="I1269" s="23"/>
      <c r="J1269" s="23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3"/>
      <c r="B1270" s="23"/>
      <c r="C1270" s="23"/>
      <c r="D1270" s="23"/>
      <c r="E1270" s="23"/>
      <c r="F1270" s="23"/>
      <c r="G1270" s="23"/>
      <c r="H1270" s="23"/>
      <c r="I1270" s="23"/>
      <c r="J1270" s="23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3"/>
      <c r="B1271" s="23"/>
      <c r="C1271" s="23"/>
      <c r="D1271" s="23"/>
      <c r="E1271" s="23"/>
      <c r="F1271" s="23"/>
      <c r="G1271" s="23"/>
      <c r="H1271" s="23"/>
      <c r="I1271" s="23"/>
      <c r="J1271" s="23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3"/>
      <c r="B1272" s="23"/>
      <c r="C1272" s="23"/>
      <c r="D1272" s="23"/>
      <c r="E1272" s="23"/>
      <c r="F1272" s="23"/>
      <c r="G1272" s="23"/>
      <c r="H1272" s="23"/>
      <c r="I1272" s="23"/>
      <c r="J1272" s="23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3"/>
      <c r="B1273" s="23"/>
      <c r="C1273" s="23"/>
      <c r="D1273" s="23"/>
      <c r="E1273" s="23"/>
      <c r="F1273" s="23"/>
      <c r="G1273" s="23"/>
      <c r="H1273" s="23"/>
      <c r="I1273" s="23"/>
      <c r="J1273" s="23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3"/>
      <c r="B1274" s="23"/>
      <c r="C1274" s="23"/>
      <c r="D1274" s="23"/>
      <c r="E1274" s="23"/>
      <c r="F1274" s="23"/>
      <c r="G1274" s="23"/>
      <c r="H1274" s="23"/>
      <c r="I1274" s="23"/>
      <c r="J1274" s="23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3"/>
      <c r="B1275" s="23"/>
      <c r="C1275" s="23"/>
      <c r="D1275" s="23"/>
      <c r="E1275" s="23"/>
      <c r="F1275" s="23"/>
      <c r="G1275" s="23"/>
      <c r="H1275" s="23"/>
      <c r="I1275" s="23"/>
      <c r="J1275" s="23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3"/>
      <c r="B1276" s="23"/>
      <c r="C1276" s="23"/>
      <c r="D1276" s="23"/>
      <c r="E1276" s="23"/>
      <c r="F1276" s="23"/>
      <c r="G1276" s="23"/>
      <c r="H1276" s="23"/>
      <c r="I1276" s="23"/>
      <c r="J1276" s="23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3"/>
      <c r="B1277" s="23"/>
      <c r="C1277" s="23"/>
      <c r="D1277" s="23"/>
      <c r="E1277" s="23"/>
      <c r="F1277" s="23"/>
      <c r="G1277" s="23"/>
      <c r="H1277" s="23"/>
      <c r="I1277" s="23"/>
      <c r="J1277" s="23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3"/>
      <c r="B1278" s="23"/>
      <c r="C1278" s="23"/>
      <c r="D1278" s="23"/>
      <c r="E1278" s="23"/>
      <c r="F1278" s="23"/>
      <c r="G1278" s="23"/>
      <c r="H1278" s="23"/>
      <c r="I1278" s="23"/>
      <c r="J1278" s="23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3"/>
      <c r="B1279" s="23"/>
      <c r="C1279" s="23"/>
      <c r="D1279" s="23"/>
      <c r="E1279" s="23"/>
      <c r="F1279" s="23"/>
      <c r="G1279" s="23"/>
      <c r="H1279" s="23"/>
      <c r="I1279" s="23"/>
      <c r="J1279" s="23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3"/>
      <c r="B1280" s="23"/>
      <c r="C1280" s="23"/>
      <c r="D1280" s="23"/>
      <c r="E1280" s="23"/>
      <c r="F1280" s="23"/>
      <c r="G1280" s="23"/>
      <c r="H1280" s="23"/>
      <c r="I1280" s="23"/>
      <c r="J1280" s="23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3"/>
      <c r="B1281" s="23"/>
      <c r="C1281" s="23"/>
      <c r="D1281" s="23"/>
      <c r="E1281" s="23"/>
      <c r="F1281" s="23"/>
      <c r="G1281" s="23"/>
      <c r="H1281" s="23"/>
      <c r="I1281" s="23"/>
      <c r="J1281" s="23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3"/>
      <c r="B1282" s="23"/>
      <c r="C1282" s="23"/>
      <c r="D1282" s="23"/>
      <c r="E1282" s="23"/>
      <c r="F1282" s="23"/>
      <c r="G1282" s="23"/>
      <c r="H1282" s="23"/>
      <c r="I1282" s="23"/>
      <c r="J1282" s="23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3"/>
      <c r="B1283" s="23"/>
      <c r="C1283" s="23"/>
      <c r="D1283" s="23"/>
      <c r="E1283" s="23"/>
      <c r="F1283" s="23"/>
      <c r="G1283" s="23"/>
      <c r="H1283" s="23"/>
      <c r="I1283" s="23"/>
      <c r="J1283" s="23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3"/>
      <c r="B1284" s="23"/>
      <c r="C1284" s="23"/>
      <c r="D1284" s="23"/>
      <c r="E1284" s="23"/>
      <c r="F1284" s="23"/>
      <c r="G1284" s="23"/>
      <c r="H1284" s="23"/>
      <c r="I1284" s="23"/>
      <c r="J1284" s="23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3"/>
      <c r="B1285" s="23"/>
      <c r="C1285" s="23"/>
      <c r="D1285" s="23"/>
      <c r="E1285" s="23"/>
      <c r="F1285" s="23"/>
      <c r="G1285" s="23"/>
      <c r="H1285" s="23"/>
      <c r="I1285" s="23"/>
      <c r="J1285" s="23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3"/>
      <c r="B1286" s="23"/>
      <c r="C1286" s="23"/>
      <c r="D1286" s="23"/>
      <c r="E1286" s="23"/>
      <c r="F1286" s="23"/>
      <c r="G1286" s="23"/>
      <c r="H1286" s="23"/>
      <c r="I1286" s="23"/>
      <c r="J1286" s="23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3"/>
      <c r="B1287" s="23"/>
      <c r="C1287" s="23"/>
      <c r="D1287" s="23"/>
      <c r="E1287" s="23"/>
      <c r="F1287" s="23"/>
      <c r="G1287" s="23"/>
      <c r="H1287" s="23"/>
      <c r="I1287" s="23"/>
      <c r="J1287" s="23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3"/>
      <c r="B1288" s="23"/>
      <c r="C1288" s="23"/>
      <c r="D1288" s="23"/>
      <c r="E1288" s="23"/>
      <c r="F1288" s="23"/>
      <c r="G1288" s="23"/>
      <c r="H1288" s="23"/>
      <c r="I1288" s="23"/>
      <c r="J1288" s="23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3"/>
      <c r="B1289" s="23"/>
      <c r="C1289" s="23"/>
      <c r="D1289" s="23"/>
      <c r="E1289" s="23"/>
      <c r="F1289" s="23"/>
      <c r="G1289" s="23"/>
      <c r="H1289" s="23"/>
      <c r="I1289" s="23"/>
      <c r="J1289" s="23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3"/>
      <c r="B1290" s="23"/>
      <c r="C1290" s="23"/>
      <c r="D1290" s="23"/>
      <c r="E1290" s="23"/>
      <c r="F1290" s="23"/>
      <c r="G1290" s="23"/>
      <c r="H1290" s="23"/>
      <c r="I1290" s="23"/>
      <c r="J1290" s="23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3"/>
      <c r="B1291" s="23"/>
      <c r="C1291" s="23"/>
      <c r="D1291" s="23"/>
      <c r="E1291" s="23"/>
      <c r="F1291" s="23"/>
      <c r="G1291" s="23"/>
      <c r="H1291" s="23"/>
      <c r="I1291" s="23"/>
      <c r="J1291" s="23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3"/>
      <c r="B1292" s="23"/>
      <c r="C1292" s="23"/>
      <c r="D1292" s="23"/>
      <c r="E1292" s="23"/>
      <c r="F1292" s="23"/>
      <c r="G1292" s="23"/>
      <c r="H1292" s="23"/>
      <c r="I1292" s="23"/>
      <c r="J1292" s="23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3"/>
      <c r="B1293" s="23"/>
      <c r="C1293" s="23"/>
      <c r="D1293" s="23"/>
      <c r="E1293" s="23"/>
      <c r="F1293" s="23"/>
      <c r="G1293" s="23"/>
      <c r="H1293" s="23"/>
      <c r="I1293" s="23"/>
      <c r="J1293" s="23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3"/>
      <c r="B1294" s="23"/>
      <c r="C1294" s="23"/>
      <c r="D1294" s="23"/>
      <c r="E1294" s="23"/>
      <c r="F1294" s="23"/>
      <c r="G1294" s="23"/>
      <c r="H1294" s="23"/>
      <c r="I1294" s="23"/>
      <c r="J1294" s="23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3"/>
      <c r="B1295" s="23"/>
      <c r="C1295" s="23"/>
      <c r="D1295" s="23"/>
      <c r="E1295" s="23"/>
      <c r="F1295" s="23"/>
      <c r="G1295" s="23"/>
      <c r="H1295" s="23"/>
      <c r="I1295" s="23"/>
      <c r="J1295" s="23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3"/>
      <c r="B1296" s="23"/>
      <c r="C1296" s="23"/>
      <c r="D1296" s="23"/>
      <c r="E1296" s="23"/>
      <c r="F1296" s="23"/>
      <c r="G1296" s="23"/>
      <c r="H1296" s="23"/>
      <c r="I1296" s="23"/>
      <c r="J1296" s="23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3"/>
      <c r="B1297" s="23"/>
      <c r="C1297" s="23"/>
      <c r="D1297" s="23"/>
      <c r="E1297" s="23"/>
      <c r="F1297" s="23"/>
      <c r="G1297" s="23"/>
      <c r="H1297" s="23"/>
      <c r="I1297" s="23"/>
      <c r="J1297" s="23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3"/>
      <c r="B1298" s="23"/>
      <c r="C1298" s="23"/>
      <c r="D1298" s="23"/>
      <c r="E1298" s="23"/>
      <c r="F1298" s="23"/>
      <c r="G1298" s="23"/>
      <c r="H1298" s="23"/>
      <c r="I1298" s="23"/>
      <c r="J1298" s="23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3"/>
      <c r="B1299" s="23"/>
      <c r="C1299" s="23"/>
      <c r="D1299" s="23"/>
      <c r="E1299" s="23"/>
      <c r="F1299" s="23"/>
      <c r="G1299" s="23"/>
      <c r="H1299" s="23"/>
      <c r="I1299" s="23"/>
      <c r="J1299" s="23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3"/>
      <c r="B1300" s="23"/>
      <c r="C1300" s="23"/>
      <c r="D1300" s="23"/>
      <c r="E1300" s="23"/>
      <c r="F1300" s="23"/>
      <c r="G1300" s="23"/>
      <c r="H1300" s="23"/>
      <c r="I1300" s="23"/>
      <c r="J1300" s="23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3"/>
      <c r="B1301" s="23"/>
      <c r="C1301" s="23"/>
      <c r="D1301" s="23"/>
      <c r="E1301" s="23"/>
      <c r="F1301" s="23"/>
      <c r="G1301" s="23"/>
      <c r="H1301" s="23"/>
      <c r="I1301" s="23"/>
      <c r="J1301" s="23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3"/>
      <c r="B1302" s="23"/>
      <c r="C1302" s="23"/>
      <c r="D1302" s="23"/>
      <c r="E1302" s="23"/>
      <c r="F1302" s="23"/>
      <c r="G1302" s="23"/>
      <c r="H1302" s="23"/>
      <c r="I1302" s="23"/>
      <c r="J1302" s="23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3"/>
      <c r="B1303" s="23"/>
      <c r="C1303" s="23"/>
      <c r="D1303" s="23"/>
      <c r="E1303" s="23"/>
      <c r="F1303" s="23"/>
      <c r="G1303" s="23"/>
      <c r="H1303" s="23"/>
      <c r="I1303" s="23"/>
      <c r="J1303" s="23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3"/>
      <c r="B1304" s="23"/>
      <c r="C1304" s="23"/>
      <c r="D1304" s="23"/>
      <c r="E1304" s="23"/>
      <c r="F1304" s="23"/>
      <c r="G1304" s="23"/>
      <c r="H1304" s="23"/>
      <c r="I1304" s="23"/>
      <c r="J1304" s="23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3"/>
      <c r="B1305" s="23"/>
      <c r="C1305" s="23"/>
      <c r="D1305" s="23"/>
      <c r="E1305" s="23"/>
      <c r="F1305" s="23"/>
      <c r="G1305" s="23"/>
      <c r="H1305" s="23"/>
      <c r="I1305" s="23"/>
      <c r="J1305" s="23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3"/>
      <c r="B1306" s="23"/>
      <c r="C1306" s="23"/>
      <c r="D1306" s="23"/>
      <c r="E1306" s="23"/>
      <c r="F1306" s="23"/>
      <c r="G1306" s="23"/>
      <c r="H1306" s="23"/>
      <c r="I1306" s="23"/>
      <c r="J1306" s="23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3"/>
      <c r="B1307" s="23"/>
      <c r="C1307" s="23"/>
      <c r="D1307" s="23"/>
      <c r="E1307" s="23"/>
      <c r="F1307" s="23"/>
      <c r="G1307" s="23"/>
      <c r="H1307" s="23"/>
      <c r="I1307" s="23"/>
      <c r="J1307" s="23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3"/>
      <c r="B1308" s="23"/>
      <c r="C1308" s="23"/>
      <c r="D1308" s="23"/>
      <c r="E1308" s="23"/>
      <c r="F1308" s="23"/>
      <c r="G1308" s="23"/>
      <c r="H1308" s="23"/>
      <c r="I1308" s="23"/>
      <c r="J1308" s="23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3"/>
      <c r="B1309" s="23"/>
      <c r="C1309" s="23"/>
      <c r="D1309" s="23"/>
      <c r="E1309" s="23"/>
      <c r="F1309" s="23"/>
      <c r="G1309" s="23"/>
      <c r="H1309" s="23"/>
      <c r="I1309" s="23"/>
      <c r="J1309" s="23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3"/>
      <c r="B1310" s="23"/>
      <c r="C1310" s="23"/>
      <c r="D1310" s="23"/>
      <c r="E1310" s="23"/>
      <c r="F1310" s="23"/>
      <c r="G1310" s="23"/>
      <c r="H1310" s="23"/>
      <c r="I1310" s="23"/>
      <c r="J1310" s="23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3"/>
      <c r="B1311" s="23"/>
      <c r="C1311" s="23"/>
      <c r="D1311" s="23"/>
      <c r="E1311" s="23"/>
      <c r="F1311" s="23"/>
      <c r="G1311" s="23"/>
      <c r="H1311" s="23"/>
      <c r="I1311" s="23"/>
      <c r="J1311" s="23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3"/>
      <c r="B1312" s="23"/>
      <c r="C1312" s="23"/>
      <c r="D1312" s="23"/>
      <c r="E1312" s="23"/>
      <c r="F1312" s="23"/>
      <c r="G1312" s="23"/>
      <c r="H1312" s="23"/>
      <c r="I1312" s="23"/>
      <c r="J1312" s="23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3"/>
      <c r="B1313" s="23"/>
      <c r="C1313" s="23"/>
      <c r="D1313" s="23"/>
      <c r="E1313" s="23"/>
      <c r="F1313" s="23"/>
      <c r="G1313" s="23"/>
      <c r="H1313" s="23"/>
      <c r="I1313" s="23"/>
      <c r="J1313" s="23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3"/>
      <c r="B1314" s="23"/>
      <c r="C1314" s="23"/>
      <c r="D1314" s="23"/>
      <c r="E1314" s="23"/>
      <c r="F1314" s="23"/>
      <c r="G1314" s="23"/>
      <c r="H1314" s="23"/>
      <c r="I1314" s="23"/>
      <c r="J1314" s="23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3"/>
      <c r="B1315" s="23"/>
      <c r="C1315" s="23"/>
      <c r="D1315" s="23"/>
      <c r="E1315" s="23"/>
      <c r="F1315" s="23"/>
      <c r="G1315" s="23"/>
      <c r="H1315" s="23"/>
      <c r="I1315" s="23"/>
      <c r="J1315" s="23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3"/>
      <c r="B1316" s="23"/>
      <c r="C1316" s="23"/>
      <c r="D1316" s="23"/>
      <c r="E1316" s="23"/>
      <c r="F1316" s="23"/>
      <c r="G1316" s="23"/>
      <c r="H1316" s="23"/>
      <c r="I1316" s="23"/>
      <c r="J1316" s="23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3"/>
      <c r="B1317" s="23"/>
      <c r="C1317" s="23"/>
      <c r="D1317" s="23"/>
      <c r="E1317" s="23"/>
      <c r="F1317" s="23"/>
      <c r="G1317" s="23"/>
      <c r="H1317" s="23"/>
      <c r="I1317" s="23"/>
      <c r="J1317" s="23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3"/>
      <c r="B1318" s="23"/>
      <c r="C1318" s="23"/>
      <c r="D1318" s="23"/>
      <c r="E1318" s="23"/>
      <c r="F1318" s="23"/>
      <c r="G1318" s="23"/>
      <c r="H1318" s="23"/>
      <c r="I1318" s="23"/>
      <c r="J1318" s="23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3"/>
      <c r="B1319" s="23"/>
      <c r="C1319" s="23"/>
      <c r="D1319" s="23"/>
      <c r="E1319" s="23"/>
      <c r="F1319" s="23"/>
      <c r="G1319" s="23"/>
      <c r="H1319" s="23"/>
      <c r="I1319" s="23"/>
      <c r="J1319" s="23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3"/>
      <c r="B1320" s="23"/>
      <c r="C1320" s="23"/>
      <c r="D1320" s="23"/>
      <c r="E1320" s="23"/>
      <c r="F1320" s="23"/>
      <c r="G1320" s="23"/>
      <c r="H1320" s="23"/>
      <c r="I1320" s="23"/>
      <c r="J1320" s="23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3"/>
      <c r="B1321" s="23"/>
      <c r="C1321" s="23"/>
      <c r="D1321" s="23"/>
      <c r="E1321" s="23"/>
      <c r="F1321" s="23"/>
      <c r="G1321" s="23"/>
      <c r="H1321" s="23"/>
      <c r="I1321" s="23"/>
      <c r="J1321" s="23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3"/>
      <c r="B1322" s="23"/>
      <c r="C1322" s="23"/>
      <c r="D1322" s="23"/>
      <c r="E1322" s="23"/>
      <c r="F1322" s="23"/>
      <c r="G1322" s="23"/>
      <c r="H1322" s="23"/>
      <c r="I1322" s="23"/>
      <c r="J1322" s="23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3"/>
      <c r="B1323" s="23"/>
      <c r="C1323" s="23"/>
      <c r="D1323" s="23"/>
      <c r="E1323" s="23"/>
      <c r="F1323" s="23"/>
      <c r="G1323" s="23"/>
      <c r="H1323" s="23"/>
      <c r="I1323" s="23"/>
      <c r="J1323" s="23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3"/>
      <c r="B1324" s="23"/>
      <c r="C1324" s="23"/>
      <c r="D1324" s="23"/>
      <c r="E1324" s="23"/>
      <c r="F1324" s="23"/>
      <c r="G1324" s="23"/>
      <c r="H1324" s="23"/>
      <c r="I1324" s="23"/>
      <c r="J1324" s="23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3"/>
      <c r="B1325" s="23"/>
      <c r="C1325" s="23"/>
      <c r="D1325" s="23"/>
      <c r="E1325" s="23"/>
      <c r="F1325" s="23"/>
      <c r="G1325" s="23"/>
      <c r="H1325" s="23"/>
      <c r="I1325" s="23"/>
      <c r="J1325" s="23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3"/>
      <c r="B1326" s="23"/>
      <c r="C1326" s="23"/>
      <c r="D1326" s="23"/>
      <c r="E1326" s="23"/>
      <c r="F1326" s="23"/>
      <c r="G1326" s="23"/>
      <c r="H1326" s="23"/>
      <c r="I1326" s="23"/>
      <c r="J1326" s="23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3"/>
      <c r="B1327" s="23"/>
      <c r="C1327" s="23"/>
      <c r="D1327" s="23"/>
      <c r="E1327" s="23"/>
      <c r="F1327" s="23"/>
      <c r="G1327" s="23"/>
      <c r="H1327" s="23"/>
      <c r="I1327" s="23"/>
      <c r="J1327" s="23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3"/>
      <c r="B1328" s="23"/>
      <c r="C1328" s="23"/>
      <c r="D1328" s="23"/>
      <c r="E1328" s="23"/>
      <c r="F1328" s="23"/>
      <c r="G1328" s="23"/>
      <c r="H1328" s="23"/>
      <c r="I1328" s="23"/>
      <c r="J1328" s="23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3"/>
      <c r="B1329" s="23"/>
      <c r="C1329" s="23"/>
      <c r="D1329" s="23"/>
      <c r="E1329" s="23"/>
      <c r="F1329" s="23"/>
      <c r="G1329" s="23"/>
      <c r="H1329" s="23"/>
      <c r="I1329" s="23"/>
      <c r="J1329" s="23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3"/>
      <c r="B1330" s="23"/>
      <c r="C1330" s="23"/>
      <c r="D1330" s="23"/>
      <c r="E1330" s="23"/>
      <c r="F1330" s="23"/>
      <c r="G1330" s="23"/>
      <c r="H1330" s="23"/>
      <c r="I1330" s="23"/>
      <c r="J1330" s="23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3"/>
      <c r="B1331" s="23"/>
      <c r="C1331" s="23"/>
      <c r="D1331" s="23"/>
      <c r="E1331" s="23"/>
      <c r="F1331" s="23"/>
      <c r="G1331" s="23"/>
      <c r="H1331" s="23"/>
      <c r="I1331" s="23"/>
      <c r="J1331" s="23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3"/>
      <c r="B1332" s="23"/>
      <c r="C1332" s="23"/>
      <c r="D1332" s="23"/>
      <c r="E1332" s="23"/>
      <c r="F1332" s="23"/>
      <c r="G1332" s="23"/>
      <c r="H1332" s="23"/>
      <c r="I1332" s="23"/>
      <c r="J1332" s="23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3"/>
      <c r="B1333" s="23"/>
      <c r="C1333" s="23"/>
      <c r="D1333" s="23"/>
      <c r="E1333" s="23"/>
      <c r="F1333" s="23"/>
      <c r="G1333" s="23"/>
      <c r="H1333" s="23"/>
      <c r="I1333" s="23"/>
      <c r="J1333" s="23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3"/>
      <c r="B1334" s="23"/>
      <c r="C1334" s="23"/>
      <c r="D1334" s="23"/>
      <c r="E1334" s="23"/>
      <c r="F1334" s="23"/>
      <c r="G1334" s="23"/>
      <c r="H1334" s="23"/>
      <c r="I1334" s="23"/>
      <c r="J1334" s="23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3"/>
      <c r="B1335" s="23"/>
      <c r="C1335" s="23"/>
      <c r="D1335" s="23"/>
      <c r="E1335" s="23"/>
      <c r="F1335" s="23"/>
      <c r="G1335" s="23"/>
      <c r="H1335" s="23"/>
      <c r="I1335" s="23"/>
      <c r="J1335" s="23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3"/>
      <c r="B1336" s="23"/>
      <c r="C1336" s="23"/>
      <c r="D1336" s="23"/>
      <c r="E1336" s="23"/>
      <c r="F1336" s="23"/>
      <c r="G1336" s="23"/>
      <c r="H1336" s="23"/>
      <c r="I1336" s="23"/>
      <c r="J1336" s="23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3"/>
      <c r="B1337" s="23"/>
      <c r="C1337" s="23"/>
      <c r="D1337" s="23"/>
      <c r="E1337" s="23"/>
      <c r="F1337" s="23"/>
      <c r="G1337" s="23"/>
      <c r="H1337" s="23"/>
      <c r="I1337" s="23"/>
      <c r="J1337" s="23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3"/>
      <c r="B1338" s="23"/>
      <c r="C1338" s="23"/>
      <c r="D1338" s="23"/>
      <c r="E1338" s="23"/>
      <c r="F1338" s="23"/>
      <c r="G1338" s="23"/>
      <c r="H1338" s="23"/>
      <c r="I1338" s="23"/>
      <c r="J1338" s="23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3"/>
      <c r="B1339" s="23"/>
      <c r="C1339" s="23"/>
      <c r="D1339" s="23"/>
      <c r="E1339" s="23"/>
      <c r="F1339" s="23"/>
      <c r="G1339" s="23"/>
      <c r="H1339" s="23"/>
      <c r="I1339" s="23"/>
      <c r="J1339" s="23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3"/>
      <c r="B1340" s="23"/>
      <c r="C1340" s="23"/>
      <c r="D1340" s="23"/>
      <c r="E1340" s="23"/>
      <c r="F1340" s="23"/>
      <c r="G1340" s="23"/>
      <c r="H1340" s="23"/>
      <c r="I1340" s="23"/>
      <c r="J1340" s="23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3"/>
      <c r="B1341" s="23"/>
      <c r="C1341" s="23"/>
      <c r="D1341" s="23"/>
      <c r="E1341" s="23"/>
      <c r="F1341" s="23"/>
      <c r="G1341" s="23"/>
      <c r="H1341" s="23"/>
      <c r="I1341" s="23"/>
      <c r="J1341" s="23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189</v>
      </c>
      <c r="B1" s="2"/>
      <c r="C1" s="2"/>
      <c r="D1" s="2"/>
      <c r="E1" s="2"/>
      <c r="F1" s="2"/>
      <c r="G1" s="2"/>
      <c r="H1" s="2"/>
      <c r="I1" s="2"/>
      <c r="J1" s="2"/>
      <c r="K1" s="10" t="s">
        <v>233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191</v>
      </c>
      <c r="B2" s="4" t="s">
        <v>192</v>
      </c>
      <c r="C2" s="4" t="s">
        <v>193</v>
      </c>
      <c r="D2" s="4" t="s">
        <v>194</v>
      </c>
      <c r="E2" s="4" t="s">
        <v>195</v>
      </c>
      <c r="F2" s="4" t="s">
        <v>196</v>
      </c>
      <c r="G2" s="4" t="s">
        <v>197</v>
      </c>
      <c r="H2" s="4" t="s">
        <v>198</v>
      </c>
      <c r="I2" s="4" t="s">
        <v>199</v>
      </c>
      <c r="J2" s="4" t="s">
        <v>200</v>
      </c>
      <c r="K2" s="12" t="s">
        <v>201</v>
      </c>
      <c r="L2" s="12" t="s">
        <v>202</v>
      </c>
      <c r="M2" s="12" t="s">
        <v>203</v>
      </c>
      <c r="N2" s="12" t="s">
        <v>204</v>
      </c>
      <c r="O2" s="12" t="s">
        <v>205</v>
      </c>
      <c r="P2" s="12" t="s">
        <v>206</v>
      </c>
      <c r="Q2" s="12" t="s">
        <v>207</v>
      </c>
      <c r="R2" s="12" t="s">
        <v>208</v>
      </c>
    </row>
    <row r="3" ht="20.25" spans="1:18">
      <c r="A3" s="5" t="s">
        <v>234</v>
      </c>
      <c r="B3" s="5" t="s">
        <v>235</v>
      </c>
      <c r="C3" s="5">
        <v>7082.089</v>
      </c>
      <c r="D3" s="5">
        <v>7391.453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0.95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4.659</v>
      </c>
      <c r="Q3" s="13">
        <v>0</v>
      </c>
      <c r="R3" s="13">
        <v>0</v>
      </c>
    </row>
    <row r="4" ht="20.25" spans="1:18">
      <c r="A4" s="5" t="s">
        <v>236</v>
      </c>
      <c r="B4" s="5" t="s">
        <v>237</v>
      </c>
      <c r="C4" s="5">
        <v>2495.714</v>
      </c>
      <c r="D4" s="5">
        <v>3387.508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0.131</v>
      </c>
      <c r="K4" s="13">
        <v>0</v>
      </c>
      <c r="L4" s="13">
        <v>2</v>
      </c>
      <c r="M4" s="13">
        <v>0</v>
      </c>
      <c r="N4" s="13">
        <v>0</v>
      </c>
      <c r="O4" s="13">
        <v>0</v>
      </c>
      <c r="P4" s="13">
        <v>-6.637</v>
      </c>
      <c r="Q4" s="13">
        <v>0</v>
      </c>
      <c r="R4" s="13">
        <v>-1</v>
      </c>
    </row>
    <row r="5" ht="20.25" spans="1:18">
      <c r="A5" s="7" t="s">
        <v>238</v>
      </c>
      <c r="B5" s="7" t="s">
        <v>239</v>
      </c>
      <c r="C5" s="7">
        <v>1642.531</v>
      </c>
      <c r="D5" s="7">
        <v>1875.867</v>
      </c>
      <c r="E5" s="7">
        <v>0</v>
      </c>
      <c r="F5" s="7">
        <v>0</v>
      </c>
      <c r="G5" s="7">
        <v>0</v>
      </c>
      <c r="H5" s="7">
        <v>1</v>
      </c>
      <c r="I5" s="6">
        <v>1.114</v>
      </c>
      <c r="J5" s="6">
        <v>13.414</v>
      </c>
      <c r="K5" s="13">
        <v>4</v>
      </c>
      <c r="L5" s="13">
        <v>0</v>
      </c>
      <c r="M5" s="13">
        <v>0</v>
      </c>
      <c r="N5" s="13">
        <v>0</v>
      </c>
      <c r="O5" s="13">
        <v>0</v>
      </c>
      <c r="P5" s="13">
        <v>0.129</v>
      </c>
      <c r="Q5" s="13">
        <v>0</v>
      </c>
      <c r="R5" s="13">
        <v>0</v>
      </c>
    </row>
    <row r="6" ht="20.25" spans="1:18">
      <c r="A6" s="7" t="s">
        <v>240</v>
      </c>
      <c r="B6" s="7" t="s">
        <v>241</v>
      </c>
      <c r="C6" s="7">
        <v>634.596</v>
      </c>
      <c r="D6" s="7">
        <v>754.124</v>
      </c>
      <c r="E6" s="7">
        <v>0</v>
      </c>
      <c r="F6" s="7">
        <v>0</v>
      </c>
      <c r="G6" s="7">
        <v>0</v>
      </c>
      <c r="H6" s="7">
        <v>1</v>
      </c>
      <c r="I6" s="6">
        <v>1.417</v>
      </c>
      <c r="J6" s="6">
        <v>17.042</v>
      </c>
      <c r="K6" s="13">
        <v>3</v>
      </c>
      <c r="L6" s="13">
        <v>2</v>
      </c>
      <c r="M6" s="13">
        <v>0</v>
      </c>
      <c r="N6" s="13">
        <v>0</v>
      </c>
      <c r="O6" s="13">
        <v>0</v>
      </c>
      <c r="P6" s="13">
        <v>-0.23</v>
      </c>
      <c r="Q6" s="13">
        <v>0</v>
      </c>
      <c r="R6" s="13">
        <v>0</v>
      </c>
    </row>
    <row r="7" ht="20.25" spans="1:18">
      <c r="A7" s="7" t="s">
        <v>242</v>
      </c>
      <c r="B7" s="7" t="s">
        <v>243</v>
      </c>
      <c r="C7" s="7">
        <v>3427.485</v>
      </c>
      <c r="D7" s="7">
        <v>3579.934</v>
      </c>
      <c r="E7" s="7">
        <v>0</v>
      </c>
      <c r="F7" s="7">
        <v>0</v>
      </c>
      <c r="G7" s="7">
        <v>0</v>
      </c>
      <c r="H7" s="7">
        <v>1</v>
      </c>
      <c r="I7" s="6">
        <v>1.161</v>
      </c>
      <c r="J7" s="6">
        <v>5.37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0.266</v>
      </c>
      <c r="Q7" s="13">
        <v>0</v>
      </c>
      <c r="R7" s="13">
        <v>0</v>
      </c>
    </row>
    <row r="8" ht="20.25" spans="1:18">
      <c r="A8" s="8" t="s">
        <v>244</v>
      </c>
      <c r="B8" s="8" t="s">
        <v>245</v>
      </c>
      <c r="C8" s="8">
        <v>2961.871</v>
      </c>
      <c r="D8" s="8">
        <v>4351.393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1</v>
      </c>
      <c r="L8" s="13">
        <v>0</v>
      </c>
      <c r="M8" s="13">
        <v>0</v>
      </c>
      <c r="N8" s="13">
        <v>0</v>
      </c>
      <c r="O8" s="13">
        <v>0</v>
      </c>
      <c r="P8" s="13">
        <v>-1.107</v>
      </c>
      <c r="Q8" s="13">
        <v>0</v>
      </c>
      <c r="R8" s="13">
        <v>0</v>
      </c>
    </row>
    <row r="9" ht="20.25" spans="1:18">
      <c r="A9" s="8" t="s">
        <v>246</v>
      </c>
      <c r="B9" s="8" t="s">
        <v>247</v>
      </c>
      <c r="C9" s="8">
        <v>3240.96</v>
      </c>
      <c r="D9" s="8">
        <v>3549.431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0</v>
      </c>
      <c r="P9" s="13">
        <v>-0.696</v>
      </c>
      <c r="Q9" s="13">
        <v>0</v>
      </c>
      <c r="R9" s="13">
        <v>0</v>
      </c>
    </row>
    <row r="10" ht="20.25" spans="1:18">
      <c r="A10" s="8" t="s">
        <v>248</v>
      </c>
      <c r="B10" s="8" t="s">
        <v>249</v>
      </c>
      <c r="C10" s="8">
        <v>3140.964</v>
      </c>
      <c r="D10" s="8">
        <v>3474.265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1</v>
      </c>
      <c r="N10" s="13">
        <v>0</v>
      </c>
      <c r="O10" s="13">
        <v>0</v>
      </c>
      <c r="P10" s="13">
        <v>0.214</v>
      </c>
      <c r="Q10" s="13">
        <v>0</v>
      </c>
      <c r="R10" s="13">
        <v>0</v>
      </c>
    </row>
    <row r="11" ht="20.25" spans="1:18">
      <c r="A11" s="8" t="s">
        <v>250</v>
      </c>
      <c r="B11" s="8" t="s">
        <v>251</v>
      </c>
      <c r="C11" s="8">
        <v>15427.973</v>
      </c>
      <c r="D11" s="8">
        <v>18607.873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2</v>
      </c>
      <c r="M11" s="13">
        <v>0</v>
      </c>
      <c r="N11" s="13">
        <v>0</v>
      </c>
      <c r="O11" s="13">
        <v>0</v>
      </c>
      <c r="P11" s="13">
        <v>-11.004</v>
      </c>
      <c r="Q11" s="13">
        <v>0</v>
      </c>
      <c r="R11" s="13">
        <v>0</v>
      </c>
    </row>
    <row r="12" ht="20.25" spans="1:18">
      <c r="A12" s="8" t="s">
        <v>252</v>
      </c>
      <c r="B12" s="8" t="s">
        <v>253</v>
      </c>
      <c r="C12" s="8">
        <v>5447.501</v>
      </c>
      <c r="D12" s="8">
        <v>6251.001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0</v>
      </c>
      <c r="P12" s="13">
        <v>7.274</v>
      </c>
      <c r="Q12" s="13">
        <v>0</v>
      </c>
      <c r="R12" s="13">
        <v>0</v>
      </c>
    </row>
    <row r="13" ht="20.25" spans="1:18">
      <c r="A13" s="8" t="s">
        <v>254</v>
      </c>
      <c r="B13" s="8" t="s">
        <v>255</v>
      </c>
      <c r="C13" s="8">
        <v>1296.146</v>
      </c>
      <c r="D13" s="8">
        <v>1387.408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1</v>
      </c>
      <c r="M13" s="13">
        <v>1</v>
      </c>
      <c r="N13" s="13">
        <v>-1</v>
      </c>
      <c r="O13" s="13">
        <v>0</v>
      </c>
      <c r="P13" s="13">
        <v>1.621</v>
      </c>
      <c r="Q13" s="13">
        <v>0</v>
      </c>
      <c r="R13" s="13">
        <v>0</v>
      </c>
    </row>
    <row r="14" ht="20.25" spans="1:18">
      <c r="A14" s="8" t="s">
        <v>256</v>
      </c>
      <c r="B14" s="8" t="s">
        <v>257</v>
      </c>
      <c r="C14" s="8">
        <v>1534.502</v>
      </c>
      <c r="D14" s="8">
        <v>1839.254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-2.601</v>
      </c>
      <c r="Q14" s="13">
        <v>0</v>
      </c>
      <c r="R14" s="13">
        <v>0</v>
      </c>
    </row>
    <row r="15" ht="20.25" spans="1:18">
      <c r="A15" s="8" t="s">
        <v>258</v>
      </c>
      <c r="B15" s="8" t="s">
        <v>259</v>
      </c>
      <c r="C15" s="8">
        <v>1034.329</v>
      </c>
      <c r="D15" s="8">
        <v>1300.618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-1.349</v>
      </c>
      <c r="Q15" s="13">
        <v>0</v>
      </c>
      <c r="R15" s="13">
        <v>0</v>
      </c>
    </row>
    <row r="16" ht="20.25" spans="1:18">
      <c r="A16" s="8" t="s">
        <v>260</v>
      </c>
      <c r="B16" s="8" t="s">
        <v>261</v>
      </c>
      <c r="C16" s="8">
        <v>7319.414</v>
      </c>
      <c r="D16" s="8">
        <v>7987.334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1</v>
      </c>
      <c r="L16" s="13">
        <v>2</v>
      </c>
      <c r="M16" s="13">
        <v>0</v>
      </c>
      <c r="N16" s="13">
        <v>1</v>
      </c>
      <c r="O16" s="13">
        <v>0</v>
      </c>
      <c r="P16" s="13">
        <v>4.353</v>
      </c>
      <c r="Q16" s="13">
        <v>0</v>
      </c>
      <c r="R16" s="13">
        <v>0</v>
      </c>
    </row>
    <row r="17" ht="20.25" spans="1:18">
      <c r="A17" s="8" t="s">
        <v>262</v>
      </c>
      <c r="B17" s="8" t="s">
        <v>263</v>
      </c>
      <c r="C17" s="8">
        <v>800.191</v>
      </c>
      <c r="D17" s="8">
        <v>902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-0.438</v>
      </c>
      <c r="Q17" s="13">
        <v>0</v>
      </c>
      <c r="R17" s="13">
        <v>1</v>
      </c>
    </row>
    <row r="18" ht="20.25" spans="1:18">
      <c r="A18" s="8" t="s">
        <v>264</v>
      </c>
      <c r="B18" s="8" t="s">
        <v>265</v>
      </c>
      <c r="C18" s="8">
        <v>5022.698</v>
      </c>
      <c r="D18" s="8">
        <v>5520.155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-0.114</v>
      </c>
      <c r="Q18" s="13">
        <v>0</v>
      </c>
      <c r="R18" s="13">
        <v>0</v>
      </c>
    </row>
    <row r="19" ht="20.25" spans="1:18">
      <c r="A19" s="8" t="s">
        <v>266</v>
      </c>
      <c r="B19" s="8" t="s">
        <v>267</v>
      </c>
      <c r="C19" s="8">
        <v>9152.556</v>
      </c>
      <c r="D19" s="8">
        <v>9923.121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7.861</v>
      </c>
      <c r="Q19" s="13">
        <v>0</v>
      </c>
      <c r="R19" s="13">
        <v>1</v>
      </c>
    </row>
    <row r="20" ht="20.25" spans="1:18">
      <c r="A20" s="8" t="s">
        <v>268</v>
      </c>
      <c r="B20" s="8" t="s">
        <v>269</v>
      </c>
      <c r="C20" s="8">
        <v>1159.075</v>
      </c>
      <c r="D20" s="8">
        <v>1475.619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0.419</v>
      </c>
      <c r="Q20" s="13">
        <v>0</v>
      </c>
      <c r="R20" s="13">
        <v>0</v>
      </c>
    </row>
    <row r="21" ht="20.25" spans="1:18">
      <c r="A21" s="8" t="s">
        <v>270</v>
      </c>
      <c r="B21" s="8" t="s">
        <v>271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272</v>
      </c>
      <c r="B22" s="8" t="s">
        <v>273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274</v>
      </c>
      <c r="B23" s="8" t="s">
        <v>275</v>
      </c>
      <c r="C23" s="8">
        <v>5501.455</v>
      </c>
      <c r="D23" s="8">
        <v>6244.727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0</v>
      </c>
      <c r="O23" s="13">
        <v>0</v>
      </c>
      <c r="P23" s="13">
        <v>-15.704</v>
      </c>
      <c r="Q23" s="13">
        <v>0</v>
      </c>
      <c r="R23" s="13">
        <v>0</v>
      </c>
    </row>
    <row r="24" ht="20.25" spans="1:18">
      <c r="A24" s="8" t="s">
        <v>276</v>
      </c>
      <c r="B24" s="8" t="s">
        <v>277</v>
      </c>
      <c r="C24" s="8">
        <v>1364.707</v>
      </c>
      <c r="D24" s="8">
        <v>1627.699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1</v>
      </c>
      <c r="N24" s="13">
        <v>-1</v>
      </c>
      <c r="O24" s="13">
        <v>0</v>
      </c>
      <c r="P24" s="13">
        <v>-2.015</v>
      </c>
      <c r="Q24" s="13">
        <v>0</v>
      </c>
      <c r="R24" s="13">
        <v>0</v>
      </c>
    </row>
    <row r="25" ht="20.25" spans="1:18">
      <c r="A25" s="8" t="s">
        <v>278</v>
      </c>
      <c r="B25" s="8" t="s">
        <v>279</v>
      </c>
      <c r="C25" s="8">
        <v>5836.806</v>
      </c>
      <c r="D25" s="8">
        <v>6531.63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2.804</v>
      </c>
      <c r="Q25" s="13">
        <v>0</v>
      </c>
      <c r="R25" s="13">
        <v>0</v>
      </c>
    </row>
    <row r="26" ht="20.25" spans="1:18">
      <c r="A26" s="8" t="s">
        <v>280</v>
      </c>
      <c r="B26" s="8" t="s">
        <v>281</v>
      </c>
      <c r="C26" s="8">
        <v>5959.928</v>
      </c>
      <c r="D26" s="8">
        <v>7414.304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8.189</v>
      </c>
      <c r="Q26" s="13">
        <v>0</v>
      </c>
      <c r="R26" s="13">
        <v>0</v>
      </c>
    </row>
    <row r="27" ht="20.25" spans="1:18">
      <c r="A27" s="8" t="s">
        <v>282</v>
      </c>
      <c r="B27" s="8" t="s">
        <v>283</v>
      </c>
      <c r="C27" s="8">
        <v>967.581</v>
      </c>
      <c r="D27" s="8">
        <v>1188.864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4</v>
      </c>
      <c r="L27" s="13">
        <v>0</v>
      </c>
      <c r="M27" s="13">
        <v>0</v>
      </c>
      <c r="N27" s="13">
        <v>0</v>
      </c>
      <c r="O27" s="13">
        <v>0</v>
      </c>
      <c r="P27" s="13">
        <v>3.163</v>
      </c>
      <c r="Q27" s="13">
        <v>0</v>
      </c>
      <c r="R27" s="13">
        <v>1</v>
      </c>
    </row>
    <row r="28" ht="20.25" spans="1:18">
      <c r="A28" s="8" t="s">
        <v>284</v>
      </c>
      <c r="B28" s="8" t="s">
        <v>285</v>
      </c>
      <c r="C28" s="8">
        <v>1481.325</v>
      </c>
      <c r="D28" s="8">
        <v>2921.69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2</v>
      </c>
      <c r="M28" s="13">
        <v>0</v>
      </c>
      <c r="N28" s="13">
        <v>0</v>
      </c>
      <c r="O28" s="13">
        <v>0</v>
      </c>
      <c r="P28" s="13">
        <v>12.05</v>
      </c>
      <c r="Q28" s="13">
        <v>0</v>
      </c>
      <c r="R28" s="13">
        <v>1</v>
      </c>
    </row>
    <row r="29" ht="20.25" spans="1:18">
      <c r="A29" s="8" t="s">
        <v>286</v>
      </c>
      <c r="B29" s="8" t="s">
        <v>287</v>
      </c>
      <c r="C29" s="8">
        <v>71008.453</v>
      </c>
      <c r="D29" s="8">
        <v>80880.852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2</v>
      </c>
      <c r="M29" s="13">
        <v>1</v>
      </c>
      <c r="N29" s="13">
        <v>0</v>
      </c>
      <c r="O29" s="13">
        <v>0</v>
      </c>
      <c r="P29" s="13">
        <v>-8.521</v>
      </c>
      <c r="Q29" s="13">
        <v>0</v>
      </c>
      <c r="R29" s="13">
        <v>0</v>
      </c>
    </row>
    <row r="30" ht="20.25" spans="1:18">
      <c r="A30" s="8" t="s">
        <v>288</v>
      </c>
      <c r="B30" s="8" t="s">
        <v>289</v>
      </c>
      <c r="C30" s="8">
        <v>9456.647</v>
      </c>
      <c r="D30" s="8">
        <v>11491.823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0</v>
      </c>
      <c r="M30" s="13">
        <v>1</v>
      </c>
      <c r="N30" s="13">
        <v>-1</v>
      </c>
      <c r="O30" s="13">
        <v>0</v>
      </c>
      <c r="P30" s="13">
        <v>14.988</v>
      </c>
      <c r="Q30" s="13">
        <v>0</v>
      </c>
      <c r="R30" s="13">
        <v>0</v>
      </c>
    </row>
    <row r="31" ht="20.25" spans="1:18">
      <c r="A31" s="8" t="s">
        <v>290</v>
      </c>
      <c r="B31" s="8" t="s">
        <v>291</v>
      </c>
      <c r="C31" s="8">
        <v>39803.637</v>
      </c>
      <c r="D31" s="8">
        <v>45066.547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1</v>
      </c>
      <c r="M31" s="13">
        <v>0</v>
      </c>
      <c r="N31" s="13">
        <v>0</v>
      </c>
      <c r="O31" s="13">
        <v>0</v>
      </c>
      <c r="P31" s="13">
        <v>150.487</v>
      </c>
      <c r="Q31" s="13">
        <v>0</v>
      </c>
      <c r="R31" s="13">
        <v>0</v>
      </c>
    </row>
    <row r="32" ht="20.25" spans="1:18">
      <c r="A32" s="6" t="s">
        <v>292</v>
      </c>
      <c r="B32" s="6" t="s">
        <v>293</v>
      </c>
      <c r="C32" s="6">
        <v>7516.483</v>
      </c>
      <c r="D32" s="6">
        <v>8485.779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8.559</v>
      </c>
      <c r="K32" s="13">
        <v>4</v>
      </c>
      <c r="L32" s="13">
        <v>1</v>
      </c>
      <c r="M32" s="13">
        <v>0</v>
      </c>
      <c r="N32" s="13">
        <v>0</v>
      </c>
      <c r="O32" s="13">
        <v>0</v>
      </c>
      <c r="P32" s="13">
        <v>6.708</v>
      </c>
      <c r="Q32" s="13">
        <v>0</v>
      </c>
      <c r="R32" s="13">
        <v>1</v>
      </c>
    </row>
    <row r="33" ht="20.25" spans="1:18">
      <c r="A33" s="6" t="s">
        <v>294</v>
      </c>
      <c r="B33" s="6" t="s">
        <v>295</v>
      </c>
      <c r="C33" s="6">
        <v>19293.859</v>
      </c>
      <c r="D33" s="6">
        <v>21037.359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3.891</v>
      </c>
      <c r="K33" s="13">
        <v>4</v>
      </c>
      <c r="L33" s="13">
        <v>0</v>
      </c>
      <c r="M33" s="13">
        <v>0</v>
      </c>
      <c r="N33" s="13">
        <v>0</v>
      </c>
      <c r="O33" s="13">
        <v>0</v>
      </c>
      <c r="P33" s="13">
        <v>8.037</v>
      </c>
      <c r="Q33" s="13">
        <v>0</v>
      </c>
      <c r="R33" s="13">
        <v>0</v>
      </c>
    </row>
    <row r="34" ht="20.25" spans="1:18">
      <c r="A34" s="6" t="s">
        <v>296</v>
      </c>
      <c r="B34" s="6" t="s">
        <v>297</v>
      </c>
      <c r="C34" s="6">
        <v>7247.374</v>
      </c>
      <c r="D34" s="6">
        <v>8580.049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5.424</v>
      </c>
      <c r="K34" s="13">
        <v>3</v>
      </c>
      <c r="L34" s="13">
        <v>2</v>
      </c>
      <c r="M34" s="13">
        <v>0</v>
      </c>
      <c r="N34" s="13">
        <v>1</v>
      </c>
      <c r="O34" s="13">
        <v>0</v>
      </c>
      <c r="P34" s="13">
        <v>10.32</v>
      </c>
      <c r="Q34" s="13">
        <v>0</v>
      </c>
      <c r="R34" s="13">
        <v>0</v>
      </c>
    </row>
    <row r="35" ht="20.25" spans="1:18">
      <c r="A35" s="6" t="s">
        <v>298</v>
      </c>
      <c r="B35" s="6" t="s">
        <v>299</v>
      </c>
      <c r="C35" s="6">
        <v>11848.726</v>
      </c>
      <c r="D35" s="6">
        <v>14863.503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3.276</v>
      </c>
      <c r="K35" s="13">
        <v>3</v>
      </c>
      <c r="L35" s="13">
        <v>2</v>
      </c>
      <c r="M35" s="13">
        <v>-1</v>
      </c>
      <c r="N35" s="13">
        <v>1</v>
      </c>
      <c r="O35" s="13">
        <v>0</v>
      </c>
      <c r="P35" s="13">
        <v>3.814</v>
      </c>
      <c r="Q35" s="13">
        <v>0</v>
      </c>
      <c r="R35" s="13">
        <v>0</v>
      </c>
    </row>
    <row r="36" ht="20.25" spans="1:18">
      <c r="A36" s="6" t="s">
        <v>300</v>
      </c>
      <c r="B36" s="6" t="s">
        <v>301</v>
      </c>
      <c r="C36" s="6">
        <v>3330.973</v>
      </c>
      <c r="D36" s="6">
        <v>3879.486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5.343</v>
      </c>
      <c r="K36" s="13">
        <v>4</v>
      </c>
      <c r="L36" s="13">
        <v>0</v>
      </c>
      <c r="M36" s="13">
        <v>-1</v>
      </c>
      <c r="N36" s="13">
        <v>1</v>
      </c>
      <c r="O36" s="13">
        <v>0</v>
      </c>
      <c r="P36" s="13">
        <v>-6.881</v>
      </c>
      <c r="Q36" s="13">
        <v>0</v>
      </c>
      <c r="R36" s="13">
        <v>0</v>
      </c>
    </row>
    <row r="37" ht="20.25" spans="1:18">
      <c r="A37" s="6" t="s">
        <v>302</v>
      </c>
      <c r="B37" s="6" t="s">
        <v>303</v>
      </c>
      <c r="C37" s="6">
        <v>72380.563</v>
      </c>
      <c r="D37" s="6">
        <v>81770.516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7.737</v>
      </c>
      <c r="K37" s="13">
        <v>4</v>
      </c>
      <c r="L37" s="13">
        <v>1</v>
      </c>
      <c r="M37" s="13">
        <v>0</v>
      </c>
      <c r="N37" s="13">
        <v>0</v>
      </c>
      <c r="O37" s="13">
        <v>0</v>
      </c>
      <c r="P37" s="13">
        <v>-4.867</v>
      </c>
      <c r="Q37" s="13">
        <v>0</v>
      </c>
      <c r="R37" s="13">
        <v>0</v>
      </c>
    </row>
    <row r="38" ht="20.25" spans="1:18">
      <c r="A38" s="6" t="s">
        <v>304</v>
      </c>
      <c r="B38" s="6" t="s">
        <v>305</v>
      </c>
      <c r="C38" s="6">
        <v>2797.033</v>
      </c>
      <c r="D38" s="6">
        <v>3499.388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8.204</v>
      </c>
      <c r="K38" s="13">
        <v>4</v>
      </c>
      <c r="L38" s="13">
        <v>1</v>
      </c>
      <c r="M38" s="13">
        <v>0</v>
      </c>
      <c r="N38" s="13">
        <v>0</v>
      </c>
      <c r="O38" s="13">
        <v>0</v>
      </c>
      <c r="P38" s="13">
        <v>-4.842</v>
      </c>
      <c r="Q38" s="13">
        <v>0</v>
      </c>
      <c r="R38" s="13">
        <v>0</v>
      </c>
    </row>
    <row r="39" ht="20.25" spans="1:18">
      <c r="A39" s="6" t="s">
        <v>306</v>
      </c>
      <c r="B39" s="6" t="s">
        <v>307</v>
      </c>
      <c r="C39" s="6">
        <v>118546.648</v>
      </c>
      <c r="D39" s="6">
        <v>134930.078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4.344</v>
      </c>
      <c r="K39" s="13">
        <v>3</v>
      </c>
      <c r="L39" s="13">
        <v>2</v>
      </c>
      <c r="M39" s="13">
        <v>0</v>
      </c>
      <c r="N39" s="13">
        <v>0</v>
      </c>
      <c r="O39" s="13">
        <v>0</v>
      </c>
      <c r="P39" s="13">
        <v>-9.778</v>
      </c>
      <c r="Q39" s="13">
        <v>0</v>
      </c>
      <c r="R39" s="13">
        <v>-1</v>
      </c>
    </row>
    <row r="40" ht="20.25" spans="1:18">
      <c r="A40" s="6" t="s">
        <v>308</v>
      </c>
      <c r="B40" s="6" t="s">
        <v>309</v>
      </c>
      <c r="C40" s="6">
        <v>16257.133</v>
      </c>
      <c r="D40" s="6">
        <v>17811.613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4.003</v>
      </c>
      <c r="K40" s="13">
        <v>3</v>
      </c>
      <c r="L40" s="13">
        <v>0</v>
      </c>
      <c r="M40" s="13">
        <v>0</v>
      </c>
      <c r="N40" s="13">
        <v>0</v>
      </c>
      <c r="O40" s="13">
        <v>0</v>
      </c>
      <c r="P40" s="13">
        <v>4.247</v>
      </c>
      <c r="Q40" s="13">
        <v>0</v>
      </c>
      <c r="R40" s="13">
        <v>0</v>
      </c>
    </row>
    <row r="41" ht="20.25" spans="1:18">
      <c r="A41" s="6" t="s">
        <v>310</v>
      </c>
      <c r="B41" s="6" t="s">
        <v>311</v>
      </c>
      <c r="C41" s="6">
        <v>239352.094</v>
      </c>
      <c r="D41" s="6">
        <v>289731.531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9.899</v>
      </c>
      <c r="K41" s="13">
        <v>4</v>
      </c>
      <c r="L41" s="13">
        <v>2</v>
      </c>
      <c r="M41" s="13">
        <v>0</v>
      </c>
      <c r="N41" s="13">
        <v>0</v>
      </c>
      <c r="O41" s="13">
        <v>0</v>
      </c>
      <c r="P41" s="13">
        <v>-219.246</v>
      </c>
      <c r="Q41" s="13">
        <v>0</v>
      </c>
      <c r="R41" s="13">
        <v>-1</v>
      </c>
    </row>
    <row r="42" ht="20.25" spans="1:18">
      <c r="A42" s="6" t="s">
        <v>312</v>
      </c>
      <c r="B42" s="6" t="s">
        <v>313</v>
      </c>
      <c r="C42" s="6">
        <v>12665.985</v>
      </c>
      <c r="D42" s="6">
        <v>13733.107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2.231</v>
      </c>
      <c r="K42" s="13">
        <v>1</v>
      </c>
      <c r="L42" s="13">
        <v>1</v>
      </c>
      <c r="M42" s="13">
        <v>0</v>
      </c>
      <c r="N42" s="13">
        <v>1</v>
      </c>
      <c r="O42" s="13">
        <v>0</v>
      </c>
      <c r="P42" s="13">
        <v>5.767</v>
      </c>
      <c r="Q42" s="13">
        <v>0</v>
      </c>
      <c r="R42" s="13">
        <v>0</v>
      </c>
    </row>
    <row r="43" ht="20.25" spans="1:18">
      <c r="A43" s="6" t="s">
        <v>314</v>
      </c>
      <c r="B43" s="6" t="s">
        <v>315</v>
      </c>
      <c r="C43" s="6">
        <v>3277.655</v>
      </c>
      <c r="D43" s="6">
        <v>3775.364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0.071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-6.259</v>
      </c>
      <c r="Q43" s="13">
        <v>0</v>
      </c>
      <c r="R43" s="13">
        <v>0</v>
      </c>
    </row>
    <row r="44" ht="20.25" spans="1:18">
      <c r="A44" s="6" t="s">
        <v>316</v>
      </c>
      <c r="B44" s="6" t="s">
        <v>317</v>
      </c>
      <c r="C44" s="6">
        <v>22152.932</v>
      </c>
      <c r="D44" s="6">
        <v>24741.363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1.433</v>
      </c>
      <c r="K44" s="13">
        <v>3</v>
      </c>
      <c r="L44" s="13">
        <v>2</v>
      </c>
      <c r="M44" s="13">
        <v>0</v>
      </c>
      <c r="N44" s="13">
        <v>0</v>
      </c>
      <c r="O44" s="13">
        <v>0</v>
      </c>
      <c r="P44" s="13">
        <v>-20.475</v>
      </c>
      <c r="Q44" s="13">
        <v>0</v>
      </c>
      <c r="R44" s="13">
        <v>0</v>
      </c>
    </row>
    <row r="45" ht="20.25" spans="1:18">
      <c r="A45" s="9" t="s">
        <v>318</v>
      </c>
      <c r="B45" s="9" t="s">
        <v>319</v>
      </c>
      <c r="C45" s="9">
        <v>3851.083</v>
      </c>
      <c r="D45" s="9">
        <v>4319.634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7.27</v>
      </c>
      <c r="K45" s="13">
        <v>2</v>
      </c>
      <c r="L45" s="13">
        <v>0</v>
      </c>
      <c r="M45" s="13">
        <v>0</v>
      </c>
      <c r="N45" s="13">
        <v>0</v>
      </c>
      <c r="O45" s="13">
        <v>0</v>
      </c>
      <c r="P45" s="13">
        <v>-3.825</v>
      </c>
      <c r="Q45" s="13">
        <v>0</v>
      </c>
      <c r="R45" s="13">
        <v>0</v>
      </c>
    </row>
    <row r="46" ht="20.25" spans="1:18">
      <c r="A46" s="6" t="s">
        <v>320</v>
      </c>
      <c r="B46" s="6" t="s">
        <v>321</v>
      </c>
      <c r="C46" s="6">
        <v>3406.121</v>
      </c>
      <c r="D46" s="6">
        <v>3823.769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3.372</v>
      </c>
      <c r="K46" s="13">
        <v>0</v>
      </c>
      <c r="L46" s="13">
        <v>1</v>
      </c>
      <c r="M46" s="13">
        <v>1</v>
      </c>
      <c r="N46" s="13">
        <v>-1</v>
      </c>
      <c r="O46" s="13">
        <v>0</v>
      </c>
      <c r="P46" s="13">
        <v>0.135</v>
      </c>
      <c r="Q46" s="13">
        <v>0</v>
      </c>
      <c r="R46" s="13">
        <v>0</v>
      </c>
    </row>
    <row r="47" ht="20.25" spans="1:18">
      <c r="A47" s="6" t="s">
        <v>322</v>
      </c>
      <c r="B47" s="6" t="s">
        <v>323</v>
      </c>
      <c r="C47" s="6">
        <v>151.64</v>
      </c>
      <c r="D47" s="6">
        <v>253.802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9.198</v>
      </c>
      <c r="K47" s="13">
        <v>0</v>
      </c>
      <c r="L47" s="13">
        <v>0</v>
      </c>
      <c r="M47" s="13">
        <v>0</v>
      </c>
      <c r="N47" s="13">
        <v>-1</v>
      </c>
      <c r="O47" s="13">
        <v>0</v>
      </c>
      <c r="P47" s="13">
        <v>-0.523</v>
      </c>
      <c r="Q47" s="13">
        <v>0</v>
      </c>
      <c r="R47" s="13">
        <v>0</v>
      </c>
    </row>
    <row r="48" ht="20.25" spans="1:18">
      <c r="A48" s="6" t="s">
        <v>324</v>
      </c>
      <c r="B48" s="6" t="s">
        <v>325</v>
      </c>
      <c r="C48" s="6">
        <v>2246.54</v>
      </c>
      <c r="D48" s="6">
        <v>2378.973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4.158</v>
      </c>
      <c r="K48" s="13">
        <v>3</v>
      </c>
      <c r="L48" s="13">
        <v>2</v>
      </c>
      <c r="M48" s="13">
        <v>0</v>
      </c>
      <c r="N48" s="13">
        <v>0</v>
      </c>
      <c r="O48" s="13">
        <v>0</v>
      </c>
      <c r="P48" s="13">
        <v>-3.235</v>
      </c>
      <c r="Q48" s="13">
        <v>0</v>
      </c>
      <c r="R48" s="13">
        <v>-1</v>
      </c>
    </row>
    <row r="49" ht="20.25" spans="1:18">
      <c r="A49" s="6" t="s">
        <v>326</v>
      </c>
      <c r="B49" s="6" t="s">
        <v>327</v>
      </c>
      <c r="C49" s="6">
        <v>2555.429</v>
      </c>
      <c r="D49" s="6">
        <v>2740.111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5.144</v>
      </c>
      <c r="K49" s="13">
        <v>2</v>
      </c>
      <c r="L49" s="13">
        <v>2</v>
      </c>
      <c r="M49" s="13">
        <v>0</v>
      </c>
      <c r="N49" s="13">
        <v>-1</v>
      </c>
      <c r="O49" s="13">
        <v>0</v>
      </c>
      <c r="P49" s="13">
        <v>-4.846</v>
      </c>
      <c r="Q49" s="13">
        <v>0</v>
      </c>
      <c r="R49" s="13">
        <v>-1</v>
      </c>
    </row>
    <row r="50" ht="20.25" spans="1:18">
      <c r="A50" s="6" t="s">
        <v>328</v>
      </c>
      <c r="B50" s="6" t="s">
        <v>329</v>
      </c>
      <c r="C50" s="6">
        <v>4244.102</v>
      </c>
      <c r="D50" s="6">
        <v>4832.475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5.413</v>
      </c>
      <c r="K50" s="13">
        <v>2</v>
      </c>
      <c r="L50" s="13">
        <v>2</v>
      </c>
      <c r="M50" s="13">
        <v>0</v>
      </c>
      <c r="N50" s="13">
        <v>0</v>
      </c>
      <c r="O50" s="13">
        <v>0</v>
      </c>
      <c r="P50" s="13">
        <v>-3.169</v>
      </c>
      <c r="Q50" s="13">
        <v>0</v>
      </c>
      <c r="R50" s="13">
        <v>0</v>
      </c>
    </row>
    <row r="51" ht="20.25" spans="1:18">
      <c r="A51" s="6" t="s">
        <v>330</v>
      </c>
      <c r="B51" s="6" t="s">
        <v>331</v>
      </c>
      <c r="C51" s="6">
        <v>688.443</v>
      </c>
      <c r="D51" s="6">
        <v>796.957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4.977</v>
      </c>
      <c r="K51" s="13">
        <v>0</v>
      </c>
      <c r="L51" s="13">
        <v>2</v>
      </c>
      <c r="M51" s="13">
        <v>0</v>
      </c>
      <c r="N51" s="13">
        <v>0</v>
      </c>
      <c r="O51" s="13">
        <v>0</v>
      </c>
      <c r="P51" s="13">
        <v>0.757</v>
      </c>
      <c r="Q51" s="13">
        <v>0</v>
      </c>
      <c r="R51" s="13">
        <v>-1</v>
      </c>
    </row>
    <row r="52" ht="20.25" spans="1:18">
      <c r="A52" s="6" t="s">
        <v>332</v>
      </c>
      <c r="B52" s="6" t="s">
        <v>333</v>
      </c>
      <c r="C52" s="6">
        <v>2869.828</v>
      </c>
      <c r="D52" s="6">
        <v>3226.061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1.651</v>
      </c>
      <c r="K52" s="13">
        <v>0</v>
      </c>
      <c r="L52" s="13">
        <v>1</v>
      </c>
      <c r="M52" s="13">
        <v>0</v>
      </c>
      <c r="N52" s="13">
        <v>0</v>
      </c>
      <c r="O52" s="13">
        <v>0</v>
      </c>
      <c r="P52" s="13">
        <v>0.243</v>
      </c>
      <c r="Q52" s="13">
        <v>0</v>
      </c>
      <c r="R52" s="13">
        <v>0</v>
      </c>
    </row>
    <row r="53" ht="20.25" spans="1:18">
      <c r="A53" s="6" t="s">
        <v>334</v>
      </c>
      <c r="B53" s="6" t="s">
        <v>335</v>
      </c>
      <c r="C53" s="6">
        <v>13449.798</v>
      </c>
      <c r="D53" s="6">
        <v>14569.25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3.134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6.422</v>
      </c>
      <c r="Q53" s="13">
        <v>0</v>
      </c>
      <c r="R53" s="13">
        <v>0</v>
      </c>
    </row>
    <row r="54" ht="20.25" spans="1:18">
      <c r="A54" s="6" t="s">
        <v>336</v>
      </c>
      <c r="B54" s="6" t="s">
        <v>337</v>
      </c>
      <c r="C54" s="6">
        <v>2813.983</v>
      </c>
      <c r="D54" s="6">
        <v>3203.915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2.224</v>
      </c>
      <c r="K54" s="13">
        <v>0</v>
      </c>
      <c r="L54" s="13">
        <v>2</v>
      </c>
      <c r="M54" s="13">
        <v>1</v>
      </c>
      <c r="N54" s="13">
        <v>-1</v>
      </c>
      <c r="O54" s="13">
        <v>0</v>
      </c>
      <c r="P54" s="13">
        <v>1.156</v>
      </c>
      <c r="Q54" s="13">
        <v>0</v>
      </c>
      <c r="R54" s="13">
        <v>0</v>
      </c>
    </row>
    <row r="55" ht="20.25" spans="1:18">
      <c r="A55" s="6" t="s">
        <v>338</v>
      </c>
      <c r="B55" s="6" t="s">
        <v>339</v>
      </c>
      <c r="C55" s="6">
        <v>7722.503</v>
      </c>
      <c r="D55" s="6">
        <v>8850.371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3.661</v>
      </c>
      <c r="K55" s="13">
        <v>1</v>
      </c>
      <c r="L55" s="13">
        <v>2</v>
      </c>
      <c r="M55" s="13">
        <v>1</v>
      </c>
      <c r="N55" s="13">
        <v>-1</v>
      </c>
      <c r="O55" s="13">
        <v>0</v>
      </c>
      <c r="P55" s="13">
        <v>-2.723</v>
      </c>
      <c r="Q55" s="13">
        <v>0</v>
      </c>
      <c r="R55" s="13">
        <v>0</v>
      </c>
    </row>
    <row r="56" ht="20.25" spans="1:18">
      <c r="A56" s="6" t="s">
        <v>340</v>
      </c>
      <c r="B56" s="6" t="s">
        <v>341</v>
      </c>
      <c r="C56" s="6">
        <v>4137.474</v>
      </c>
      <c r="D56" s="6">
        <v>4605.38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5.731</v>
      </c>
      <c r="K56" s="13">
        <v>0</v>
      </c>
      <c r="L56" s="13">
        <v>2</v>
      </c>
      <c r="M56" s="13">
        <v>0</v>
      </c>
      <c r="N56" s="13">
        <v>-1</v>
      </c>
      <c r="O56" s="13">
        <v>0</v>
      </c>
      <c r="P56" s="13">
        <v>-6.977</v>
      </c>
      <c r="Q56" s="13">
        <v>0</v>
      </c>
      <c r="R56" s="13">
        <v>0</v>
      </c>
    </row>
    <row r="57" ht="20.25" spans="1:18">
      <c r="A57" s="6" t="s">
        <v>342</v>
      </c>
      <c r="B57" s="6" t="s">
        <v>343</v>
      </c>
      <c r="C57" s="6">
        <v>7449.406</v>
      </c>
      <c r="D57" s="6">
        <v>8164.837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4.836</v>
      </c>
      <c r="K57" s="13">
        <v>1</v>
      </c>
      <c r="L57" s="13">
        <v>2</v>
      </c>
      <c r="M57" s="13">
        <v>0</v>
      </c>
      <c r="N57" s="13">
        <v>-1</v>
      </c>
      <c r="O57" s="13">
        <v>0</v>
      </c>
      <c r="P57" s="13">
        <v>-7.349</v>
      </c>
      <c r="Q57" s="13">
        <v>0</v>
      </c>
      <c r="R57" s="13">
        <v>0</v>
      </c>
    </row>
    <row r="58" ht="20.25" spans="1:18">
      <c r="A58" s="6" t="s">
        <v>344</v>
      </c>
      <c r="B58" s="6" t="s">
        <v>345</v>
      </c>
      <c r="C58" s="6">
        <v>6577.593</v>
      </c>
      <c r="D58" s="6">
        <v>7889.189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15.062</v>
      </c>
      <c r="K58" s="13">
        <v>1</v>
      </c>
      <c r="L58" s="13">
        <v>0</v>
      </c>
      <c r="M58" s="13">
        <v>1</v>
      </c>
      <c r="N58" s="13">
        <v>-1</v>
      </c>
      <c r="O58" s="13">
        <v>0</v>
      </c>
      <c r="P58" s="13">
        <v>-4.319</v>
      </c>
      <c r="Q58" s="13">
        <v>0</v>
      </c>
      <c r="R58" s="13">
        <v>0</v>
      </c>
    </row>
    <row r="59" ht="20.25" spans="1:18">
      <c r="A59" s="6" t="s">
        <v>346</v>
      </c>
      <c r="B59" s="6" t="s">
        <v>347</v>
      </c>
      <c r="C59" s="6">
        <v>13046.857</v>
      </c>
      <c r="D59" s="6">
        <v>14117.928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2.051</v>
      </c>
      <c r="K59" s="13">
        <v>1</v>
      </c>
      <c r="L59" s="13">
        <v>2</v>
      </c>
      <c r="M59" s="13">
        <v>0</v>
      </c>
      <c r="N59" s="13">
        <v>0</v>
      </c>
      <c r="O59" s="13">
        <v>0</v>
      </c>
      <c r="P59" s="13">
        <v>-1.106</v>
      </c>
      <c r="Q59" s="13">
        <v>0</v>
      </c>
      <c r="R59" s="13">
        <v>0</v>
      </c>
    </row>
    <row r="60" ht="20.25" spans="1:18">
      <c r="A60" s="6" t="s">
        <v>348</v>
      </c>
      <c r="B60" s="6" t="s">
        <v>349</v>
      </c>
      <c r="C60" s="6">
        <v>18644.975</v>
      </c>
      <c r="D60" s="6">
        <v>20082.441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5.211</v>
      </c>
      <c r="K60" s="13">
        <v>4</v>
      </c>
      <c r="L60" s="13">
        <v>2</v>
      </c>
      <c r="M60" s="13">
        <v>-1</v>
      </c>
      <c r="N60" s="13">
        <v>1</v>
      </c>
      <c r="O60" s="13">
        <v>0</v>
      </c>
      <c r="P60" s="13">
        <v>4.112</v>
      </c>
      <c r="Q60" s="13">
        <v>0</v>
      </c>
      <c r="R60" s="13">
        <v>0</v>
      </c>
    </row>
    <row r="61" ht="20.25" spans="1:18">
      <c r="A61" s="6" t="s">
        <v>350</v>
      </c>
      <c r="B61" s="6" t="s">
        <v>351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3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6" t="s">
        <v>352</v>
      </c>
      <c r="B62" s="6" t="s">
        <v>353</v>
      </c>
      <c r="C62" s="6">
        <v>2283.961</v>
      </c>
      <c r="D62" s="6">
        <v>2558.918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1.638</v>
      </c>
      <c r="K62" s="13">
        <v>2</v>
      </c>
      <c r="L62" s="13">
        <v>2</v>
      </c>
      <c r="M62" s="13">
        <v>0</v>
      </c>
      <c r="N62" s="13">
        <v>0</v>
      </c>
      <c r="O62" s="13">
        <v>1</v>
      </c>
      <c r="P62" s="13">
        <v>0.77</v>
      </c>
      <c r="Q62" s="13">
        <v>1</v>
      </c>
      <c r="R62" s="13">
        <v>0</v>
      </c>
    </row>
    <row r="63" ht="20.25" spans="1:18">
      <c r="A63" s="6" t="s">
        <v>354</v>
      </c>
      <c r="B63" s="6" t="s">
        <v>355</v>
      </c>
      <c r="C63" s="6">
        <v>8441.599</v>
      </c>
      <c r="D63" s="6">
        <v>9441.556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10.11</v>
      </c>
      <c r="K63" s="13">
        <v>4</v>
      </c>
      <c r="L63" s="13">
        <v>2</v>
      </c>
      <c r="M63" s="13">
        <v>0</v>
      </c>
      <c r="N63" s="13">
        <v>0</v>
      </c>
      <c r="O63" s="13">
        <v>0</v>
      </c>
      <c r="P63" s="13">
        <v>-7.487</v>
      </c>
      <c r="Q63" s="13">
        <v>0</v>
      </c>
      <c r="R63" s="13">
        <v>0</v>
      </c>
    </row>
    <row r="64" ht="20.25" spans="1:18">
      <c r="A64" s="6" t="s">
        <v>356</v>
      </c>
      <c r="B64" s="6" t="s">
        <v>357</v>
      </c>
      <c r="C64" s="6">
        <v>6192.123</v>
      </c>
      <c r="D64" s="6">
        <v>7199.947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6.066</v>
      </c>
      <c r="K64" s="13">
        <v>3</v>
      </c>
      <c r="L64" s="13">
        <v>1</v>
      </c>
      <c r="M64" s="13">
        <v>-1</v>
      </c>
      <c r="N64" s="13">
        <v>1</v>
      </c>
      <c r="O64" s="13">
        <v>0</v>
      </c>
      <c r="P64" s="13">
        <v>-4.892</v>
      </c>
      <c r="Q64" s="13">
        <v>0</v>
      </c>
      <c r="R64" s="13">
        <v>0</v>
      </c>
    </row>
    <row r="65" ht="20.25" spans="1:18">
      <c r="A65" s="6" t="s">
        <v>358</v>
      </c>
      <c r="B65" s="6" t="s">
        <v>359</v>
      </c>
      <c r="C65" s="6">
        <v>7782.674</v>
      </c>
      <c r="D65" s="6">
        <v>8313.048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5.066</v>
      </c>
      <c r="K65" s="13">
        <v>3</v>
      </c>
      <c r="L65" s="13">
        <v>2</v>
      </c>
      <c r="M65" s="13">
        <v>0</v>
      </c>
      <c r="N65" s="13">
        <v>0</v>
      </c>
      <c r="O65" s="13">
        <v>0</v>
      </c>
      <c r="P65" s="13">
        <v>4.035</v>
      </c>
      <c r="Q65" s="13">
        <v>1</v>
      </c>
      <c r="R65" s="13">
        <v>1</v>
      </c>
    </row>
    <row r="66" ht="20.25" spans="1:18">
      <c r="A66" s="6" t="s">
        <v>360</v>
      </c>
      <c r="B66" s="6" t="s">
        <v>361</v>
      </c>
      <c r="C66" s="6">
        <v>2242.509</v>
      </c>
      <c r="D66" s="6">
        <v>2821.127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19.91</v>
      </c>
      <c r="K66" s="13">
        <v>4</v>
      </c>
      <c r="L66" s="13">
        <v>0</v>
      </c>
      <c r="M66" s="13">
        <v>0</v>
      </c>
      <c r="N66" s="13">
        <v>0</v>
      </c>
      <c r="O66" s="13">
        <v>0</v>
      </c>
      <c r="P66" s="13">
        <v>-32.71</v>
      </c>
      <c r="Q66" s="13">
        <v>0</v>
      </c>
      <c r="R66" s="13">
        <v>0</v>
      </c>
    </row>
    <row r="67" ht="20.25" spans="1:18">
      <c r="A67" s="6" t="s">
        <v>362</v>
      </c>
      <c r="B67" s="6" t="s">
        <v>363</v>
      </c>
      <c r="C67" s="6">
        <v>5682.812</v>
      </c>
      <c r="D67" s="6">
        <v>6553.963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7.597</v>
      </c>
      <c r="K67" s="13">
        <v>3</v>
      </c>
      <c r="L67" s="13">
        <v>2</v>
      </c>
      <c r="M67" s="13">
        <v>-1</v>
      </c>
      <c r="N67" s="13">
        <v>1</v>
      </c>
      <c r="O67" s="13">
        <v>0</v>
      </c>
      <c r="P67" s="13">
        <v>-7.937</v>
      </c>
      <c r="Q67" s="13">
        <v>0</v>
      </c>
      <c r="R67" s="13">
        <v>0</v>
      </c>
    </row>
    <row r="68" ht="20.25" spans="1:18">
      <c r="A68" s="6" t="s">
        <v>364</v>
      </c>
      <c r="B68" s="6" t="s">
        <v>365</v>
      </c>
      <c r="C68" s="6">
        <v>6293.486</v>
      </c>
      <c r="D68" s="6">
        <v>7738.043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8.631</v>
      </c>
      <c r="K68" s="13">
        <v>3</v>
      </c>
      <c r="L68" s="13">
        <v>2</v>
      </c>
      <c r="M68" s="13">
        <v>-1</v>
      </c>
      <c r="N68" s="13">
        <v>1</v>
      </c>
      <c r="O68" s="13">
        <v>0</v>
      </c>
      <c r="P68" s="13">
        <v>-10.448</v>
      </c>
      <c r="Q68" s="13">
        <v>0</v>
      </c>
      <c r="R68" s="13">
        <v>0</v>
      </c>
    </row>
    <row r="69" ht="20.25" spans="1:18">
      <c r="A69" s="6" t="s">
        <v>366</v>
      </c>
      <c r="B69" s="6" t="s">
        <v>367</v>
      </c>
      <c r="C69" s="6">
        <v>2392.626</v>
      </c>
      <c r="D69" s="6">
        <v>2826.3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3.717</v>
      </c>
      <c r="K69" s="13">
        <v>0</v>
      </c>
      <c r="L69" s="13">
        <v>2</v>
      </c>
      <c r="M69" s="13">
        <v>1</v>
      </c>
      <c r="N69" s="13">
        <v>-1</v>
      </c>
      <c r="O69" s="13">
        <v>0</v>
      </c>
      <c r="P69" s="13">
        <v>-3.1</v>
      </c>
      <c r="Q69" s="13">
        <v>0</v>
      </c>
      <c r="R69" s="13">
        <v>0</v>
      </c>
    </row>
    <row r="70" ht="20.25" spans="1:18">
      <c r="A70" s="6" t="s">
        <v>368</v>
      </c>
      <c r="B70" s="6" t="s">
        <v>369</v>
      </c>
      <c r="C70" s="6">
        <v>5625.85</v>
      </c>
      <c r="D70" s="6">
        <v>6019.931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4.598</v>
      </c>
      <c r="K70" s="13">
        <v>3</v>
      </c>
      <c r="L70" s="13">
        <v>1</v>
      </c>
      <c r="M70" s="13">
        <v>0</v>
      </c>
      <c r="N70" s="13">
        <v>-1</v>
      </c>
      <c r="O70" s="13">
        <v>0</v>
      </c>
      <c r="P70" s="13">
        <v>1.252</v>
      </c>
      <c r="Q70" s="13">
        <v>0</v>
      </c>
      <c r="R70" s="13">
        <v>0</v>
      </c>
    </row>
    <row r="71" ht="20.25" spans="1:18">
      <c r="A71" s="6" t="s">
        <v>370</v>
      </c>
      <c r="B71" s="6" t="s">
        <v>371</v>
      </c>
      <c r="C71" s="6">
        <v>4463.921</v>
      </c>
      <c r="D71" s="6">
        <v>5326.597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8.112</v>
      </c>
      <c r="K71" s="13">
        <v>3</v>
      </c>
      <c r="L71" s="13">
        <v>2</v>
      </c>
      <c r="M71" s="13">
        <v>-1</v>
      </c>
      <c r="N71" s="13">
        <v>1</v>
      </c>
      <c r="O71" s="13">
        <v>0</v>
      </c>
      <c r="P71" s="13">
        <v>-8.515</v>
      </c>
      <c r="Q71" s="13">
        <v>0</v>
      </c>
      <c r="R71" s="13">
        <v>0</v>
      </c>
    </row>
    <row r="72" ht="20.25" spans="1:18">
      <c r="A72" s="6" t="s">
        <v>372</v>
      </c>
      <c r="B72" s="6" t="s">
        <v>373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374</v>
      </c>
      <c r="B73" s="6" t="s">
        <v>375</v>
      </c>
      <c r="C73" s="6">
        <v>5061.392</v>
      </c>
      <c r="D73" s="6">
        <v>5980.854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10.491</v>
      </c>
      <c r="K73" s="13">
        <v>3</v>
      </c>
      <c r="L73" s="13">
        <v>2</v>
      </c>
      <c r="M73" s="13">
        <v>0</v>
      </c>
      <c r="N73" s="13">
        <v>0</v>
      </c>
      <c r="O73" s="13">
        <v>0</v>
      </c>
      <c r="P73" s="13">
        <v>-7.841</v>
      </c>
      <c r="Q73" s="13">
        <v>0</v>
      </c>
      <c r="R73" s="13">
        <v>0</v>
      </c>
    </row>
    <row r="74" ht="20.25" spans="1:18">
      <c r="A74" s="6" t="s">
        <v>376</v>
      </c>
      <c r="B74" s="6" t="s">
        <v>377</v>
      </c>
      <c r="C74" s="6">
        <v>3580.581</v>
      </c>
      <c r="D74" s="6">
        <v>4020.926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7.022</v>
      </c>
      <c r="K74" s="13">
        <v>1</v>
      </c>
      <c r="L74" s="13">
        <v>2</v>
      </c>
      <c r="M74" s="13">
        <v>0</v>
      </c>
      <c r="N74" s="13">
        <v>1</v>
      </c>
      <c r="O74" s="13">
        <v>0</v>
      </c>
      <c r="P74" s="13">
        <v>-0.701</v>
      </c>
      <c r="Q74" s="13">
        <v>0</v>
      </c>
      <c r="R74" s="13">
        <v>0</v>
      </c>
    </row>
    <row r="75" ht="20.25" spans="1:18">
      <c r="A75" s="6" t="s">
        <v>378</v>
      </c>
      <c r="B75" s="6" t="s">
        <v>379</v>
      </c>
      <c r="C75" s="6">
        <v>2473.452</v>
      </c>
      <c r="D75" s="6">
        <v>2762.278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7.989</v>
      </c>
      <c r="K75" s="13">
        <v>3</v>
      </c>
      <c r="L75" s="13">
        <v>2</v>
      </c>
      <c r="M75" s="13">
        <v>0</v>
      </c>
      <c r="N75" s="13">
        <v>1</v>
      </c>
      <c r="O75" s="13">
        <v>0</v>
      </c>
      <c r="P75" s="13">
        <v>0.503</v>
      </c>
      <c r="Q75" s="13">
        <v>0</v>
      </c>
      <c r="R75" s="13">
        <v>0</v>
      </c>
    </row>
    <row r="76" ht="20.25" spans="1:18">
      <c r="A76" s="6" t="s">
        <v>380</v>
      </c>
      <c r="B76" s="6" t="s">
        <v>381</v>
      </c>
      <c r="C76" s="6">
        <v>5137.718</v>
      </c>
      <c r="D76" s="6">
        <v>6358.569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14.323</v>
      </c>
      <c r="K76" s="13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-13.008</v>
      </c>
      <c r="Q76" s="13">
        <v>0</v>
      </c>
      <c r="R76" s="13">
        <v>0</v>
      </c>
    </row>
    <row r="77" ht="20.25" spans="1:18">
      <c r="A77" s="6" t="s">
        <v>382</v>
      </c>
      <c r="B77" s="6" t="s">
        <v>383</v>
      </c>
      <c r="C77" s="6">
        <v>107.125</v>
      </c>
      <c r="D77" s="6">
        <v>109.597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1.463</v>
      </c>
      <c r="K77" s="13">
        <v>0</v>
      </c>
      <c r="L77" s="13">
        <v>2</v>
      </c>
      <c r="M77" s="13">
        <v>0</v>
      </c>
      <c r="N77" s="13">
        <v>0</v>
      </c>
      <c r="O77" s="13">
        <v>0</v>
      </c>
      <c r="P77" s="13">
        <v>-0.002</v>
      </c>
      <c r="Q77" s="13">
        <v>0</v>
      </c>
      <c r="R77" s="13">
        <v>-1</v>
      </c>
    </row>
    <row r="78" ht="20.25" spans="1:18">
      <c r="A78" s="6" t="s">
        <v>384</v>
      </c>
      <c r="B78" s="6" t="s">
        <v>385</v>
      </c>
      <c r="C78" s="6">
        <v>105.204</v>
      </c>
      <c r="D78" s="6">
        <v>107.014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0.709</v>
      </c>
      <c r="K78" s="13">
        <v>0</v>
      </c>
      <c r="L78" s="13">
        <v>2</v>
      </c>
      <c r="M78" s="13">
        <v>0</v>
      </c>
      <c r="N78" s="13">
        <v>0</v>
      </c>
      <c r="O78" s="13">
        <v>0</v>
      </c>
      <c r="P78" s="13">
        <v>-0.01</v>
      </c>
      <c r="Q78" s="13">
        <v>0</v>
      </c>
      <c r="R78" s="13">
        <v>0</v>
      </c>
    </row>
    <row r="79" ht="20.25" spans="1:18">
      <c r="A79" s="6" t="s">
        <v>386</v>
      </c>
      <c r="B79" s="6" t="s">
        <v>387</v>
      </c>
      <c r="C79" s="6">
        <v>113.904</v>
      </c>
      <c r="D79" s="6">
        <v>121.692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4.523</v>
      </c>
      <c r="K79" s="13">
        <v>1</v>
      </c>
      <c r="L79" s="13">
        <v>2</v>
      </c>
      <c r="M79" s="13">
        <v>0</v>
      </c>
      <c r="N79" s="13">
        <v>-1</v>
      </c>
      <c r="O79" s="13">
        <v>0</v>
      </c>
      <c r="P79" s="13">
        <v>-0.041</v>
      </c>
      <c r="Q79" s="13">
        <v>0</v>
      </c>
      <c r="R79" s="13">
        <v>-1</v>
      </c>
    </row>
    <row r="80" ht="20.25" spans="1:18">
      <c r="A80" s="6" t="s">
        <v>388</v>
      </c>
      <c r="B80" s="6" t="s">
        <v>389</v>
      </c>
      <c r="C80" s="6">
        <v>102.268</v>
      </c>
      <c r="D80" s="6">
        <v>103.305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0.076</v>
      </c>
      <c r="K80" s="13">
        <v>0</v>
      </c>
      <c r="L80" s="13">
        <v>2</v>
      </c>
      <c r="M80" s="13">
        <v>0</v>
      </c>
      <c r="N80" s="13">
        <v>-1</v>
      </c>
      <c r="O80" s="13">
        <v>0</v>
      </c>
      <c r="P80" s="13">
        <v>0.008</v>
      </c>
      <c r="Q80" s="13">
        <v>0</v>
      </c>
      <c r="R80" s="13">
        <v>0</v>
      </c>
    </row>
    <row r="81" ht="20.25" spans="1:18">
      <c r="A81" s="9" t="s">
        <v>390</v>
      </c>
      <c r="B81" s="9" t="s">
        <v>391</v>
      </c>
      <c r="C81" s="9">
        <v>63741.641</v>
      </c>
      <c r="D81" s="9">
        <v>72511.977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8.457</v>
      </c>
      <c r="K81" s="13">
        <v>4</v>
      </c>
      <c r="L81" s="13">
        <v>2</v>
      </c>
      <c r="M81" s="13">
        <v>0</v>
      </c>
      <c r="N81" s="13">
        <v>0</v>
      </c>
      <c r="O81" s="13">
        <v>0</v>
      </c>
      <c r="P81" s="13">
        <v>-33.98</v>
      </c>
      <c r="Q81" s="13">
        <v>0</v>
      </c>
      <c r="R81" s="13">
        <v>0</v>
      </c>
    </row>
    <row r="82" ht="20.25" spans="1:18">
      <c r="A82" s="9" t="s">
        <v>392</v>
      </c>
      <c r="B82" s="9" t="s">
        <v>393</v>
      </c>
      <c r="C82" s="9">
        <v>3328.32</v>
      </c>
      <c r="D82" s="9">
        <v>4151.713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7.905</v>
      </c>
      <c r="K82" s="13">
        <v>4</v>
      </c>
      <c r="L82" s="13">
        <v>0</v>
      </c>
      <c r="M82" s="13">
        <v>-1</v>
      </c>
      <c r="N82" s="13">
        <v>1</v>
      </c>
      <c r="O82" s="13">
        <v>0</v>
      </c>
      <c r="P82" s="13">
        <v>-7.345</v>
      </c>
      <c r="Q82" s="13">
        <v>0</v>
      </c>
      <c r="R82" s="13">
        <v>0</v>
      </c>
    </row>
    <row r="83" ht="20.25" spans="1:18">
      <c r="A83" s="9" t="s">
        <v>394</v>
      </c>
      <c r="B83" s="9" t="s">
        <v>395</v>
      </c>
      <c r="C83" s="9">
        <v>12643.686</v>
      </c>
      <c r="D83" s="9">
        <v>15483.043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2.403</v>
      </c>
      <c r="K83" s="13">
        <v>1</v>
      </c>
      <c r="L83" s="13">
        <v>2</v>
      </c>
      <c r="M83" s="13">
        <v>0</v>
      </c>
      <c r="N83" s="13">
        <v>0</v>
      </c>
      <c r="O83" s="13">
        <v>0</v>
      </c>
      <c r="P83" s="13">
        <v>1.393</v>
      </c>
      <c r="Q83" s="13">
        <v>0</v>
      </c>
      <c r="R83" s="13">
        <v>0</v>
      </c>
    </row>
    <row r="84" ht="20.25" spans="1:18">
      <c r="A84" s="9" t="s">
        <v>396</v>
      </c>
      <c r="B84" s="9" t="s">
        <v>397</v>
      </c>
      <c r="C84" s="9">
        <v>466.039</v>
      </c>
      <c r="D84" s="9">
        <v>583.621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4.028</v>
      </c>
      <c r="K84" s="13">
        <v>3</v>
      </c>
      <c r="L84" s="13">
        <v>0</v>
      </c>
      <c r="M84" s="13">
        <v>0</v>
      </c>
      <c r="N84" s="13">
        <v>0</v>
      </c>
      <c r="O84" s="13">
        <v>0</v>
      </c>
      <c r="P84" s="13">
        <v>-0.988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2025-05-13T15:10:36Z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E16FE33FEE5547BF95BC5C2DC23CA50C_13</vt:lpwstr>
  </property>
  <property fmtid="{D5CDD505-2E9C-101B-9397-08002B2CF9AE}" pid="3" name="KSOProductBuildVer">
    <vt:lpwstr>2052-12.1.0.15712</vt:lpwstr>
  </property>
</Properties>
</file>