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<sst xmlns="http://schemas.openxmlformats.org/spreadsheetml/2006/main" count="567" uniqueCount="502">
  <si>
    <t>京沪深强转弱</t>
  </si>
  <si>
    <t>京沪深弱转强</t>
  </si>
  <si>
    <t>代码</t>
  </si>
  <si>
    <t>简称</t>
  </si>
  <si>
    <t>总市值</t>
  </si>
  <si>
    <t>商誉减值</t>
  </si>
  <si>
    <t>24238.22亿</t>
  </si>
  <si>
    <t>中证800</t>
  </si>
  <si>
    <t>568507.06亿</t>
  </si>
  <si>
    <t>医疗保健</t>
  </si>
  <si>
    <t>17986.19亿</t>
  </si>
  <si>
    <t>上证指数</t>
  </si>
  <si>
    <t>517141.09亿</t>
  </si>
  <si>
    <t>陕西板块</t>
  </si>
  <si>
    <t>13324.10亿</t>
  </si>
  <si>
    <t>含B股</t>
  </si>
  <si>
    <t>10797.41亿</t>
  </si>
  <si>
    <t>新综指</t>
  </si>
  <si>
    <t>511822.53亿</t>
  </si>
  <si>
    <t>密集调研</t>
  </si>
  <si>
    <t>10073.49亿</t>
  </si>
  <si>
    <t>Ａ股指数</t>
  </si>
  <si>
    <t>511473.78亿</t>
  </si>
  <si>
    <t>TOPCon电池</t>
  </si>
  <si>
    <t>7784.61亿</t>
  </si>
  <si>
    <t>沪深300</t>
  </si>
  <si>
    <t>440977.78亿</t>
  </si>
  <si>
    <t>云南板块</t>
  </si>
  <si>
    <t>7532.96亿</t>
  </si>
  <si>
    <t>HJT电池</t>
  </si>
  <si>
    <t>6415.06亿</t>
  </si>
  <si>
    <t>MSCI成份</t>
  </si>
  <si>
    <t>413154.50亿</t>
  </si>
  <si>
    <t>POE胶膜</t>
  </si>
  <si>
    <t>6076.85亿</t>
  </si>
  <si>
    <t>大盘股</t>
  </si>
  <si>
    <t>399051.25亿</t>
  </si>
  <si>
    <t>发可转债</t>
  </si>
  <si>
    <t>5363.01亿</t>
  </si>
  <si>
    <t>北上重仓</t>
  </si>
  <si>
    <t>371156.63亿</t>
  </si>
  <si>
    <t>化纤</t>
  </si>
  <si>
    <t>4129.41亿</t>
  </si>
  <si>
    <t>基金重仓</t>
  </si>
  <si>
    <t>341285.53亿</t>
  </si>
  <si>
    <t>近期复牌</t>
  </si>
  <si>
    <t>3562.07亿</t>
  </si>
  <si>
    <t>深证综指</t>
  </si>
  <si>
    <t>325462.22亿</t>
  </si>
  <si>
    <t>社保新进</t>
  </si>
  <si>
    <t>3061.16亿</t>
  </si>
  <si>
    <t>深证成指</t>
  </si>
  <si>
    <t>QFII新进</t>
  </si>
  <si>
    <t>1228.82亿</t>
  </si>
  <si>
    <t>上证180</t>
  </si>
  <si>
    <t>315973.94亿</t>
  </si>
  <si>
    <t>中创100</t>
  </si>
  <si>
    <t>--</t>
  </si>
  <si>
    <t>非周期股</t>
  </si>
  <si>
    <t>302641.13亿</t>
  </si>
  <si>
    <t>绿色电力</t>
  </si>
  <si>
    <t>深证Ａ指</t>
  </si>
  <si>
    <t>274496.19亿</t>
  </si>
  <si>
    <t>中盘价值</t>
  </si>
  <si>
    <t>新指数</t>
  </si>
  <si>
    <t>270044.84亿</t>
  </si>
  <si>
    <t>中盘成长</t>
  </si>
  <si>
    <t>中证A100</t>
  </si>
  <si>
    <t>230617.34亿</t>
  </si>
  <si>
    <t>深证治理</t>
  </si>
  <si>
    <t>周期股</t>
  </si>
  <si>
    <t>229003.78亿</t>
  </si>
  <si>
    <t>资源优势</t>
  </si>
  <si>
    <t>上证50</t>
  </si>
  <si>
    <t>205086.27亿</t>
  </si>
  <si>
    <t>创业大盘</t>
  </si>
  <si>
    <t>深成指R</t>
  </si>
  <si>
    <t>192335.19亿</t>
  </si>
  <si>
    <t>创科技</t>
  </si>
  <si>
    <t>行业龙头</t>
  </si>
  <si>
    <t>191542.94亿</t>
  </si>
  <si>
    <t>创质量</t>
  </si>
  <si>
    <t>中特估</t>
  </si>
  <si>
    <t>184966.08亿</t>
  </si>
  <si>
    <t>乐富指数</t>
  </si>
  <si>
    <t>通达信88</t>
  </si>
  <si>
    <t>149977.45亿</t>
  </si>
  <si>
    <t>配股预案</t>
  </si>
  <si>
    <t>证金汇金持股</t>
  </si>
  <si>
    <t>135222.39亿</t>
  </si>
  <si>
    <t>创业板50</t>
  </si>
  <si>
    <t>中证500</t>
  </si>
  <si>
    <t>127529.28亿</t>
  </si>
  <si>
    <t>创业板综</t>
  </si>
  <si>
    <t>122140.45亿</t>
  </si>
  <si>
    <t>一带一路</t>
  </si>
  <si>
    <t>119465.95亿</t>
  </si>
  <si>
    <t>消费100</t>
  </si>
  <si>
    <t>114800.04亿</t>
  </si>
  <si>
    <t>中小综指</t>
  </si>
  <si>
    <t>109084.11亿</t>
  </si>
  <si>
    <t>中字头</t>
  </si>
  <si>
    <t>106947.10亿</t>
  </si>
  <si>
    <t>保险重仓</t>
  </si>
  <si>
    <t>100505.18亿</t>
  </si>
  <si>
    <t>陆股通重仓</t>
  </si>
  <si>
    <t>95873.80亿</t>
  </si>
  <si>
    <t>深圳板块</t>
  </si>
  <si>
    <t>85242.49亿</t>
  </si>
  <si>
    <t>上证380</t>
  </si>
  <si>
    <t>73616.82亿</t>
  </si>
  <si>
    <t>含可转债</t>
  </si>
  <si>
    <t>65462.29亿</t>
  </si>
  <si>
    <t>拟增持</t>
  </si>
  <si>
    <t>59972.91亿</t>
  </si>
  <si>
    <t>全指材料</t>
  </si>
  <si>
    <t>52125.55亿</t>
  </si>
  <si>
    <t>创投概念</t>
  </si>
  <si>
    <t>51985.83亿</t>
  </si>
  <si>
    <t>MSCI中盘</t>
  </si>
  <si>
    <t>48023.83亿</t>
  </si>
  <si>
    <t>车联网</t>
  </si>
  <si>
    <t>47819.95亿</t>
  </si>
  <si>
    <t>业绩预升</t>
  </si>
  <si>
    <t>46130.20亿</t>
  </si>
  <si>
    <t>整体上市</t>
  </si>
  <si>
    <t>42723.99亿</t>
  </si>
  <si>
    <t>高市净率</t>
  </si>
  <si>
    <t>39264.36亿</t>
  </si>
  <si>
    <t>医药</t>
  </si>
  <si>
    <t>37504.45亿</t>
  </si>
  <si>
    <t>白酒概念</t>
  </si>
  <si>
    <t>35850.26亿</t>
  </si>
  <si>
    <t>元器件</t>
  </si>
  <si>
    <t>34451.59亿</t>
  </si>
  <si>
    <t>化工</t>
  </si>
  <si>
    <t>34203.03亿</t>
  </si>
  <si>
    <t>分拆上市预期</t>
  </si>
  <si>
    <t>33944.44亿</t>
  </si>
  <si>
    <t>券商重仓</t>
  </si>
  <si>
    <t>30961.04亿</t>
  </si>
  <si>
    <t>证券</t>
  </si>
  <si>
    <t>30697.41亿</t>
  </si>
  <si>
    <t>参股新股</t>
  </si>
  <si>
    <t>28963.98亿</t>
  </si>
  <si>
    <t>券商金股</t>
  </si>
  <si>
    <t>28001.25亿</t>
  </si>
  <si>
    <t>雄安新区</t>
  </si>
  <si>
    <t>27094.75亿</t>
  </si>
  <si>
    <t>承诺不减</t>
  </si>
  <si>
    <t>26797.24亿</t>
  </si>
  <si>
    <t>四川板块</t>
  </si>
  <si>
    <t>26770.19亿</t>
  </si>
  <si>
    <t>养老金持股</t>
  </si>
  <si>
    <t>26676.95亿</t>
  </si>
  <si>
    <t>参股金融</t>
  </si>
  <si>
    <t>25412.32亿</t>
  </si>
  <si>
    <t>贵州板块</t>
  </si>
  <si>
    <t>22468.17亿</t>
  </si>
  <si>
    <t>铁路基建</t>
  </si>
  <si>
    <t>20110.40亿</t>
  </si>
  <si>
    <t>安徽板块</t>
  </si>
  <si>
    <t>18782.41亿</t>
  </si>
  <si>
    <t>AI眼镜</t>
  </si>
  <si>
    <t>18419.36亿</t>
  </si>
  <si>
    <t>含GDR</t>
  </si>
  <si>
    <t>17693.00亿</t>
  </si>
  <si>
    <t>家用电器</t>
  </si>
  <si>
    <t>17655.56亿</t>
  </si>
  <si>
    <t>员工持股</t>
  </si>
  <si>
    <t>17454.90亿</t>
  </si>
  <si>
    <t>稀缺资源</t>
  </si>
  <si>
    <t>17371.51亿</t>
  </si>
  <si>
    <t>建筑</t>
  </si>
  <si>
    <t>16070.92亿</t>
  </si>
  <si>
    <t>锂矿</t>
  </si>
  <si>
    <t>14026.01亿</t>
  </si>
  <si>
    <t>河南板块</t>
  </si>
  <si>
    <t>13965.02亿</t>
  </si>
  <si>
    <t>户数减少</t>
  </si>
  <si>
    <t>13851.72亿</t>
  </si>
  <si>
    <t>钴金属</t>
  </si>
  <si>
    <t>12844.44亿</t>
  </si>
  <si>
    <t>MiniLED</t>
  </si>
  <si>
    <t>12244.28亿</t>
  </si>
  <si>
    <t>河北板块</t>
  </si>
  <si>
    <t>11759.64亿</t>
  </si>
  <si>
    <t>IT设备</t>
  </si>
  <si>
    <t>11059.05亿</t>
  </si>
  <si>
    <t>房地产</t>
  </si>
  <si>
    <t>10641.46亿</t>
  </si>
  <si>
    <t>交通设施</t>
  </si>
  <si>
    <t>10023.82亿</t>
  </si>
  <si>
    <t>镍金属</t>
  </si>
  <si>
    <t>9263.75亿</t>
  </si>
  <si>
    <t>航空</t>
  </si>
  <si>
    <t>9126.38亿</t>
  </si>
  <si>
    <t>钢铁</t>
  </si>
  <si>
    <t>8441.66亿</t>
  </si>
  <si>
    <t>辽宁板块</t>
  </si>
  <si>
    <t>8150.95亿</t>
  </si>
  <si>
    <t>江西板块</t>
  </si>
  <si>
    <t>7964.32亿</t>
  </si>
  <si>
    <t>猪肉</t>
  </si>
  <si>
    <t>7832.71亿</t>
  </si>
  <si>
    <t>新疆板块</t>
  </si>
  <si>
    <t>7238.62亿</t>
  </si>
  <si>
    <t>建材</t>
  </si>
  <si>
    <t>7121.50亿</t>
  </si>
  <si>
    <t>维生素</t>
  </si>
  <si>
    <t>6982.89亿</t>
  </si>
  <si>
    <t>高融资盘</t>
  </si>
  <si>
    <t>6431.98亿</t>
  </si>
  <si>
    <t>CXO概念</t>
  </si>
  <si>
    <t>6109.15亿</t>
  </si>
  <si>
    <t>纺织服饰</t>
  </si>
  <si>
    <t>5864.60亿</t>
  </si>
  <si>
    <t>幽门螺杆菌</t>
  </si>
  <si>
    <t>5688.10亿</t>
  </si>
  <si>
    <t>氟概念</t>
  </si>
  <si>
    <t>5553.74亿</t>
  </si>
  <si>
    <t>MicroLED</t>
  </si>
  <si>
    <t>5324.37亿</t>
  </si>
  <si>
    <t>黑龙江</t>
  </si>
  <si>
    <t>3470.77亿</t>
  </si>
  <si>
    <t>高质押股</t>
  </si>
  <si>
    <t>3160.31亿</t>
  </si>
  <si>
    <t>家居用品</t>
  </si>
  <si>
    <t>3103.99亿</t>
  </si>
  <si>
    <t>电子纸</t>
  </si>
  <si>
    <t>2795.17亿</t>
  </si>
  <si>
    <t>医废处理</t>
  </si>
  <si>
    <t>2521.70亿</t>
  </si>
  <si>
    <t>送转超跌</t>
  </si>
  <si>
    <t>2512.62亿</t>
  </si>
  <si>
    <t>青海板块</t>
  </si>
  <si>
    <t>2085.67亿</t>
  </si>
  <si>
    <t>宁夏板块</t>
  </si>
  <si>
    <t>1893.58亿</t>
  </si>
  <si>
    <t>日用化工</t>
  </si>
  <si>
    <t>1630.14亿</t>
  </si>
  <si>
    <t>草甘膦</t>
  </si>
  <si>
    <t>1505.79亿</t>
  </si>
  <si>
    <t>水务</t>
  </si>
  <si>
    <t>1409.76亿</t>
  </si>
  <si>
    <t>商贸代理</t>
  </si>
  <si>
    <t>1071.25亿</t>
  </si>
  <si>
    <t>酒店餐饮</t>
  </si>
  <si>
    <t>685.39亿</t>
  </si>
  <si>
    <t>成份Ｂ指</t>
  </si>
  <si>
    <t>390.08亿</t>
  </si>
  <si>
    <t>公共交通</t>
  </si>
  <si>
    <t>320.74亿</t>
  </si>
  <si>
    <t>珠三角</t>
  </si>
  <si>
    <t>长三角</t>
  </si>
  <si>
    <t>深证价值</t>
  </si>
  <si>
    <t>深证红利</t>
  </si>
  <si>
    <t>国证红利</t>
  </si>
  <si>
    <t>国证服务</t>
  </si>
  <si>
    <t>深证ETF</t>
  </si>
  <si>
    <t>数字经济</t>
  </si>
  <si>
    <t>创业300</t>
  </si>
  <si>
    <t>沪股通</t>
  </si>
  <si>
    <t>农业主题</t>
  </si>
  <si>
    <t>上证中盘</t>
  </si>
  <si>
    <t>治理指数</t>
  </si>
  <si>
    <t>中证 500</t>
  </si>
  <si>
    <t>中证100</t>
  </si>
  <si>
    <t>科技100</t>
  </si>
  <si>
    <t>投资时钟</t>
  </si>
  <si>
    <t>小盘成长</t>
  </si>
  <si>
    <t>大盘价值</t>
  </si>
  <si>
    <t>国证价值</t>
  </si>
  <si>
    <t>能源金属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</si>
  <si>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</si>
  <si>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</si>
  <si>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</si>
  <si>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</si>
  <si>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</si>
  <si>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</si>
  <si>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</si>
  <si>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</si>
  <si>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</si>
  <si>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</si>
  <si>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</si>
  <si>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</si>
  <si>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</si>
  <si>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</si>
  <si>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</si>
  <si>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</si>
  <si>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</si>
  <si>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</si>
  <si>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</si>
  <si>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</si>
  <si>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</si>
  <si>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国证银行</t>
  </si>
  <si>
    <t>中证银行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</si>
  <si>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</si>
  <si>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</si>
  <si>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</si>
  <si>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</si>
  <si>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</si>
  <si>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</si>
  <si>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</si>
  <si>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科创生物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</si>
  <si>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</si>
  <si>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</si>
  <si>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</si>
  <si>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</si>
  <si>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</si>
  <si>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</si>
  <si>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</si>
  <si>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</si>
  <si>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上证环保</t>
  </si>
  <si>
    <t>科创新能</t>
  </si>
  <si>
    <t>中证环保</t>
  </si>
  <si>
    <t>300通信</t>
  </si>
  <si>
    <t>新能源</t>
  </si>
  <si>
    <t>中证下游</t>
  </si>
  <si>
    <t>内地低碳</t>
  </si>
  <si>
    <t>碳科技30</t>
  </si>
  <si>
    <t>创业低碳</t>
  </si>
  <si>
    <t>先进制造</t>
  </si>
  <si>
    <t>创业制造</t>
  </si>
  <si>
    <t>创新能源</t>
  </si>
  <si>
    <t>创成长</t>
  </si>
  <si>
    <t>国证油气</t>
  </si>
  <si>
    <t>TMT50</t>
  </si>
  <si>
    <t>深证能源</t>
  </si>
  <si>
    <t>深证电信</t>
  </si>
  <si>
    <t>创业成长</t>
  </si>
  <si>
    <t>深周期50</t>
  </si>
  <si>
    <t>深成能源</t>
  </si>
  <si>
    <t>深成电信</t>
  </si>
  <si>
    <t>深证中游</t>
  </si>
  <si>
    <t>中证新能</t>
  </si>
  <si>
    <t>新能源电池</t>
  </si>
  <si>
    <t>【数据引擎：奇衡DK阿赖耶识系统】情绪值</t>
  </si>
  <si>
    <t>CY00</t>
  </si>
  <si>
    <t>棉纱连续</t>
  </si>
  <si>
    <t>AU00</t>
  </si>
  <si>
    <t>黄金连续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</si>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</sst>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8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"880817"</f>
        <v>880817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"880398"</f>
        <v>880398</v>
      </c>
      <c r="B4" s="32" t="s">
        <v>9</v>
      </c>
      <c r="C4" s="32" t="s">
        <v>10</v>
      </c>
      <c r="D4" s="32" t="str">
        <f>"000001"</f>
        <v>000001</v>
      </c>
      <c r="E4" s="32" t="s">
        <v>11</v>
      </c>
      <c r="F4" s="32" t="s">
        <v>12</v>
      </c>
    </row>
    <row r="5" ht="13.5" spans="1:6">
      <c r="A5" s="32" t="str">
        <f>"880208"</f>
        <v>880208</v>
      </c>
      <c r="B5" s="32" t="s">
        <v>13</v>
      </c>
      <c r="C5" s="32" t="s">
        <v>14</v>
      </c>
      <c r="D5" s="32" t="str">
        <f>"999999"</f>
        <v>999999</v>
      </c>
      <c r="E5" s="32" t="s">
        <v>11</v>
      </c>
      <c r="F5" s="32" t="s">
        <v>12</v>
      </c>
    </row>
    <row r="6" ht="13.5" spans="1:6">
      <c r="A6" s="32" t="str">
        <f>"880502"</f>
        <v>880502</v>
      </c>
      <c r="B6" s="32" t="s">
        <v>15</v>
      </c>
      <c r="C6" s="32" t="s">
        <v>16</v>
      </c>
      <c r="D6" s="32" t="str">
        <f>"000017"</f>
        <v>000017</v>
      </c>
      <c r="E6" s="32" t="s">
        <v>17</v>
      </c>
      <c r="F6" s="32" t="s">
        <v>18</v>
      </c>
    </row>
    <row r="7" ht="13.5" spans="1:6">
      <c r="A7" s="32" t="str">
        <f>"880816"</f>
        <v>880816</v>
      </c>
      <c r="B7" s="32" t="s">
        <v>19</v>
      </c>
      <c r="C7" s="32" t="s">
        <v>20</v>
      </c>
      <c r="D7" s="32" t="str">
        <f>"000002"</f>
        <v>000002</v>
      </c>
      <c r="E7" s="32" t="s">
        <v>21</v>
      </c>
      <c r="F7" s="32" t="s">
        <v>22</v>
      </c>
    </row>
    <row r="8" ht="13.5" spans="1:6">
      <c r="A8" s="32" t="str">
        <f>"880638"</f>
        <v>880638</v>
      </c>
      <c r="B8" s="32" t="s">
        <v>23</v>
      </c>
      <c r="C8" s="32" t="s">
        <v>24</v>
      </c>
      <c r="D8" s="32" t="str">
        <f>"000300"</f>
        <v>000300</v>
      </c>
      <c r="E8" s="32" t="s">
        <v>25</v>
      </c>
      <c r="F8" s="32" t="s">
        <v>26</v>
      </c>
    </row>
    <row r="9" ht="13.5" spans="1:6">
      <c r="A9" s="32" t="str">
        <f>"880227"</f>
        <v>880227</v>
      </c>
      <c r="B9" s="32" t="s">
        <v>27</v>
      </c>
      <c r="C9" s="32" t="s">
        <v>28</v>
      </c>
      <c r="D9" s="32" t="str">
        <f>"399300"</f>
        <v>399300</v>
      </c>
      <c r="E9" s="32" t="s">
        <v>25</v>
      </c>
      <c r="F9" s="32" t="s">
        <v>26</v>
      </c>
    </row>
    <row r="10" ht="13.5" spans="1:6">
      <c r="A10" s="32" t="str">
        <f>"880737"</f>
        <v>880737</v>
      </c>
      <c r="B10" s="32" t="s">
        <v>29</v>
      </c>
      <c r="C10" s="32" t="s">
        <v>30</v>
      </c>
      <c r="D10" s="32" t="str">
        <f>"880883"</f>
        <v>880883</v>
      </c>
      <c r="E10" s="32" t="s">
        <v>31</v>
      </c>
      <c r="F10" s="32" t="s">
        <v>32</v>
      </c>
    </row>
    <row r="11" ht="13.5" spans="1:6">
      <c r="A11" s="32" t="str">
        <f>"880649"</f>
        <v>880649</v>
      </c>
      <c r="B11" s="32" t="s">
        <v>33</v>
      </c>
      <c r="C11" s="32" t="s">
        <v>34</v>
      </c>
      <c r="D11" s="32" t="str">
        <f>"880821"</f>
        <v>880821</v>
      </c>
      <c r="E11" s="32" t="s">
        <v>35</v>
      </c>
      <c r="F11" s="32" t="s">
        <v>36</v>
      </c>
    </row>
    <row r="12" ht="13.5" spans="1:6">
      <c r="A12" s="32" t="str">
        <f>"880723"</f>
        <v>880723</v>
      </c>
      <c r="B12" s="32" t="s">
        <v>37</v>
      </c>
      <c r="C12" s="32" t="s">
        <v>38</v>
      </c>
      <c r="D12" s="32" t="str">
        <f>"880721"</f>
        <v>880721</v>
      </c>
      <c r="E12" s="32" t="s">
        <v>39</v>
      </c>
      <c r="F12" s="32" t="s">
        <v>40</v>
      </c>
    </row>
    <row r="13" ht="13.5" spans="1:6">
      <c r="A13" s="32" t="str">
        <f>"880330"</f>
        <v>880330</v>
      </c>
      <c r="B13" s="32" t="s">
        <v>41</v>
      </c>
      <c r="C13" s="32" t="s">
        <v>42</v>
      </c>
      <c r="D13" s="32" t="str">
        <f>"880801"</f>
        <v>880801</v>
      </c>
      <c r="E13" s="32" t="s">
        <v>43</v>
      </c>
      <c r="F13" s="32" t="s">
        <v>44</v>
      </c>
    </row>
    <row r="14" ht="13.5" spans="1:6">
      <c r="A14" s="32" t="str">
        <f>"880872"</f>
        <v>880872</v>
      </c>
      <c r="B14" s="32" t="s">
        <v>45</v>
      </c>
      <c r="C14" s="32" t="s">
        <v>46</v>
      </c>
      <c r="D14" s="32" t="str">
        <f>"399106"</f>
        <v>399106</v>
      </c>
      <c r="E14" s="32" t="s">
        <v>47</v>
      </c>
      <c r="F14" s="32" t="s">
        <v>48</v>
      </c>
    </row>
    <row r="15" ht="13.5" spans="1:6">
      <c r="A15" s="32" t="str">
        <f>"880783"</f>
        <v>880783</v>
      </c>
      <c r="B15" s="32" t="s">
        <v>49</v>
      </c>
      <c r="C15" s="32" t="s">
        <v>50</v>
      </c>
      <c r="D15" s="32" t="str">
        <f>"399001"</f>
        <v>399001</v>
      </c>
      <c r="E15" s="32" t="s">
        <v>51</v>
      </c>
      <c r="F15" s="32" t="s">
        <v>48</v>
      </c>
    </row>
    <row r="16" ht="13.5" spans="1:6">
      <c r="A16" s="32" t="str">
        <f>"880781"</f>
        <v>880781</v>
      </c>
      <c r="B16" s="32" t="s">
        <v>52</v>
      </c>
      <c r="C16" s="32" t="s">
        <v>53</v>
      </c>
      <c r="D16" s="32" t="str">
        <f>"000010"</f>
        <v>000010</v>
      </c>
      <c r="E16" s="32" t="s">
        <v>54</v>
      </c>
      <c r="F16" s="32" t="s">
        <v>55</v>
      </c>
    </row>
    <row r="17" ht="13.5" spans="1:6">
      <c r="A17" s="32" t="str">
        <f>"399612"</f>
        <v>399612</v>
      </c>
      <c r="B17" s="32" t="s">
        <v>56</v>
      </c>
      <c r="C17" s="32" t="s">
        <v>57</v>
      </c>
      <c r="D17" s="32" t="str">
        <f>"880680"</f>
        <v>880680</v>
      </c>
      <c r="E17" s="32" t="s">
        <v>58</v>
      </c>
      <c r="F17" s="32" t="s">
        <v>59</v>
      </c>
    </row>
    <row r="18" ht="13.5" spans="1:6">
      <c r="A18" s="32" t="str">
        <f>"399438"</f>
        <v>399438</v>
      </c>
      <c r="B18" s="32" t="s">
        <v>60</v>
      </c>
      <c r="C18" s="32" t="s">
        <v>57</v>
      </c>
      <c r="D18" s="32" t="str">
        <f>"399107"</f>
        <v>399107</v>
      </c>
      <c r="E18" s="32" t="s">
        <v>61</v>
      </c>
      <c r="F18" s="32" t="s">
        <v>62</v>
      </c>
    </row>
    <row r="19" ht="13.5" spans="1:6">
      <c r="A19" s="32" t="str">
        <f>"399375"</f>
        <v>399375</v>
      </c>
      <c r="B19" s="32" t="s">
        <v>63</v>
      </c>
      <c r="C19" s="32" t="s">
        <v>57</v>
      </c>
      <c r="D19" s="32" t="str">
        <f>"399100"</f>
        <v>399100</v>
      </c>
      <c r="E19" s="32" t="s">
        <v>64</v>
      </c>
      <c r="F19" s="32" t="s">
        <v>65</v>
      </c>
    </row>
    <row r="20" ht="13.5" spans="1:6">
      <c r="A20" s="32" t="str">
        <f>"399374"</f>
        <v>399374</v>
      </c>
      <c r="B20" s="32" t="s">
        <v>66</v>
      </c>
      <c r="C20" s="32" t="s">
        <v>57</v>
      </c>
      <c r="D20" s="32" t="str">
        <f>"000903"</f>
        <v>000903</v>
      </c>
      <c r="E20" s="32" t="s">
        <v>67</v>
      </c>
      <c r="F20" s="32" t="s">
        <v>68</v>
      </c>
    </row>
    <row r="21" ht="13.5" spans="1:6">
      <c r="A21" s="32" t="str">
        <f>"399328"</f>
        <v>399328</v>
      </c>
      <c r="B21" s="32" t="s">
        <v>69</v>
      </c>
      <c r="C21" s="32" t="s">
        <v>57</v>
      </c>
      <c r="D21" s="32" t="str">
        <f>"880679"</f>
        <v>880679</v>
      </c>
      <c r="E21" s="32" t="s">
        <v>70</v>
      </c>
      <c r="F21" s="32" t="s">
        <v>71</v>
      </c>
    </row>
    <row r="22" ht="13.5" spans="1:6">
      <c r="A22" s="32" t="str">
        <f>"399319"</f>
        <v>399319</v>
      </c>
      <c r="B22" s="32" t="s">
        <v>72</v>
      </c>
      <c r="C22" s="32" t="s">
        <v>57</v>
      </c>
      <c r="D22" s="32" t="str">
        <f>"000016"</f>
        <v>000016</v>
      </c>
      <c r="E22" s="32" t="s">
        <v>73</v>
      </c>
      <c r="F22" s="32" t="s">
        <v>74</v>
      </c>
    </row>
    <row r="23" ht="13.5" spans="1:6">
      <c r="A23" s="32" t="str">
        <f>"399293"</f>
        <v>399293</v>
      </c>
      <c r="B23" s="32" t="s">
        <v>75</v>
      </c>
      <c r="C23" s="32" t="s">
        <v>57</v>
      </c>
      <c r="D23" s="32" t="str">
        <f>"399002"</f>
        <v>399002</v>
      </c>
      <c r="E23" s="32" t="s">
        <v>76</v>
      </c>
      <c r="F23" s="32" t="s">
        <v>77</v>
      </c>
    </row>
    <row r="24" ht="13.5" spans="1:6">
      <c r="A24" s="32" t="str">
        <f>"399276"</f>
        <v>399276</v>
      </c>
      <c r="B24" s="32" t="s">
        <v>78</v>
      </c>
      <c r="C24" s="32" t="s">
        <v>57</v>
      </c>
      <c r="D24" s="32" t="str">
        <f>"880847"</f>
        <v>880847</v>
      </c>
      <c r="E24" s="32" t="s">
        <v>79</v>
      </c>
      <c r="F24" s="32" t="s">
        <v>80</v>
      </c>
    </row>
    <row r="25" ht="13.5" spans="1:6">
      <c r="A25" s="32" t="str">
        <f>"399269"</f>
        <v>399269</v>
      </c>
      <c r="B25" s="32" t="s">
        <v>81</v>
      </c>
      <c r="C25" s="32" t="s">
        <v>57</v>
      </c>
      <c r="D25" s="32" t="str">
        <f>"880671"</f>
        <v>880671</v>
      </c>
      <c r="E25" s="32" t="s">
        <v>82</v>
      </c>
      <c r="F25" s="32" t="s">
        <v>83</v>
      </c>
    </row>
    <row r="26" ht="13.5" spans="1:6">
      <c r="A26" s="32" t="str">
        <f>"399103"</f>
        <v>399103</v>
      </c>
      <c r="B26" s="32" t="s">
        <v>84</v>
      </c>
      <c r="C26" s="32" t="s">
        <v>57</v>
      </c>
      <c r="D26" s="32" t="str">
        <f>"880515"</f>
        <v>880515</v>
      </c>
      <c r="E26" s="32" t="s">
        <v>85</v>
      </c>
      <c r="F26" s="32" t="s">
        <v>86</v>
      </c>
    </row>
    <row r="27" ht="13.5" spans="1:6">
      <c r="A27" s="32" t="str">
        <f>"880890"</f>
        <v>880890</v>
      </c>
      <c r="B27" s="32" t="s">
        <v>87</v>
      </c>
      <c r="C27" s="32" t="s">
        <v>57</v>
      </c>
      <c r="D27" s="32" t="str">
        <f>"880857"</f>
        <v>880857</v>
      </c>
      <c r="E27" s="32" t="s">
        <v>88</v>
      </c>
      <c r="F27" s="32" t="s">
        <v>89</v>
      </c>
    </row>
    <row r="28" ht="13.5" spans="1:6">
      <c r="A28" s="32" t="str">
        <f>"399673"</f>
        <v>399673</v>
      </c>
      <c r="B28" s="32" t="s">
        <v>90</v>
      </c>
      <c r="C28" s="32" t="s">
        <v>57</v>
      </c>
      <c r="D28" s="32" t="str">
        <f>"000905"</f>
        <v>000905</v>
      </c>
      <c r="E28" s="32" t="s">
        <v>91</v>
      </c>
      <c r="F28" s="32" t="s">
        <v>92</v>
      </c>
    </row>
    <row r="29" ht="16.5" spans="1:6">
      <c r="A29" s="23"/>
      <c r="B29" s="23"/>
      <c r="C29" s="23"/>
      <c r="D29" s="32" t="str">
        <f>"399102"</f>
        <v>399102</v>
      </c>
      <c r="E29" s="32" t="s">
        <v>93</v>
      </c>
      <c r="F29" s="32" t="s">
        <v>94</v>
      </c>
    </row>
    <row r="30" ht="16.5" spans="1:6">
      <c r="A30" s="23"/>
      <c r="B30" s="23"/>
      <c r="C30" s="23"/>
      <c r="D30" s="32" t="str">
        <f>"880594"</f>
        <v>880594</v>
      </c>
      <c r="E30" s="32" t="s">
        <v>95</v>
      </c>
      <c r="F30" s="32" t="s">
        <v>96</v>
      </c>
    </row>
    <row r="31" ht="16.5" spans="1:6">
      <c r="A31" s="23"/>
      <c r="B31" s="23"/>
      <c r="C31" s="23"/>
      <c r="D31" s="32" t="str">
        <f>"399364"</f>
        <v>399364</v>
      </c>
      <c r="E31" s="32" t="s">
        <v>97</v>
      </c>
      <c r="F31" s="32" t="s">
        <v>98</v>
      </c>
    </row>
    <row r="32" ht="16.5" spans="1:6">
      <c r="A32" s="23"/>
      <c r="B32" s="23"/>
      <c r="C32" s="23"/>
      <c r="D32" s="32" t="str">
        <f>"399101"</f>
        <v>399101</v>
      </c>
      <c r="E32" s="32" t="s">
        <v>99</v>
      </c>
      <c r="F32" s="32" t="s">
        <v>100</v>
      </c>
    </row>
    <row r="33" ht="16.5" spans="1:6">
      <c r="A33" s="23"/>
      <c r="B33" s="23"/>
      <c r="C33" s="23"/>
      <c r="D33" s="32" t="str">
        <f>"880853"</f>
        <v>880853</v>
      </c>
      <c r="E33" s="32" t="s">
        <v>101</v>
      </c>
      <c r="F33" s="32" t="s">
        <v>102</v>
      </c>
    </row>
    <row r="34" ht="16.5" spans="1:6">
      <c r="A34" s="23"/>
      <c r="B34" s="23"/>
      <c r="C34" s="23"/>
      <c r="D34" s="32" t="str">
        <f>"880805"</f>
        <v>880805</v>
      </c>
      <c r="E34" s="32" t="s">
        <v>103</v>
      </c>
      <c r="F34" s="32" t="s">
        <v>104</v>
      </c>
    </row>
    <row r="35" ht="16.5" spans="1:6">
      <c r="A35" s="23"/>
      <c r="B35" s="23"/>
      <c r="C35" s="23"/>
      <c r="D35" s="32" t="str">
        <f>"880678"</f>
        <v>880678</v>
      </c>
      <c r="E35" s="32" t="s">
        <v>105</v>
      </c>
      <c r="F35" s="32" t="s">
        <v>106</v>
      </c>
    </row>
    <row r="36" ht="16.5" spans="1:6">
      <c r="A36" s="23"/>
      <c r="B36" s="23"/>
      <c r="C36" s="23"/>
      <c r="D36" s="32" t="str">
        <f>"880218"</f>
        <v>880218</v>
      </c>
      <c r="E36" s="32" t="s">
        <v>107</v>
      </c>
      <c r="F36" s="32" t="s">
        <v>108</v>
      </c>
    </row>
    <row r="37" ht="16.5" spans="1:6">
      <c r="A37" s="23"/>
      <c r="B37" s="23"/>
      <c r="C37" s="23"/>
      <c r="D37" s="32" t="str">
        <f>"000009"</f>
        <v>000009</v>
      </c>
      <c r="E37" s="32" t="s">
        <v>109</v>
      </c>
      <c r="F37" s="32" t="s">
        <v>110</v>
      </c>
    </row>
    <row r="38" ht="16.5" spans="1:6">
      <c r="A38" s="23"/>
      <c r="B38" s="23"/>
      <c r="C38" s="23"/>
      <c r="D38" s="32" t="str">
        <f>"880524"</f>
        <v>880524</v>
      </c>
      <c r="E38" s="32" t="s">
        <v>111</v>
      </c>
      <c r="F38" s="32" t="s">
        <v>112</v>
      </c>
    </row>
    <row r="39" ht="16.5" spans="1:6">
      <c r="A39" s="23"/>
      <c r="B39" s="23"/>
      <c r="C39" s="23"/>
      <c r="D39" s="32" t="str">
        <f>"880814"</f>
        <v>880814</v>
      </c>
      <c r="E39" s="32" t="s">
        <v>113</v>
      </c>
      <c r="F39" s="32" t="s">
        <v>114</v>
      </c>
    </row>
    <row r="40" ht="16.5" spans="1:6">
      <c r="A40" s="23"/>
      <c r="B40" s="23"/>
      <c r="C40" s="23"/>
      <c r="D40" s="32" t="str">
        <f>"000987"</f>
        <v>000987</v>
      </c>
      <c r="E40" s="32" t="s">
        <v>115</v>
      </c>
      <c r="F40" s="32" t="s">
        <v>116</v>
      </c>
    </row>
    <row r="41" ht="16.5" spans="1:6">
      <c r="A41" s="23"/>
      <c r="B41" s="23"/>
      <c r="C41" s="23"/>
      <c r="D41" s="32" t="str">
        <f>"880540"</f>
        <v>880540</v>
      </c>
      <c r="E41" s="32" t="s">
        <v>117</v>
      </c>
      <c r="F41" s="32" t="s">
        <v>118</v>
      </c>
    </row>
    <row r="42" ht="16.5" spans="1:6">
      <c r="A42" s="23"/>
      <c r="B42" s="23"/>
      <c r="C42" s="23"/>
      <c r="D42" s="32" t="str">
        <f>"880771"</f>
        <v>880771</v>
      </c>
      <c r="E42" s="32" t="s">
        <v>119</v>
      </c>
      <c r="F42" s="32" t="s">
        <v>120</v>
      </c>
    </row>
    <row r="43" ht="16.5" spans="1:6">
      <c r="A43" s="23"/>
      <c r="B43" s="23"/>
      <c r="C43" s="23"/>
      <c r="D43" s="32" t="str">
        <f>"880552"</f>
        <v>880552</v>
      </c>
      <c r="E43" s="32" t="s">
        <v>121</v>
      </c>
      <c r="F43" s="32" t="s">
        <v>122</v>
      </c>
    </row>
    <row r="44" ht="16.5" spans="1:6">
      <c r="A44" s="23"/>
      <c r="B44" s="23"/>
      <c r="C44" s="23"/>
      <c r="D44" s="32" t="str">
        <f>"880842"</f>
        <v>880842</v>
      </c>
      <c r="E44" s="32" t="s">
        <v>123</v>
      </c>
      <c r="F44" s="32" t="s">
        <v>124</v>
      </c>
    </row>
    <row r="45" ht="16.5" spans="1:6">
      <c r="A45" s="23"/>
      <c r="B45" s="23"/>
      <c r="C45" s="23"/>
      <c r="D45" s="32" t="str">
        <f>"880532"</f>
        <v>880532</v>
      </c>
      <c r="E45" s="32" t="s">
        <v>125</v>
      </c>
      <c r="F45" s="32" t="s">
        <v>126</v>
      </c>
    </row>
    <row r="46" ht="16.5" spans="1:6">
      <c r="A46" s="23"/>
      <c r="B46" s="23"/>
      <c r="C46" s="23"/>
      <c r="D46" s="32" t="str">
        <f>"880827"</f>
        <v>880827</v>
      </c>
      <c r="E46" s="32" t="s">
        <v>127</v>
      </c>
      <c r="F46" s="32" t="s">
        <v>128</v>
      </c>
    </row>
    <row r="47" ht="16.5" spans="1:6">
      <c r="A47" s="23"/>
      <c r="B47" s="23"/>
      <c r="C47" s="23"/>
      <c r="D47" s="32" t="str">
        <f>"880400"</f>
        <v>880400</v>
      </c>
      <c r="E47" s="32" t="s">
        <v>129</v>
      </c>
      <c r="F47" s="32" t="s">
        <v>130</v>
      </c>
    </row>
    <row r="48" ht="16.5" spans="1:6">
      <c r="A48" s="23"/>
      <c r="B48" s="23"/>
      <c r="C48" s="23"/>
      <c r="D48" s="32" t="str">
        <f>"880564"</f>
        <v>880564</v>
      </c>
      <c r="E48" s="32" t="s">
        <v>131</v>
      </c>
      <c r="F48" s="32" t="s">
        <v>132</v>
      </c>
    </row>
    <row r="49" ht="16.5" spans="1:6">
      <c r="A49" s="23"/>
      <c r="B49" s="23"/>
      <c r="C49" s="23"/>
      <c r="D49" s="32" t="str">
        <f>"880492"</f>
        <v>880492</v>
      </c>
      <c r="E49" s="32" t="s">
        <v>133</v>
      </c>
      <c r="F49" s="32" t="s">
        <v>134</v>
      </c>
    </row>
    <row r="50" ht="16.5" spans="1:6">
      <c r="A50" s="23"/>
      <c r="B50" s="23"/>
      <c r="C50" s="23"/>
      <c r="D50" s="32" t="str">
        <f>"880335"</f>
        <v>880335</v>
      </c>
      <c r="E50" s="32" t="s">
        <v>135</v>
      </c>
      <c r="F50" s="32" t="s">
        <v>136</v>
      </c>
    </row>
    <row r="51" ht="16.5" spans="1:6">
      <c r="A51" s="23"/>
      <c r="B51" s="23"/>
      <c r="C51" s="23"/>
      <c r="D51" s="32" t="str">
        <f>"880970"</f>
        <v>880970</v>
      </c>
      <c r="E51" s="32" t="s">
        <v>137</v>
      </c>
      <c r="F51" s="32" t="s">
        <v>138</v>
      </c>
    </row>
    <row r="52" ht="16.5" spans="1:6">
      <c r="A52" s="23"/>
      <c r="B52" s="23"/>
      <c r="C52" s="23"/>
      <c r="D52" s="32" t="str">
        <f>"880803"</f>
        <v>880803</v>
      </c>
      <c r="E52" s="32" t="s">
        <v>139</v>
      </c>
      <c r="F52" s="32" t="s">
        <v>140</v>
      </c>
    </row>
    <row r="53" ht="16.5" spans="1:6">
      <c r="A53" s="23"/>
      <c r="B53" s="23"/>
      <c r="C53" s="23"/>
      <c r="D53" s="32" t="str">
        <f>"880472"</f>
        <v>880472</v>
      </c>
      <c r="E53" s="32" t="s">
        <v>141</v>
      </c>
      <c r="F53" s="32" t="s">
        <v>142</v>
      </c>
    </row>
    <row r="54" ht="16.5" spans="1:6">
      <c r="A54" s="23"/>
      <c r="B54" s="23"/>
      <c r="C54" s="23"/>
      <c r="D54" s="32" t="str">
        <f>"880852"</f>
        <v>880852</v>
      </c>
      <c r="E54" s="32" t="s">
        <v>143</v>
      </c>
      <c r="F54" s="32" t="s">
        <v>144</v>
      </c>
    </row>
    <row r="55" ht="16.5" spans="1:6">
      <c r="A55" s="23"/>
      <c r="B55" s="23"/>
      <c r="C55" s="23"/>
      <c r="D55" s="32" t="str">
        <f>"880620"</f>
        <v>880620</v>
      </c>
      <c r="E55" s="32" t="s">
        <v>145</v>
      </c>
      <c r="F55" s="32" t="s">
        <v>146</v>
      </c>
    </row>
    <row r="56" ht="16.5" spans="1:6">
      <c r="A56" s="23"/>
      <c r="B56" s="23"/>
      <c r="C56" s="23"/>
      <c r="D56" s="32" t="str">
        <f>"880911"</f>
        <v>880911</v>
      </c>
      <c r="E56" s="32" t="s">
        <v>147</v>
      </c>
      <c r="F56" s="32" t="s">
        <v>148</v>
      </c>
    </row>
    <row r="57" ht="16.5" spans="1:6">
      <c r="A57" s="23"/>
      <c r="B57" s="23"/>
      <c r="C57" s="23"/>
      <c r="D57" s="32" t="str">
        <f>"880527"</f>
        <v>880527</v>
      </c>
      <c r="E57" s="32" t="s">
        <v>149</v>
      </c>
      <c r="F57" s="32" t="s">
        <v>150</v>
      </c>
    </row>
    <row r="58" ht="16.5" spans="1:6">
      <c r="A58" s="23"/>
      <c r="B58" s="23"/>
      <c r="C58" s="23"/>
      <c r="D58" s="32" t="str">
        <f>"880223"</f>
        <v>880223</v>
      </c>
      <c r="E58" s="32" t="s">
        <v>151</v>
      </c>
      <c r="F58" s="32" t="s">
        <v>152</v>
      </c>
    </row>
    <row r="59" ht="16.5" spans="1:6">
      <c r="A59" s="23"/>
      <c r="B59" s="23"/>
      <c r="C59" s="23"/>
      <c r="D59" s="32" t="str">
        <f>"880894"</f>
        <v>880894</v>
      </c>
      <c r="E59" s="32" t="s">
        <v>153</v>
      </c>
      <c r="F59" s="32" t="s">
        <v>154</v>
      </c>
    </row>
    <row r="60" ht="16.5" spans="1:6">
      <c r="A60" s="23"/>
      <c r="B60" s="23"/>
      <c r="C60" s="23"/>
      <c r="D60" s="32" t="str">
        <f>"880538"</f>
        <v>880538</v>
      </c>
      <c r="E60" s="32" t="s">
        <v>155</v>
      </c>
      <c r="F60" s="32" t="s">
        <v>156</v>
      </c>
    </row>
    <row r="61" ht="16.5" spans="1:6">
      <c r="A61" s="23"/>
      <c r="B61" s="23"/>
      <c r="C61" s="23"/>
      <c r="D61" s="32" t="str">
        <f>"880229"</f>
        <v>880229</v>
      </c>
      <c r="E61" s="32" t="s">
        <v>157</v>
      </c>
      <c r="F61" s="32" t="s">
        <v>158</v>
      </c>
    </row>
    <row r="62" ht="16.5" spans="1:6">
      <c r="A62" s="23"/>
      <c r="B62" s="23"/>
      <c r="C62" s="23"/>
      <c r="D62" s="32" t="str">
        <f>"880525"</f>
        <v>880525</v>
      </c>
      <c r="E62" s="32" t="s">
        <v>159</v>
      </c>
      <c r="F62" s="32" t="s">
        <v>160</v>
      </c>
    </row>
    <row r="63" ht="16.5" spans="1:6">
      <c r="A63" s="23"/>
      <c r="B63" s="23"/>
      <c r="C63" s="23"/>
      <c r="D63" s="32" t="str">
        <f>"880224"</f>
        <v>880224</v>
      </c>
      <c r="E63" s="32" t="s">
        <v>161</v>
      </c>
      <c r="F63" s="32" t="s">
        <v>162</v>
      </c>
    </row>
    <row r="64" ht="16.5" spans="1:6">
      <c r="A64" s="23"/>
      <c r="B64" s="23"/>
      <c r="C64" s="23"/>
      <c r="D64" s="32" t="str">
        <f>"880566"</f>
        <v>880566</v>
      </c>
      <c r="E64" s="32" t="s">
        <v>163</v>
      </c>
      <c r="F64" s="32" t="s">
        <v>164</v>
      </c>
    </row>
    <row r="65" ht="16.5" spans="1:6">
      <c r="A65" s="23"/>
      <c r="B65" s="23"/>
      <c r="C65" s="23"/>
      <c r="D65" s="32" t="str">
        <f>"880634"</f>
        <v>880634</v>
      </c>
      <c r="E65" s="32" t="s">
        <v>165</v>
      </c>
      <c r="F65" s="32" t="s">
        <v>166</v>
      </c>
    </row>
    <row r="66" ht="16.5" spans="1:6">
      <c r="A66" s="23"/>
      <c r="B66" s="23"/>
      <c r="C66" s="23"/>
      <c r="D66" s="32" t="str">
        <f>"880387"</f>
        <v>880387</v>
      </c>
      <c r="E66" s="32" t="s">
        <v>167</v>
      </c>
      <c r="F66" s="32" t="s">
        <v>168</v>
      </c>
    </row>
    <row r="67" ht="16.5" spans="1:6">
      <c r="A67" s="23"/>
      <c r="B67" s="23"/>
      <c r="C67" s="23"/>
      <c r="D67" s="32" t="str">
        <f>"880859"</f>
        <v>880859</v>
      </c>
      <c r="E67" s="32" t="s">
        <v>169</v>
      </c>
      <c r="F67" s="32" t="s">
        <v>170</v>
      </c>
    </row>
    <row r="68" ht="16.5" spans="1:6">
      <c r="A68" s="23"/>
      <c r="B68" s="23"/>
      <c r="C68" s="23"/>
      <c r="D68" s="32" t="str">
        <f>"880505"</f>
        <v>880505</v>
      </c>
      <c r="E68" s="32" t="s">
        <v>171</v>
      </c>
      <c r="F68" s="32" t="s">
        <v>172</v>
      </c>
    </row>
    <row r="69" ht="16.5" spans="1:6">
      <c r="A69" s="23"/>
      <c r="B69" s="23"/>
      <c r="C69" s="23"/>
      <c r="D69" s="32" t="str">
        <f>"880476"</f>
        <v>880476</v>
      </c>
      <c r="E69" s="32" t="s">
        <v>173</v>
      </c>
      <c r="F69" s="32" t="s">
        <v>174</v>
      </c>
    </row>
    <row r="70" ht="16.5" spans="1:6">
      <c r="A70" s="23"/>
      <c r="B70" s="23"/>
      <c r="C70" s="23"/>
      <c r="D70" s="32" t="str">
        <f>"880761"</f>
        <v>880761</v>
      </c>
      <c r="E70" s="32" t="s">
        <v>175</v>
      </c>
      <c r="F70" s="32" t="s">
        <v>176</v>
      </c>
    </row>
    <row r="71" ht="16.5" spans="1:6">
      <c r="A71" s="23"/>
      <c r="B71" s="23"/>
      <c r="C71" s="23"/>
      <c r="D71" s="32" t="str">
        <f>"880213"</f>
        <v>880213</v>
      </c>
      <c r="E71" s="32" t="s">
        <v>177</v>
      </c>
      <c r="F71" s="32" t="s">
        <v>178</v>
      </c>
    </row>
    <row r="72" ht="16.5" spans="1:6">
      <c r="A72" s="23"/>
      <c r="B72" s="23"/>
      <c r="C72" s="23"/>
      <c r="D72" s="32" t="str">
        <f>"880877"</f>
        <v>880877</v>
      </c>
      <c r="E72" s="32" t="s">
        <v>179</v>
      </c>
      <c r="F72" s="32" t="s">
        <v>180</v>
      </c>
    </row>
    <row r="73" ht="16.5" spans="1:6">
      <c r="A73" s="23"/>
      <c r="B73" s="23"/>
      <c r="C73" s="23"/>
      <c r="D73" s="32" t="str">
        <f>"880899"</f>
        <v>880899</v>
      </c>
      <c r="E73" s="32" t="s">
        <v>181</v>
      </c>
      <c r="F73" s="32" t="s">
        <v>182</v>
      </c>
    </row>
    <row r="74" ht="16.5" spans="1:6">
      <c r="A74" s="23"/>
      <c r="B74" s="23"/>
      <c r="C74" s="23"/>
      <c r="D74" s="32" t="str">
        <f>"880725"</f>
        <v>880725</v>
      </c>
      <c r="E74" s="32" t="s">
        <v>183</v>
      </c>
      <c r="F74" s="32" t="s">
        <v>184</v>
      </c>
    </row>
    <row r="75" ht="16.5" spans="1:6">
      <c r="A75" s="23"/>
      <c r="B75" s="23"/>
      <c r="C75" s="23"/>
      <c r="D75" s="32" t="str">
        <f>"880211"</f>
        <v>880211</v>
      </c>
      <c r="E75" s="32" t="s">
        <v>185</v>
      </c>
      <c r="F75" s="32" t="s">
        <v>186</v>
      </c>
    </row>
    <row r="76" ht="16.5" spans="1:6">
      <c r="A76" s="23"/>
      <c r="B76" s="23"/>
      <c r="C76" s="23"/>
      <c r="D76" s="32" t="str">
        <f>"880489"</f>
        <v>880489</v>
      </c>
      <c r="E76" s="32" t="s">
        <v>187</v>
      </c>
      <c r="F76" s="32" t="s">
        <v>188</v>
      </c>
    </row>
    <row r="77" ht="16.5" spans="1:6">
      <c r="A77" s="23"/>
      <c r="B77" s="23"/>
      <c r="C77" s="23"/>
      <c r="D77" s="32" t="str">
        <f>"880482"</f>
        <v>880482</v>
      </c>
      <c r="E77" s="32" t="s">
        <v>189</v>
      </c>
      <c r="F77" s="32" t="s">
        <v>190</v>
      </c>
    </row>
    <row r="78" ht="16.5" spans="1:6">
      <c r="A78" s="23"/>
      <c r="B78" s="23"/>
      <c r="C78" s="23"/>
      <c r="D78" s="32" t="str">
        <f>"880465"</f>
        <v>880465</v>
      </c>
      <c r="E78" s="32" t="s">
        <v>191</v>
      </c>
      <c r="F78" s="32" t="s">
        <v>192</v>
      </c>
    </row>
    <row r="79" ht="16.5" spans="1:6">
      <c r="A79" s="23"/>
      <c r="B79" s="23"/>
      <c r="C79" s="23"/>
      <c r="D79" s="32" t="str">
        <f>"880612"</f>
        <v>880612</v>
      </c>
      <c r="E79" s="32" t="s">
        <v>193</v>
      </c>
      <c r="F79" s="32" t="s">
        <v>194</v>
      </c>
    </row>
    <row r="80" ht="16.5" spans="1:6">
      <c r="A80" s="23"/>
      <c r="B80" s="23"/>
      <c r="C80" s="23"/>
      <c r="D80" s="32" t="str">
        <f>"880430"</f>
        <v>880430</v>
      </c>
      <c r="E80" s="32" t="s">
        <v>195</v>
      </c>
      <c r="F80" s="32" t="s">
        <v>196</v>
      </c>
    </row>
    <row r="81" ht="16.5" spans="1:6">
      <c r="A81" s="23"/>
      <c r="B81" s="23"/>
      <c r="C81" s="23"/>
      <c r="D81" s="32" t="str">
        <f>"880318"</f>
        <v>880318</v>
      </c>
      <c r="E81" s="32" t="s">
        <v>197</v>
      </c>
      <c r="F81" s="32" t="s">
        <v>198</v>
      </c>
    </row>
    <row r="82" ht="16.5" spans="1:6">
      <c r="A82" s="23"/>
      <c r="B82" s="23"/>
      <c r="C82" s="23"/>
      <c r="D82" s="32" t="str">
        <f>"880205"</f>
        <v>880205</v>
      </c>
      <c r="E82" s="32" t="s">
        <v>199</v>
      </c>
      <c r="F82" s="32" t="s">
        <v>200</v>
      </c>
    </row>
    <row r="83" ht="16.5" spans="1:6">
      <c r="A83" s="23"/>
      <c r="B83" s="23"/>
      <c r="C83" s="23"/>
      <c r="D83" s="32" t="str">
        <f>"880222"</f>
        <v>880222</v>
      </c>
      <c r="E83" s="32" t="s">
        <v>201</v>
      </c>
      <c r="F83" s="32" t="s">
        <v>202</v>
      </c>
    </row>
    <row r="84" ht="16.5" spans="1:6">
      <c r="A84" s="23"/>
      <c r="B84" s="23"/>
      <c r="C84" s="23"/>
      <c r="D84" s="32" t="str">
        <f>"880936"</f>
        <v>880936</v>
      </c>
      <c r="E84" s="32" t="s">
        <v>203</v>
      </c>
      <c r="F84" s="32" t="s">
        <v>204</v>
      </c>
    </row>
    <row r="85" ht="16.5" spans="1:6">
      <c r="A85" s="23"/>
      <c r="B85" s="23"/>
      <c r="C85" s="23"/>
      <c r="D85" s="32" t="str">
        <f>"880202"</f>
        <v>880202</v>
      </c>
      <c r="E85" s="32" t="s">
        <v>205</v>
      </c>
      <c r="F85" s="32" t="s">
        <v>206</v>
      </c>
    </row>
    <row r="86" ht="16.5" spans="1:6">
      <c r="A86" s="23"/>
      <c r="B86" s="23"/>
      <c r="C86" s="23"/>
      <c r="D86" s="32" t="str">
        <f>"880344"</f>
        <v>880344</v>
      </c>
      <c r="E86" s="32" t="s">
        <v>207</v>
      </c>
      <c r="F86" s="32" t="s">
        <v>208</v>
      </c>
    </row>
    <row r="87" ht="16.5" spans="1:6">
      <c r="A87" s="23"/>
      <c r="B87" s="23"/>
      <c r="C87" s="23"/>
      <c r="D87" s="32" t="str">
        <f>"880929"</f>
        <v>880929</v>
      </c>
      <c r="E87" s="32" t="s">
        <v>209</v>
      </c>
      <c r="F87" s="32" t="s">
        <v>210</v>
      </c>
    </row>
    <row r="88" ht="16.5" spans="1:6">
      <c r="A88" s="23"/>
      <c r="B88" s="23"/>
      <c r="C88" s="23"/>
      <c r="D88" s="32" t="str">
        <f>"880779"</f>
        <v>880779</v>
      </c>
      <c r="E88" s="32" t="s">
        <v>211</v>
      </c>
      <c r="F88" s="32" t="s">
        <v>212</v>
      </c>
    </row>
    <row r="89" ht="16.5" spans="1:6">
      <c r="A89" s="23"/>
      <c r="B89" s="23"/>
      <c r="C89" s="23"/>
      <c r="D89" s="32" t="str">
        <f>"880729"</f>
        <v>880729</v>
      </c>
      <c r="E89" s="32" t="s">
        <v>213</v>
      </c>
      <c r="F89" s="32" t="s">
        <v>214</v>
      </c>
    </row>
    <row r="90" ht="16.5" spans="1:6">
      <c r="A90" s="23"/>
      <c r="B90" s="23"/>
      <c r="C90" s="23"/>
      <c r="D90" s="32" t="str">
        <f>"880367"</f>
        <v>880367</v>
      </c>
      <c r="E90" s="32" t="s">
        <v>215</v>
      </c>
      <c r="F90" s="32" t="s">
        <v>216</v>
      </c>
    </row>
    <row r="91" ht="16.5" spans="1:6">
      <c r="A91" s="23"/>
      <c r="B91" s="23"/>
      <c r="C91" s="23"/>
      <c r="D91" s="32" t="str">
        <f>"880766"</f>
        <v>880766</v>
      </c>
      <c r="E91" s="32" t="s">
        <v>217</v>
      </c>
      <c r="F91" s="32" t="s">
        <v>218</v>
      </c>
    </row>
    <row r="92" ht="16.5" spans="1:6">
      <c r="A92" s="23"/>
      <c r="B92" s="23"/>
      <c r="C92" s="23"/>
      <c r="D92" s="32" t="str">
        <f>"880714"</f>
        <v>880714</v>
      </c>
      <c r="E92" s="32" t="s">
        <v>219</v>
      </c>
      <c r="F92" s="32" t="s">
        <v>220</v>
      </c>
    </row>
    <row r="93" ht="16.5" spans="1:6">
      <c r="A93" s="23"/>
      <c r="B93" s="23"/>
      <c r="C93" s="23"/>
      <c r="D93" s="32" t="str">
        <f>"880629"</f>
        <v>880629</v>
      </c>
      <c r="E93" s="32" t="s">
        <v>221</v>
      </c>
      <c r="F93" s="32" t="s">
        <v>222</v>
      </c>
    </row>
    <row r="94" ht="16.5" spans="1:6">
      <c r="A94" s="23"/>
      <c r="B94" s="23"/>
      <c r="C94" s="23"/>
      <c r="D94" s="32" t="str">
        <f>"880201"</f>
        <v>880201</v>
      </c>
      <c r="E94" s="32" t="s">
        <v>223</v>
      </c>
      <c r="F94" s="32" t="s">
        <v>224</v>
      </c>
    </row>
    <row r="95" ht="16.5" spans="1:6">
      <c r="A95" s="23"/>
      <c r="B95" s="23"/>
      <c r="C95" s="23"/>
      <c r="D95" s="32" t="str">
        <f>"880892"</f>
        <v>880892</v>
      </c>
      <c r="E95" s="32" t="s">
        <v>225</v>
      </c>
      <c r="F95" s="32" t="s">
        <v>226</v>
      </c>
    </row>
    <row r="96" ht="16.5" spans="1:6">
      <c r="A96" s="23"/>
      <c r="B96" s="23"/>
      <c r="C96" s="23"/>
      <c r="D96" s="32" t="str">
        <f>"880399"</f>
        <v>880399</v>
      </c>
      <c r="E96" s="32" t="s">
        <v>227</v>
      </c>
      <c r="F96" s="32" t="s">
        <v>228</v>
      </c>
    </row>
    <row r="97" ht="16.5" spans="1:6">
      <c r="A97" s="23"/>
      <c r="B97" s="23"/>
      <c r="C97" s="23"/>
      <c r="D97" s="32" t="str">
        <f>"880767"</f>
        <v>880767</v>
      </c>
      <c r="E97" s="32" t="s">
        <v>229</v>
      </c>
      <c r="F97" s="32" t="s">
        <v>230</v>
      </c>
    </row>
    <row r="98" ht="16.5" spans="1:6">
      <c r="A98" s="23"/>
      <c r="B98" s="23"/>
      <c r="C98" s="23"/>
      <c r="D98" s="32" t="str">
        <f>"880796"</f>
        <v>880796</v>
      </c>
      <c r="E98" s="32" t="s">
        <v>231</v>
      </c>
      <c r="F98" s="32" t="s">
        <v>232</v>
      </c>
    </row>
    <row r="99" ht="16.5" spans="1:6">
      <c r="A99" s="23"/>
      <c r="B99" s="23"/>
      <c r="C99" s="23"/>
      <c r="D99" s="32" t="str">
        <f>"880893"</f>
        <v>880893</v>
      </c>
      <c r="E99" s="32" t="s">
        <v>233</v>
      </c>
      <c r="F99" s="32" t="s">
        <v>234</v>
      </c>
    </row>
    <row r="100" ht="16.5" spans="1:6">
      <c r="A100" s="23"/>
      <c r="B100" s="23"/>
      <c r="C100" s="23"/>
      <c r="D100" s="32" t="str">
        <f>"880206"</f>
        <v>880206</v>
      </c>
      <c r="E100" s="32" t="s">
        <v>235</v>
      </c>
      <c r="F100" s="32" t="s">
        <v>236</v>
      </c>
    </row>
    <row r="101" ht="16.5" spans="1:6">
      <c r="A101" s="23"/>
      <c r="B101" s="23"/>
      <c r="C101" s="23"/>
      <c r="D101" s="32" t="str">
        <f>"880214"</f>
        <v>880214</v>
      </c>
      <c r="E101" s="32" t="s">
        <v>237</v>
      </c>
      <c r="F101" s="32" t="s">
        <v>238</v>
      </c>
    </row>
    <row r="102" ht="16.5" spans="1:6">
      <c r="A102" s="23"/>
      <c r="B102" s="23"/>
      <c r="C102" s="23"/>
      <c r="D102" s="32" t="str">
        <f>"880355"</f>
        <v>880355</v>
      </c>
      <c r="E102" s="32" t="s">
        <v>239</v>
      </c>
      <c r="F102" s="32" t="s">
        <v>240</v>
      </c>
    </row>
    <row r="103" ht="16.5" spans="1:6">
      <c r="A103" s="23"/>
      <c r="B103" s="23"/>
      <c r="C103" s="23"/>
      <c r="D103" s="32" t="str">
        <f>"880910"</f>
        <v>880910</v>
      </c>
      <c r="E103" s="32" t="s">
        <v>241</v>
      </c>
      <c r="F103" s="32" t="s">
        <v>242</v>
      </c>
    </row>
    <row r="104" ht="16.5" spans="1:6">
      <c r="A104" s="23"/>
      <c r="B104" s="23"/>
      <c r="C104" s="23"/>
      <c r="D104" s="32" t="str">
        <f>"880454"</f>
        <v>880454</v>
      </c>
      <c r="E104" s="32" t="s">
        <v>243</v>
      </c>
      <c r="F104" s="32" t="s">
        <v>244</v>
      </c>
    </row>
    <row r="105" ht="16.5" spans="1:6">
      <c r="A105" s="23"/>
      <c r="B105" s="23"/>
      <c r="C105" s="23"/>
      <c r="D105" s="32" t="str">
        <f>"880414"</f>
        <v>880414</v>
      </c>
      <c r="E105" s="32" t="s">
        <v>245</v>
      </c>
      <c r="F105" s="32" t="s">
        <v>246</v>
      </c>
    </row>
    <row r="106" ht="16.5" spans="1:6">
      <c r="A106" s="23"/>
      <c r="B106" s="23"/>
      <c r="C106" s="23"/>
      <c r="D106" s="32" t="str">
        <f>"880423"</f>
        <v>880423</v>
      </c>
      <c r="E106" s="32" t="s">
        <v>247</v>
      </c>
      <c r="F106" s="32" t="s">
        <v>248</v>
      </c>
    </row>
    <row r="107" ht="16.5" spans="1:6">
      <c r="A107" s="23"/>
      <c r="B107" s="23"/>
      <c r="C107" s="23"/>
      <c r="D107" s="32" t="str">
        <f>"399003"</f>
        <v>399003</v>
      </c>
      <c r="E107" s="32" t="s">
        <v>249</v>
      </c>
      <c r="F107" s="32" t="s">
        <v>250</v>
      </c>
    </row>
    <row r="108" ht="16.5" spans="1:6">
      <c r="A108" s="23"/>
      <c r="B108" s="23"/>
      <c r="C108" s="23"/>
      <c r="D108" s="32" t="str">
        <f>"880453"</f>
        <v>880453</v>
      </c>
      <c r="E108" s="32" t="s">
        <v>251</v>
      </c>
      <c r="F108" s="32" t="s">
        <v>252</v>
      </c>
    </row>
    <row r="109" ht="16.5" spans="1:6">
      <c r="A109" s="23"/>
      <c r="B109" s="23"/>
      <c r="C109" s="23"/>
      <c r="D109" s="32" t="str">
        <f>"399356"</f>
        <v>399356</v>
      </c>
      <c r="E109" s="32" t="s">
        <v>253</v>
      </c>
      <c r="F109" s="32" t="s">
        <v>57</v>
      </c>
    </row>
    <row r="110" ht="16.5" spans="1:6">
      <c r="A110" s="23"/>
      <c r="B110" s="23"/>
      <c r="C110" s="23"/>
      <c r="D110" s="32" t="str">
        <f>"399355"</f>
        <v>399355</v>
      </c>
      <c r="E110" s="32" t="s">
        <v>254</v>
      </c>
      <c r="F110" s="32" t="s">
        <v>57</v>
      </c>
    </row>
    <row r="111" ht="16.5" spans="1:6">
      <c r="A111" s="23"/>
      <c r="B111" s="23"/>
      <c r="C111" s="23"/>
      <c r="D111" s="32" t="str">
        <f>"399348"</f>
        <v>399348</v>
      </c>
      <c r="E111" s="32" t="s">
        <v>255</v>
      </c>
      <c r="F111" s="32" t="s">
        <v>57</v>
      </c>
    </row>
    <row r="112" ht="16.5" spans="1:6">
      <c r="A112" s="23"/>
      <c r="B112" s="23"/>
      <c r="C112" s="23"/>
      <c r="D112" s="32" t="str">
        <f>"399324"</f>
        <v>399324</v>
      </c>
      <c r="E112" s="32" t="s">
        <v>256</v>
      </c>
      <c r="F112" s="32" t="s">
        <v>57</v>
      </c>
    </row>
    <row r="113" ht="16.5" spans="1:6">
      <c r="A113" s="23"/>
      <c r="B113" s="23"/>
      <c r="C113" s="23"/>
      <c r="D113" s="32" t="str">
        <f>"399321"</f>
        <v>399321</v>
      </c>
      <c r="E113" s="32" t="s">
        <v>257</v>
      </c>
      <c r="F113" s="32" t="s">
        <v>57</v>
      </c>
    </row>
    <row r="114" ht="16.5" spans="1:6">
      <c r="A114" s="23"/>
      <c r="B114" s="23"/>
      <c r="C114" s="23"/>
      <c r="D114" s="32" t="str">
        <f>"399320"</f>
        <v>399320</v>
      </c>
      <c r="E114" s="32" t="s">
        <v>258</v>
      </c>
      <c r="F114" s="32" t="s">
        <v>57</v>
      </c>
    </row>
    <row r="115" ht="16.5" spans="1:6">
      <c r="A115" s="23"/>
      <c r="B115" s="23"/>
      <c r="C115" s="23"/>
      <c r="D115" s="32" t="str">
        <f>"399306"</f>
        <v>399306</v>
      </c>
      <c r="E115" s="32" t="s">
        <v>259</v>
      </c>
      <c r="F115" s="32" t="s">
        <v>57</v>
      </c>
    </row>
    <row r="116" ht="16.5" spans="1:6">
      <c r="A116" s="23"/>
      <c r="B116" s="23"/>
      <c r="C116" s="23"/>
      <c r="D116" s="32" t="str">
        <f>"399262"</f>
        <v>399262</v>
      </c>
      <c r="E116" s="32" t="s">
        <v>260</v>
      </c>
      <c r="F116" s="32" t="s">
        <v>57</v>
      </c>
    </row>
    <row r="117" ht="16.5" spans="1:6">
      <c r="A117" s="23"/>
      <c r="B117" s="23"/>
      <c r="C117" s="23"/>
      <c r="D117" s="32" t="str">
        <f>"399012"</f>
        <v>399012</v>
      </c>
      <c r="E117" s="32" t="s">
        <v>261</v>
      </c>
      <c r="F117" s="32" t="s">
        <v>57</v>
      </c>
    </row>
    <row r="118" ht="16.5" spans="1:6">
      <c r="A118" s="23"/>
      <c r="B118" s="23"/>
      <c r="C118" s="23"/>
      <c r="D118" s="32" t="str">
        <f>"000159"</f>
        <v>000159</v>
      </c>
      <c r="E118" s="32" t="s">
        <v>262</v>
      </c>
      <c r="F118" s="32" t="s">
        <v>57</v>
      </c>
    </row>
    <row r="119" ht="16.5" spans="1:6">
      <c r="A119" s="23"/>
      <c r="B119" s="23"/>
      <c r="C119" s="23"/>
      <c r="D119" s="32" t="str">
        <f>"000122"</f>
        <v>000122</v>
      </c>
      <c r="E119" s="32" t="s">
        <v>263</v>
      </c>
      <c r="F119" s="32" t="s">
        <v>57</v>
      </c>
    </row>
    <row r="120" ht="16.5" spans="1:6">
      <c r="A120" s="23"/>
      <c r="B120" s="23"/>
      <c r="C120" s="23"/>
      <c r="D120" s="32" t="str">
        <f>"000044"</f>
        <v>000044</v>
      </c>
      <c r="E120" s="32" t="s">
        <v>264</v>
      </c>
      <c r="F120" s="32" t="s">
        <v>57</v>
      </c>
    </row>
    <row r="121" ht="16.5" spans="1:6">
      <c r="A121" s="23"/>
      <c r="B121" s="23"/>
      <c r="C121" s="23"/>
      <c r="D121" s="32" t="str">
        <f>"000019"</f>
        <v>000019</v>
      </c>
      <c r="E121" s="32" t="s">
        <v>265</v>
      </c>
      <c r="F121" s="32" t="s">
        <v>57</v>
      </c>
    </row>
    <row r="122" ht="16.5" spans="1:6">
      <c r="A122" s="23"/>
      <c r="B122" s="23"/>
      <c r="C122" s="23"/>
      <c r="D122" s="32" t="str">
        <f>"999998"</f>
        <v>999998</v>
      </c>
      <c r="E122" s="32" t="s">
        <v>21</v>
      </c>
      <c r="F122" s="32" t="s">
        <v>57</v>
      </c>
    </row>
    <row r="123" ht="16.5" spans="1:6">
      <c r="A123" s="23"/>
      <c r="B123" s="23"/>
      <c r="C123" s="23"/>
      <c r="D123" s="32" t="str">
        <f>"399905"</f>
        <v>399905</v>
      </c>
      <c r="E123" s="32" t="s">
        <v>266</v>
      </c>
      <c r="F123" s="32" t="s">
        <v>57</v>
      </c>
    </row>
    <row r="124" ht="16.5" spans="1:6">
      <c r="A124" s="23"/>
      <c r="B124" s="23"/>
      <c r="C124" s="23"/>
      <c r="D124" s="32" t="str">
        <f>"399903"</f>
        <v>399903</v>
      </c>
      <c r="E124" s="32" t="s">
        <v>267</v>
      </c>
      <c r="F124" s="32" t="s">
        <v>57</v>
      </c>
    </row>
    <row r="125" ht="16.5" spans="1:6">
      <c r="A125" s="23"/>
      <c r="B125" s="23"/>
      <c r="C125" s="23"/>
      <c r="D125" s="32" t="str">
        <f>"399608"</f>
        <v>399608</v>
      </c>
      <c r="E125" s="32" t="s">
        <v>268</v>
      </c>
      <c r="F125" s="32" t="s">
        <v>57</v>
      </c>
    </row>
    <row r="126" ht="16.5" spans="1:6">
      <c r="A126" s="23"/>
      <c r="B126" s="23"/>
      <c r="C126" s="23"/>
      <c r="D126" s="32" t="str">
        <f>"399391"</f>
        <v>399391</v>
      </c>
      <c r="E126" s="32" t="s">
        <v>269</v>
      </c>
      <c r="F126" s="32" t="s">
        <v>57</v>
      </c>
    </row>
    <row r="127" ht="16.5" spans="1:6">
      <c r="A127" s="23"/>
      <c r="B127" s="23"/>
      <c r="C127" s="23"/>
      <c r="D127" s="32" t="str">
        <f>"399376"</f>
        <v>399376</v>
      </c>
      <c r="E127" s="32" t="s">
        <v>270</v>
      </c>
      <c r="F127" s="32" t="s">
        <v>57</v>
      </c>
    </row>
    <row r="128" ht="16.5" spans="1:6">
      <c r="A128" s="23"/>
      <c r="B128" s="23"/>
      <c r="C128" s="23"/>
      <c r="D128" s="32" t="str">
        <f>"399373"</f>
        <v>399373</v>
      </c>
      <c r="E128" s="32" t="s">
        <v>271</v>
      </c>
      <c r="F128" s="32" t="s">
        <v>57</v>
      </c>
    </row>
    <row r="129" ht="16.5" spans="1:6">
      <c r="A129" s="23"/>
      <c r="B129" s="23"/>
      <c r="C129" s="23"/>
      <c r="D129" s="32" t="str">
        <f>"399371"</f>
        <v>399371</v>
      </c>
      <c r="E129" s="32" t="s">
        <v>272</v>
      </c>
      <c r="F129" s="32" t="s">
        <v>57</v>
      </c>
    </row>
    <row r="130" ht="16.5" spans="1:6">
      <c r="A130" s="23"/>
      <c r="B130" s="23"/>
      <c r="C130" s="23"/>
      <c r="D130" s="32" t="str">
        <f>"399366"</f>
        <v>399366</v>
      </c>
      <c r="E130" s="32" t="s">
        <v>273</v>
      </c>
      <c r="F130" s="32" t="s">
        <v>57</v>
      </c>
    </row>
    <row r="131" ht="16.5" spans="1:6">
      <c r="A131" s="23"/>
      <c r="B131" s="23"/>
      <c r="C131" s="23"/>
      <c r="D131" s="32" t="str">
        <f>"399357"</f>
        <v>399357</v>
      </c>
      <c r="E131" s="32" t="s">
        <v>274</v>
      </c>
      <c r="F131" s="32" t="s">
        <v>57</v>
      </c>
    </row>
    <row r="132" ht="16.5" spans="1:6">
      <c r="A132" s="23"/>
      <c r="B132" s="23"/>
      <c r="C132" s="23"/>
      <c r="D132" s="33"/>
      <c r="E132" s="33"/>
      <c r="F132" s="33"/>
    </row>
    <row r="133" ht="16.5" spans="1:6">
      <c r="A133" s="23"/>
      <c r="B133" s="23"/>
      <c r="C133" s="23"/>
      <c r="D133" s="33"/>
      <c r="E133" s="33"/>
      <c r="F133" s="33"/>
    </row>
    <row r="134" ht="16.5" spans="1:6">
      <c r="A134" s="23"/>
      <c r="B134" s="23"/>
      <c r="C134" s="23"/>
      <c r="D134" s="33"/>
      <c r="E134" s="33"/>
      <c r="F134" s="33"/>
    </row>
    <row r="135" ht="16.5" spans="1:6">
      <c r="A135" s="23"/>
      <c r="B135" s="23"/>
      <c r="C135" s="23"/>
      <c r="D135" s="33"/>
      <c r="E135" s="33"/>
      <c r="F135" s="33"/>
    </row>
    <row r="136" ht="16.5" spans="1:6">
      <c r="A136" s="23"/>
      <c r="B136" s="23"/>
      <c r="C136" s="23"/>
      <c r="D136" s="33"/>
      <c r="E136" s="33"/>
      <c r="F136" s="33"/>
    </row>
    <row r="137" ht="16.5" spans="1:6">
      <c r="A137" s="23"/>
      <c r="B137" s="23"/>
      <c r="C137" s="23"/>
      <c r="D137" s="33"/>
      <c r="E137" s="33"/>
      <c r="F137" s="33"/>
    </row>
    <row r="138" ht="16.5" spans="1:6">
      <c r="A138" s="23"/>
      <c r="B138" s="23"/>
      <c r="C138" s="23"/>
      <c r="D138" s="33"/>
      <c r="E138" s="33"/>
      <c r="F138" s="33"/>
    </row>
    <row r="139" ht="16.5" spans="1:6">
      <c r="A139" s="23"/>
      <c r="B139" s="23"/>
      <c r="C139" s="23"/>
      <c r="D139" s="33"/>
      <c r="E139" s="33"/>
      <c r="F139" s="33"/>
    </row>
    <row r="140" ht="16.5" spans="1:6">
      <c r="A140" s="23"/>
      <c r="B140" s="23"/>
      <c r="C140" s="23"/>
      <c r="D140" s="33"/>
      <c r="E140" s="33"/>
      <c r="F140" s="33"/>
    </row>
    <row r="141" ht="16.5" spans="1:6">
      <c r="A141" s="23"/>
      <c r="B141" s="23"/>
      <c r="C141" s="23"/>
      <c r="D141" s="33"/>
      <c r="E141" s="33"/>
      <c r="F141" s="33"/>
    </row>
    <row r="142" ht="16.5" spans="1:6">
      <c r="A142" s="23"/>
      <c r="B142" s="23"/>
      <c r="C142" s="23"/>
      <c r="D142" s="33"/>
      <c r="E142" s="33"/>
      <c r="F142" s="33"/>
    </row>
    <row r="143" ht="16.5" spans="1:6">
      <c r="A143" s="23"/>
      <c r="B143" s="23"/>
      <c r="C143" s="23"/>
      <c r="D143" s="33"/>
      <c r="E143" s="33"/>
      <c r="F143" s="33"/>
    </row>
    <row r="144" ht="16.5" spans="1:6">
      <c r="A144" s="23"/>
      <c r="B144" s="23"/>
      <c r="C144" s="23"/>
      <c r="D144" s="33"/>
      <c r="E144" s="33"/>
      <c r="F144" s="33"/>
    </row>
    <row r="145" ht="16.5" spans="1:6">
      <c r="A145" s="23"/>
      <c r="B145" s="23"/>
      <c r="C145" s="23"/>
      <c r="D145" s="33"/>
      <c r="E145" s="33"/>
      <c r="F145" s="3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275</v>
      </c>
      <c r="B1" s="2"/>
      <c r="C1" s="2"/>
      <c r="D1" s="2"/>
      <c r="E1" s="2"/>
      <c r="F1" s="2"/>
      <c r="G1" s="2"/>
      <c r="H1" s="2"/>
      <c r="I1" s="2"/>
      <c r="J1" s="2"/>
      <c r="K1" s="1" t="s">
        <v>276</v>
      </c>
      <c r="L1" s="1"/>
      <c r="M1" s="1"/>
      <c r="N1" s="1"/>
      <c r="O1" s="1"/>
      <c r="P1" s="1"/>
      <c r="Q1" s="1"/>
      <c r="R1" s="1"/>
    </row>
    <row r="2" ht="22.5" spans="1:18">
      <c r="A2" s="3" t="s">
        <v>277</v>
      </c>
      <c r="B2" s="4" t="s">
        <v>278</v>
      </c>
      <c r="C2" s="4" t="s">
        <v>279</v>
      </c>
      <c r="D2" s="4" t="s">
        <v>280</v>
      </c>
      <c r="E2" s="4" t="s">
        <v>281</v>
      </c>
      <c r="F2" s="4" t="s">
        <v>282</v>
      </c>
      <c r="G2" s="4" t="s">
        <v>283</v>
      </c>
      <c r="H2" s="4" t="s">
        <v>284</v>
      </c>
      <c r="I2" s="4" t="s">
        <v>285</v>
      </c>
      <c r="J2" s="4" t="s">
        <v>286</v>
      </c>
      <c r="K2" s="12" t="s">
        <v>287</v>
      </c>
      <c r="L2" s="12" t="s">
        <v>288</v>
      </c>
      <c r="M2" s="12" t="s">
        <v>289</v>
      </c>
      <c r="N2" s="12" t="s">
        <v>290</v>
      </c>
      <c r="O2" s="12" t="s">
        <v>291</v>
      </c>
      <c r="P2" s="12" t="s">
        <v>292</v>
      </c>
      <c r="Q2" s="12" t="s">
        <v>293</v>
      </c>
      <c r="R2" s="12" t="s">
        <v>294</v>
      </c>
    </row>
    <row r="3" ht="16.5" spans="1:18">
      <c r="A3" s="16">
        <v>399431</v>
      </c>
      <c r="B3" s="16" t="s">
        <v>295</v>
      </c>
      <c r="C3" s="16">
        <v>7040.923</v>
      </c>
      <c r="D3" s="16">
        <v>7688.37</v>
      </c>
      <c r="E3" s="16">
        <v>1</v>
      </c>
      <c r="F3" s="17">
        <v>0</v>
      </c>
      <c r="G3" s="17">
        <v>0</v>
      </c>
      <c r="H3" s="17">
        <v>1</v>
      </c>
      <c r="I3" s="17">
        <v>0.165</v>
      </c>
      <c r="J3" s="17">
        <v>8.572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0.782</v>
      </c>
      <c r="Q3" s="22">
        <v>0</v>
      </c>
      <c r="R3" s="22">
        <v>0</v>
      </c>
    </row>
    <row r="4" ht="16.5" spans="1:18">
      <c r="A4" s="16">
        <v>399986</v>
      </c>
      <c r="B4" s="16" t="s">
        <v>296</v>
      </c>
      <c r="C4" s="16">
        <v>6714.183</v>
      </c>
      <c r="D4" s="16">
        <v>7314.686</v>
      </c>
      <c r="E4" s="16">
        <v>1</v>
      </c>
      <c r="F4" s="17">
        <v>0</v>
      </c>
      <c r="G4" s="17">
        <v>0</v>
      </c>
      <c r="H4" s="17">
        <v>1</v>
      </c>
      <c r="I4" s="17">
        <v>0.077</v>
      </c>
      <c r="J4" s="17">
        <v>8.28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0.805</v>
      </c>
      <c r="Q4" s="22">
        <v>0</v>
      </c>
      <c r="R4" s="22">
        <v>0</v>
      </c>
    </row>
    <row r="5" ht="16.5" spans="1:18">
      <c r="A5" s="18">
        <v>12</v>
      </c>
      <c r="B5" s="18" t="s">
        <v>297</v>
      </c>
      <c r="C5" s="18">
        <v>220.737</v>
      </c>
      <c r="D5" s="18">
        <v>224.451</v>
      </c>
      <c r="E5" s="18">
        <v>0</v>
      </c>
      <c r="F5" s="18">
        <v>0</v>
      </c>
      <c r="G5" s="18">
        <v>0</v>
      </c>
      <c r="H5" s="18">
        <v>1</v>
      </c>
      <c r="I5" s="17">
        <v>0.019</v>
      </c>
      <c r="J5" s="17">
        <v>1.673</v>
      </c>
      <c r="K5" s="22">
        <v>4</v>
      </c>
      <c r="L5" s="22">
        <v>1</v>
      </c>
      <c r="M5" s="22">
        <v>0</v>
      </c>
      <c r="N5" s="22">
        <v>1</v>
      </c>
      <c r="O5" s="22">
        <v>0</v>
      </c>
      <c r="P5" s="22">
        <v>-0.146</v>
      </c>
      <c r="Q5" s="22">
        <v>0</v>
      </c>
      <c r="R5" s="22">
        <v>0</v>
      </c>
    </row>
    <row r="6" ht="16.5" spans="1:18">
      <c r="A6" s="18">
        <v>13</v>
      </c>
      <c r="B6" s="18" t="s">
        <v>298</v>
      </c>
      <c r="C6" s="18">
        <v>293.188</v>
      </c>
      <c r="D6" s="18">
        <v>295.936</v>
      </c>
      <c r="E6" s="18">
        <v>0</v>
      </c>
      <c r="F6" s="18">
        <v>0</v>
      </c>
      <c r="G6" s="18">
        <v>0</v>
      </c>
      <c r="H6" s="18">
        <v>1</v>
      </c>
      <c r="I6" s="17">
        <v>0.349</v>
      </c>
      <c r="J6" s="17">
        <v>1.275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0.889</v>
      </c>
      <c r="Q6" s="22">
        <v>0</v>
      </c>
      <c r="R6" s="22">
        <v>0</v>
      </c>
    </row>
    <row r="7" ht="16.5" spans="1:18">
      <c r="A7" s="18">
        <v>22</v>
      </c>
      <c r="B7" s="18" t="s">
        <v>299</v>
      </c>
      <c r="C7" s="18">
        <v>246.05</v>
      </c>
      <c r="D7" s="18">
        <v>248.247</v>
      </c>
      <c r="E7" s="18">
        <v>0</v>
      </c>
      <c r="F7" s="18">
        <v>0</v>
      </c>
      <c r="G7" s="18">
        <v>0</v>
      </c>
      <c r="H7" s="18">
        <v>1</v>
      </c>
      <c r="I7" s="17">
        <v>0.306</v>
      </c>
      <c r="J7" s="17">
        <v>1.189</v>
      </c>
      <c r="K7" s="22">
        <v>4</v>
      </c>
      <c r="L7" s="22">
        <v>1</v>
      </c>
      <c r="M7" s="22">
        <v>-1</v>
      </c>
      <c r="N7" s="22">
        <v>1</v>
      </c>
      <c r="O7" s="22">
        <v>0</v>
      </c>
      <c r="P7" s="22">
        <v>1.164</v>
      </c>
      <c r="Q7" s="22">
        <v>0</v>
      </c>
      <c r="R7" s="22">
        <v>0</v>
      </c>
    </row>
    <row r="8" ht="16.5" spans="1:18">
      <c r="A8" s="18">
        <v>61</v>
      </c>
      <c r="B8" s="18" t="s">
        <v>300</v>
      </c>
      <c r="C8" s="18">
        <v>174.435</v>
      </c>
      <c r="D8" s="18">
        <v>176.845</v>
      </c>
      <c r="E8" s="18">
        <v>0</v>
      </c>
      <c r="F8" s="18">
        <v>0</v>
      </c>
      <c r="G8" s="18">
        <v>0</v>
      </c>
      <c r="H8" s="18">
        <v>1</v>
      </c>
      <c r="I8" s="17">
        <v>0.347</v>
      </c>
      <c r="J8" s="17">
        <v>1.705</v>
      </c>
      <c r="K8" s="22">
        <v>4</v>
      </c>
      <c r="L8" s="22">
        <v>0</v>
      </c>
      <c r="M8" s="22">
        <v>-1</v>
      </c>
      <c r="N8" s="22">
        <v>1</v>
      </c>
      <c r="O8" s="22">
        <v>0</v>
      </c>
      <c r="P8" s="22">
        <v>2.761</v>
      </c>
      <c r="Q8" s="22">
        <v>0</v>
      </c>
      <c r="R8" s="22">
        <v>0</v>
      </c>
    </row>
    <row r="9" ht="16.5" spans="1:18">
      <c r="A9" s="18">
        <v>101</v>
      </c>
      <c r="B9" s="18" t="s">
        <v>301</v>
      </c>
      <c r="C9" s="18">
        <v>244.063</v>
      </c>
      <c r="D9" s="18">
        <v>246.253</v>
      </c>
      <c r="E9" s="18">
        <v>0</v>
      </c>
      <c r="F9" s="18">
        <v>0</v>
      </c>
      <c r="G9" s="18">
        <v>0</v>
      </c>
      <c r="H9" s="18">
        <v>1</v>
      </c>
      <c r="I9" s="17">
        <v>0.301</v>
      </c>
      <c r="J9" s="17">
        <v>1.188</v>
      </c>
      <c r="K9" s="22">
        <v>4</v>
      </c>
      <c r="L9" s="22">
        <v>0</v>
      </c>
      <c r="M9" s="22">
        <v>-1</v>
      </c>
      <c r="N9" s="22">
        <v>1</v>
      </c>
      <c r="O9" s="22">
        <v>0</v>
      </c>
      <c r="P9" s="22">
        <v>-4.008</v>
      </c>
      <c r="Q9" s="22">
        <v>0</v>
      </c>
      <c r="R9" s="22">
        <v>0</v>
      </c>
    </row>
    <row r="10" ht="16.5" spans="1:18">
      <c r="A10" s="18">
        <v>116</v>
      </c>
      <c r="B10" s="18" t="s">
        <v>302</v>
      </c>
      <c r="C10" s="18">
        <v>193.968</v>
      </c>
      <c r="D10" s="18">
        <v>196.138</v>
      </c>
      <c r="E10" s="18">
        <v>0</v>
      </c>
      <c r="F10" s="18">
        <v>0</v>
      </c>
      <c r="G10" s="18">
        <v>0</v>
      </c>
      <c r="H10" s="18">
        <v>1</v>
      </c>
      <c r="I10" s="17">
        <v>0.289</v>
      </c>
      <c r="J10" s="17">
        <v>1.392</v>
      </c>
      <c r="K10" s="22">
        <v>4</v>
      </c>
      <c r="L10" s="22">
        <v>0</v>
      </c>
      <c r="M10" s="22">
        <v>-1</v>
      </c>
      <c r="N10" s="22">
        <v>0</v>
      </c>
      <c r="O10" s="22">
        <v>0</v>
      </c>
      <c r="P10" s="22">
        <v>0.891</v>
      </c>
      <c r="Q10" s="22">
        <v>0</v>
      </c>
      <c r="R10" s="22">
        <v>0</v>
      </c>
    </row>
    <row r="11" ht="16.5" spans="1:18">
      <c r="A11" s="18">
        <v>134</v>
      </c>
      <c r="B11" s="18" t="s">
        <v>303</v>
      </c>
      <c r="C11" s="18">
        <v>913.487</v>
      </c>
      <c r="D11" s="18">
        <v>998.19</v>
      </c>
      <c r="E11" s="18">
        <v>0</v>
      </c>
      <c r="F11" s="18">
        <v>0</v>
      </c>
      <c r="G11" s="18">
        <v>0</v>
      </c>
      <c r="H11" s="18">
        <v>1</v>
      </c>
      <c r="I11" s="17">
        <v>0.705</v>
      </c>
      <c r="J11" s="17">
        <v>9.131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3.832</v>
      </c>
      <c r="Q11" s="22">
        <v>0</v>
      </c>
      <c r="R11" s="22">
        <v>0</v>
      </c>
    </row>
    <row r="12" ht="16.5" spans="1:18">
      <c r="A12" s="18">
        <v>683</v>
      </c>
      <c r="B12" s="18" t="s">
        <v>304</v>
      </c>
      <c r="C12" s="18">
        <v>809.612</v>
      </c>
      <c r="D12" s="18">
        <v>990.886</v>
      </c>
      <c r="E12" s="18">
        <v>0</v>
      </c>
      <c r="F12" s="18">
        <v>0</v>
      </c>
      <c r="G12" s="18">
        <v>0</v>
      </c>
      <c r="H12" s="18">
        <v>1</v>
      </c>
      <c r="I12" s="17">
        <v>2.06</v>
      </c>
      <c r="J12" s="17">
        <v>19.977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-1.152</v>
      </c>
      <c r="Q12" s="22">
        <v>0</v>
      </c>
      <c r="R12" s="22">
        <v>0</v>
      </c>
    </row>
    <row r="13" ht="16.5" spans="1:18">
      <c r="A13" s="18">
        <v>923</v>
      </c>
      <c r="B13" s="18" t="s">
        <v>305</v>
      </c>
      <c r="C13" s="18">
        <v>246.612</v>
      </c>
      <c r="D13" s="18">
        <v>248.864</v>
      </c>
      <c r="E13" s="18">
        <v>0</v>
      </c>
      <c r="F13" s="18">
        <v>0</v>
      </c>
      <c r="G13" s="18">
        <v>0</v>
      </c>
      <c r="H13" s="18">
        <v>1</v>
      </c>
      <c r="I13" s="17">
        <v>0.306</v>
      </c>
      <c r="J13" s="17">
        <v>1.209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4.12</v>
      </c>
      <c r="Q13" s="22">
        <v>0</v>
      </c>
      <c r="R13" s="22">
        <v>0</v>
      </c>
    </row>
    <row r="14" ht="16.5" spans="1:18">
      <c r="A14" s="18">
        <v>399289</v>
      </c>
      <c r="B14" s="18" t="s">
        <v>306</v>
      </c>
      <c r="C14" s="18">
        <v>116.954</v>
      </c>
      <c r="D14" s="18">
        <v>118.132</v>
      </c>
      <c r="E14" s="18">
        <v>0</v>
      </c>
      <c r="F14" s="18">
        <v>0</v>
      </c>
      <c r="G14" s="18">
        <v>0</v>
      </c>
      <c r="H14" s="18">
        <v>1</v>
      </c>
      <c r="I14" s="17">
        <v>0.457</v>
      </c>
      <c r="J14" s="17">
        <v>1.449</v>
      </c>
      <c r="K14" s="22">
        <v>4</v>
      </c>
      <c r="L14" s="22">
        <v>0</v>
      </c>
      <c r="M14" s="22">
        <v>0</v>
      </c>
      <c r="N14" s="22">
        <v>0</v>
      </c>
      <c r="O14" s="22">
        <v>0</v>
      </c>
      <c r="P14" s="22">
        <v>-0.039</v>
      </c>
      <c r="Q14" s="22">
        <v>0</v>
      </c>
      <c r="R14" s="22">
        <v>-1</v>
      </c>
    </row>
    <row r="15" ht="16.5" spans="1:18">
      <c r="A15" s="18">
        <v>399298</v>
      </c>
      <c r="B15" s="18" t="s">
        <v>307</v>
      </c>
      <c r="C15" s="18">
        <v>207.287</v>
      </c>
      <c r="D15" s="18">
        <v>209.478</v>
      </c>
      <c r="E15" s="18">
        <v>0</v>
      </c>
      <c r="F15" s="18">
        <v>0</v>
      </c>
      <c r="G15" s="18">
        <v>0</v>
      </c>
      <c r="H15" s="18">
        <v>1</v>
      </c>
      <c r="I15" s="17">
        <v>0.36</v>
      </c>
      <c r="J15" s="17">
        <v>1.402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-0.001</v>
      </c>
      <c r="Q15" s="22">
        <v>0</v>
      </c>
      <c r="R15" s="22">
        <v>0</v>
      </c>
    </row>
    <row r="16" ht="16.5" spans="1:18">
      <c r="A16" s="18">
        <v>399299</v>
      </c>
      <c r="B16" s="18" t="s">
        <v>308</v>
      </c>
      <c r="C16" s="18">
        <v>238.901</v>
      </c>
      <c r="D16" s="18">
        <v>240.889</v>
      </c>
      <c r="E16" s="18">
        <v>0</v>
      </c>
      <c r="F16" s="18">
        <v>0</v>
      </c>
      <c r="G16" s="18">
        <v>0</v>
      </c>
      <c r="H16" s="18">
        <v>1</v>
      </c>
      <c r="I16" s="17">
        <v>0.367</v>
      </c>
      <c r="J16" s="17">
        <v>1.189</v>
      </c>
      <c r="K16" s="22">
        <v>4</v>
      </c>
      <c r="L16" s="22">
        <v>1</v>
      </c>
      <c r="M16" s="22">
        <v>-1</v>
      </c>
      <c r="N16" s="22">
        <v>1</v>
      </c>
      <c r="O16" s="22">
        <v>0</v>
      </c>
      <c r="P16" s="22">
        <v>-1.193</v>
      </c>
      <c r="Q16" s="22">
        <v>0</v>
      </c>
      <c r="R16" s="22">
        <v>0</v>
      </c>
    </row>
    <row r="17" ht="16.5" spans="1:18">
      <c r="A17" s="18">
        <v>399301</v>
      </c>
      <c r="B17" s="18" t="s">
        <v>309</v>
      </c>
      <c r="C17" s="18">
        <v>211.027</v>
      </c>
      <c r="D17" s="18">
        <v>213.257</v>
      </c>
      <c r="E17" s="18">
        <v>0</v>
      </c>
      <c r="F17" s="18">
        <v>0</v>
      </c>
      <c r="G17" s="18">
        <v>0</v>
      </c>
      <c r="H17" s="18">
        <v>1</v>
      </c>
      <c r="I17" s="17">
        <v>0.36</v>
      </c>
      <c r="J17" s="17">
        <v>1.402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-0.96</v>
      </c>
      <c r="Q17" s="22">
        <v>0</v>
      </c>
      <c r="R17" s="22">
        <v>0</v>
      </c>
    </row>
    <row r="18" ht="16.5" spans="1:18">
      <c r="A18" s="18">
        <v>399302</v>
      </c>
      <c r="B18" s="18" t="s">
        <v>310</v>
      </c>
      <c r="C18" s="18">
        <v>214.956</v>
      </c>
      <c r="D18" s="18">
        <v>217.451</v>
      </c>
      <c r="E18" s="18">
        <v>0</v>
      </c>
      <c r="F18" s="18">
        <v>0</v>
      </c>
      <c r="G18" s="18">
        <v>0</v>
      </c>
      <c r="H18" s="18">
        <v>1</v>
      </c>
      <c r="I18" s="17">
        <v>0.243</v>
      </c>
      <c r="J18" s="17">
        <v>1.387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0.664</v>
      </c>
      <c r="Q18" s="22">
        <v>0</v>
      </c>
      <c r="R18" s="22">
        <v>0</v>
      </c>
    </row>
    <row r="19" ht="16.5" spans="1:18">
      <c r="A19" s="18">
        <v>399427</v>
      </c>
      <c r="B19" s="18" t="s">
        <v>311</v>
      </c>
      <c r="C19" s="18">
        <v>2139.628</v>
      </c>
      <c r="D19" s="18">
        <v>2475.492</v>
      </c>
      <c r="E19" s="18">
        <v>0</v>
      </c>
      <c r="F19" s="18">
        <v>0</v>
      </c>
      <c r="G19" s="18">
        <v>0</v>
      </c>
      <c r="H19" s="18">
        <v>1</v>
      </c>
      <c r="I19" s="17">
        <v>1.685</v>
      </c>
      <c r="J19" s="17">
        <v>15.024</v>
      </c>
      <c r="K19" s="22">
        <v>4</v>
      </c>
      <c r="L19" s="22">
        <v>1</v>
      </c>
      <c r="M19" s="22">
        <v>-1</v>
      </c>
      <c r="N19" s="22">
        <v>0</v>
      </c>
      <c r="O19" s="22">
        <v>0</v>
      </c>
      <c r="P19" s="22">
        <v>0.728</v>
      </c>
      <c r="Q19" s="22">
        <v>0</v>
      </c>
      <c r="R19" s="22">
        <v>0</v>
      </c>
    </row>
    <row r="20" ht="16.5" spans="1:18">
      <c r="A20" s="19">
        <v>104</v>
      </c>
      <c r="B20" s="19" t="s">
        <v>312</v>
      </c>
      <c r="C20" s="19">
        <v>1280.164</v>
      </c>
      <c r="D20" s="19">
        <v>1487.802</v>
      </c>
      <c r="E20" s="19">
        <v>0</v>
      </c>
      <c r="F20" s="19">
        <v>0</v>
      </c>
      <c r="G20" s="19">
        <v>1</v>
      </c>
      <c r="H20" s="17">
        <v>0</v>
      </c>
      <c r="I20" s="17">
        <v>0</v>
      </c>
      <c r="J20" s="17">
        <v>0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-0.23</v>
      </c>
      <c r="Q20" s="22">
        <v>0</v>
      </c>
      <c r="R20" s="22">
        <v>0</v>
      </c>
    </row>
    <row r="21" ht="16.5" spans="1:18">
      <c r="A21" s="19">
        <v>158</v>
      </c>
      <c r="B21" s="19" t="s">
        <v>313</v>
      </c>
      <c r="C21" s="19">
        <v>1047.766</v>
      </c>
      <c r="D21" s="19">
        <v>1252.246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0.858</v>
      </c>
      <c r="Q21" s="22">
        <v>0</v>
      </c>
      <c r="R21" s="22">
        <v>0</v>
      </c>
    </row>
    <row r="22" ht="16.5" spans="1:18">
      <c r="A22" s="19">
        <v>692</v>
      </c>
      <c r="B22" s="19" t="s">
        <v>314</v>
      </c>
      <c r="C22" s="19">
        <v>795.658</v>
      </c>
      <c r="D22" s="19">
        <v>1028.307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-0.321</v>
      </c>
      <c r="Q22" s="22">
        <v>0</v>
      </c>
      <c r="R22" s="22">
        <v>0</v>
      </c>
    </row>
    <row r="23" ht="16.5" spans="1:18">
      <c r="A23" s="19">
        <v>827</v>
      </c>
      <c r="B23" s="19" t="s">
        <v>315</v>
      </c>
      <c r="C23" s="19">
        <v>1325.694</v>
      </c>
      <c r="D23" s="19">
        <v>1545.048</v>
      </c>
      <c r="E23" s="19">
        <v>0</v>
      </c>
      <c r="F23" s="19">
        <v>0</v>
      </c>
      <c r="G23" s="19">
        <v>1</v>
      </c>
      <c r="H23" s="17">
        <v>0</v>
      </c>
      <c r="I23" s="17">
        <v>0</v>
      </c>
      <c r="J23" s="17">
        <v>0</v>
      </c>
      <c r="K23" s="22">
        <v>3</v>
      </c>
      <c r="L23" s="22">
        <v>2</v>
      </c>
      <c r="M23" s="22">
        <v>-1</v>
      </c>
      <c r="N23" s="22">
        <v>1</v>
      </c>
      <c r="O23" s="22">
        <v>0</v>
      </c>
      <c r="P23" s="22">
        <v>-0.001</v>
      </c>
      <c r="Q23" s="22">
        <v>0</v>
      </c>
      <c r="R23" s="22">
        <v>0</v>
      </c>
    </row>
    <row r="24" ht="16.5" spans="1:18">
      <c r="A24" s="19">
        <v>916</v>
      </c>
      <c r="B24" s="19" t="s">
        <v>316</v>
      </c>
      <c r="C24" s="19">
        <v>2744.905</v>
      </c>
      <c r="D24" s="19">
        <v>3297.097</v>
      </c>
      <c r="E24" s="19">
        <v>0</v>
      </c>
      <c r="F24" s="19">
        <v>0</v>
      </c>
      <c r="G24" s="19">
        <v>1</v>
      </c>
      <c r="H24" s="17">
        <v>0</v>
      </c>
      <c r="I24" s="17">
        <v>0</v>
      </c>
      <c r="J24" s="17">
        <v>0</v>
      </c>
      <c r="K24" s="22">
        <v>4</v>
      </c>
      <c r="L24" s="22">
        <v>0</v>
      </c>
      <c r="M24" s="22">
        <v>-1</v>
      </c>
      <c r="N24" s="22">
        <v>1</v>
      </c>
      <c r="O24" s="22">
        <v>0</v>
      </c>
      <c r="P24" s="22">
        <v>-2.315</v>
      </c>
      <c r="Q24" s="22">
        <v>0</v>
      </c>
      <c r="R24" s="22">
        <v>0</v>
      </c>
    </row>
    <row r="25" ht="16.5" spans="1:18">
      <c r="A25" s="19">
        <v>941</v>
      </c>
      <c r="B25" s="19" t="s">
        <v>317</v>
      </c>
      <c r="C25" s="19">
        <v>1658.097</v>
      </c>
      <c r="D25" s="19">
        <v>1958.243</v>
      </c>
      <c r="E25" s="19">
        <v>0</v>
      </c>
      <c r="F25" s="19">
        <v>0</v>
      </c>
      <c r="G25" s="19">
        <v>1</v>
      </c>
      <c r="H25" s="17">
        <v>0</v>
      </c>
      <c r="I25" s="17">
        <v>0</v>
      </c>
      <c r="J25" s="17">
        <v>0</v>
      </c>
      <c r="K25" s="22">
        <v>4</v>
      </c>
      <c r="L25" s="22">
        <v>1</v>
      </c>
      <c r="M25" s="22">
        <v>-1</v>
      </c>
      <c r="N25" s="22">
        <v>1</v>
      </c>
      <c r="O25" s="22">
        <v>0</v>
      </c>
      <c r="P25" s="22">
        <v>-0.201</v>
      </c>
      <c r="Q25" s="22">
        <v>0</v>
      </c>
      <c r="R25" s="22">
        <v>0</v>
      </c>
    </row>
    <row r="26" ht="16.5" spans="1:18">
      <c r="A26" s="19">
        <v>963</v>
      </c>
      <c r="B26" s="19" t="s">
        <v>318</v>
      </c>
      <c r="C26" s="19">
        <v>5968.856</v>
      </c>
      <c r="D26" s="19">
        <v>6657.234</v>
      </c>
      <c r="E26" s="19">
        <v>0</v>
      </c>
      <c r="F26" s="19">
        <v>0</v>
      </c>
      <c r="G26" s="19">
        <v>1</v>
      </c>
      <c r="H26" s="17">
        <v>0</v>
      </c>
      <c r="I26" s="17">
        <v>0</v>
      </c>
      <c r="J26" s="17">
        <v>0</v>
      </c>
      <c r="K26" s="22">
        <v>3</v>
      </c>
      <c r="L26" s="22">
        <v>0</v>
      </c>
      <c r="M26" s="22">
        <v>-1</v>
      </c>
      <c r="N26" s="22">
        <v>1</v>
      </c>
      <c r="O26" s="22">
        <v>0</v>
      </c>
      <c r="P26" s="22">
        <v>-1.164</v>
      </c>
      <c r="Q26" s="22">
        <v>0</v>
      </c>
      <c r="R26" s="22">
        <v>0</v>
      </c>
    </row>
    <row r="27" ht="16.5" spans="1:18">
      <c r="A27" s="19">
        <v>977</v>
      </c>
      <c r="B27" s="19" t="s">
        <v>319</v>
      </c>
      <c r="C27" s="19">
        <v>1474.215</v>
      </c>
      <c r="D27" s="19">
        <v>1695.217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-0.24</v>
      </c>
      <c r="Q27" s="22">
        <v>0</v>
      </c>
      <c r="R27" s="22">
        <v>0</v>
      </c>
    </row>
    <row r="28" ht="16.5" spans="1:18">
      <c r="A28" s="19">
        <v>399030</v>
      </c>
      <c r="B28" s="19" t="s">
        <v>320</v>
      </c>
      <c r="C28" s="19">
        <v>2713.094</v>
      </c>
      <c r="D28" s="19">
        <v>3352.498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-1.447</v>
      </c>
      <c r="Q28" s="22">
        <v>0</v>
      </c>
      <c r="R28" s="22">
        <v>0</v>
      </c>
    </row>
    <row r="29" ht="16.5" spans="1:18">
      <c r="A29" s="19">
        <v>399259</v>
      </c>
      <c r="B29" s="19" t="s">
        <v>321</v>
      </c>
      <c r="C29" s="19">
        <v>3030.073</v>
      </c>
      <c r="D29" s="19">
        <v>3742.153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-0.022</v>
      </c>
      <c r="Q29" s="22">
        <v>0</v>
      </c>
      <c r="R29" s="22">
        <v>0</v>
      </c>
    </row>
    <row r="30" ht="16.5" spans="1:18">
      <c r="A30" s="19">
        <v>399260</v>
      </c>
      <c r="B30" s="19" t="s">
        <v>322</v>
      </c>
      <c r="C30" s="19">
        <v>2551.381</v>
      </c>
      <c r="D30" s="19">
        <v>2924.633</v>
      </c>
      <c r="E30" s="19">
        <v>0</v>
      </c>
      <c r="F30" s="19">
        <v>0</v>
      </c>
      <c r="G30" s="19">
        <v>1</v>
      </c>
      <c r="H30" s="17">
        <v>0</v>
      </c>
      <c r="I30" s="17">
        <v>0</v>
      </c>
      <c r="J30" s="17">
        <v>0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-0.762</v>
      </c>
      <c r="Q30" s="22">
        <v>0</v>
      </c>
      <c r="R30" s="22">
        <v>0</v>
      </c>
    </row>
    <row r="31" ht="16.5" spans="1:18">
      <c r="A31" s="19">
        <v>399261</v>
      </c>
      <c r="B31" s="19" t="s">
        <v>323</v>
      </c>
      <c r="C31" s="19">
        <v>3062.907</v>
      </c>
      <c r="D31" s="19">
        <v>3659.888</v>
      </c>
      <c r="E31" s="19">
        <v>0</v>
      </c>
      <c r="F31" s="19">
        <v>0</v>
      </c>
      <c r="G31" s="19">
        <v>1</v>
      </c>
      <c r="H31" s="17">
        <v>0</v>
      </c>
      <c r="I31" s="17">
        <v>0</v>
      </c>
      <c r="J31" s="17">
        <v>0</v>
      </c>
      <c r="K31" s="22">
        <v>3</v>
      </c>
      <c r="L31" s="22">
        <v>0</v>
      </c>
      <c r="M31" s="22">
        <v>-1</v>
      </c>
      <c r="N31" s="22">
        <v>1</v>
      </c>
      <c r="O31" s="22">
        <v>0</v>
      </c>
      <c r="P31" s="22">
        <v>-1.041</v>
      </c>
      <c r="Q31" s="22">
        <v>0</v>
      </c>
      <c r="R31" s="22">
        <v>0</v>
      </c>
    </row>
    <row r="32" ht="16.5" spans="1:18">
      <c r="A32" s="19">
        <v>399266</v>
      </c>
      <c r="B32" s="19" t="s">
        <v>324</v>
      </c>
      <c r="C32" s="19">
        <v>2096.576</v>
      </c>
      <c r="D32" s="19">
        <v>2598.056</v>
      </c>
      <c r="E32" s="19">
        <v>0</v>
      </c>
      <c r="F32" s="19">
        <v>0</v>
      </c>
      <c r="G32" s="19">
        <v>1</v>
      </c>
      <c r="H32" s="17">
        <v>0</v>
      </c>
      <c r="I32" s="17">
        <v>0</v>
      </c>
      <c r="J32" s="17">
        <v>0</v>
      </c>
      <c r="K32" s="22">
        <v>3</v>
      </c>
      <c r="L32" s="22">
        <v>1</v>
      </c>
      <c r="M32" s="22">
        <v>-1</v>
      </c>
      <c r="N32" s="22">
        <v>1</v>
      </c>
      <c r="O32" s="22">
        <v>0</v>
      </c>
      <c r="P32" s="22">
        <v>1.479</v>
      </c>
      <c r="Q32" s="22">
        <v>0</v>
      </c>
      <c r="R32" s="22">
        <v>0</v>
      </c>
    </row>
    <row r="33" ht="16.5" spans="1:18">
      <c r="A33" s="19">
        <v>399293</v>
      </c>
      <c r="B33" s="19" t="s">
        <v>75</v>
      </c>
      <c r="C33" s="19">
        <v>3617.751</v>
      </c>
      <c r="D33" s="19">
        <v>4398.499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2">
        <v>2</v>
      </c>
      <c r="L33" s="22">
        <v>0</v>
      </c>
      <c r="M33" s="22">
        <v>-1</v>
      </c>
      <c r="N33" s="22">
        <v>1</v>
      </c>
      <c r="O33" s="22">
        <v>0</v>
      </c>
      <c r="P33" s="22">
        <v>-0.539</v>
      </c>
      <c r="Q33" s="22">
        <v>0</v>
      </c>
      <c r="R33" s="22">
        <v>0</v>
      </c>
    </row>
    <row r="34" ht="16.5" spans="1:18">
      <c r="A34" s="19">
        <v>399296</v>
      </c>
      <c r="B34" s="19" t="s">
        <v>325</v>
      </c>
      <c r="C34" s="19">
        <v>3979.729</v>
      </c>
      <c r="D34" s="19">
        <v>4784.786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2">
        <v>4</v>
      </c>
      <c r="L34" s="22">
        <v>0</v>
      </c>
      <c r="M34" s="22">
        <v>-1</v>
      </c>
      <c r="N34" s="22">
        <v>1</v>
      </c>
      <c r="O34" s="22">
        <v>0</v>
      </c>
      <c r="P34" s="22">
        <v>1.193</v>
      </c>
      <c r="Q34" s="22">
        <v>0</v>
      </c>
      <c r="R34" s="22">
        <v>0</v>
      </c>
    </row>
    <row r="35" ht="16.5" spans="1:18">
      <c r="A35" s="19">
        <v>399439</v>
      </c>
      <c r="B35" s="19" t="s">
        <v>326</v>
      </c>
      <c r="C35" s="19">
        <v>1574.346</v>
      </c>
      <c r="D35" s="19">
        <v>1760.652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2">
        <v>4</v>
      </c>
      <c r="L35" s="22">
        <v>0</v>
      </c>
      <c r="M35" s="22">
        <v>0</v>
      </c>
      <c r="N35" s="22">
        <v>1</v>
      </c>
      <c r="O35" s="22">
        <v>0</v>
      </c>
      <c r="P35" s="22">
        <v>-19.187</v>
      </c>
      <c r="Q35" s="22">
        <v>0</v>
      </c>
      <c r="R35" s="22">
        <v>0</v>
      </c>
    </row>
    <row r="36" ht="16.5" spans="1:18">
      <c r="A36" s="19">
        <v>399610</v>
      </c>
      <c r="B36" s="19" t="s">
        <v>327</v>
      </c>
      <c r="C36" s="19">
        <v>5499.989</v>
      </c>
      <c r="D36" s="19">
        <v>6755.396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2">
        <v>4</v>
      </c>
      <c r="L36" s="22">
        <v>0</v>
      </c>
      <c r="M36" s="22">
        <v>-1</v>
      </c>
      <c r="N36" s="22">
        <v>1</v>
      </c>
      <c r="O36" s="22">
        <v>0</v>
      </c>
      <c r="P36" s="22">
        <v>12.598</v>
      </c>
      <c r="Q36" s="22">
        <v>0</v>
      </c>
      <c r="R36" s="22">
        <v>0</v>
      </c>
    </row>
    <row r="37" ht="16.5" spans="1:18">
      <c r="A37" s="19">
        <v>399613</v>
      </c>
      <c r="B37" s="19" t="s">
        <v>328</v>
      </c>
      <c r="C37" s="19">
        <v>2717.422</v>
      </c>
      <c r="D37" s="19">
        <v>3114.204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2">
        <v>4</v>
      </c>
      <c r="L37" s="22">
        <v>0</v>
      </c>
      <c r="M37" s="22">
        <v>-1</v>
      </c>
      <c r="N37" s="22">
        <v>0</v>
      </c>
      <c r="O37" s="22">
        <v>0</v>
      </c>
      <c r="P37" s="22">
        <v>-0.07</v>
      </c>
      <c r="Q37" s="22">
        <v>0</v>
      </c>
      <c r="R37" s="22">
        <v>0</v>
      </c>
    </row>
    <row r="38" ht="16.5" spans="1:18">
      <c r="A38" s="19">
        <v>399621</v>
      </c>
      <c r="B38" s="19" t="s">
        <v>329</v>
      </c>
      <c r="C38" s="19">
        <v>4392.06</v>
      </c>
      <c r="D38" s="19">
        <v>5615.346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2">
        <v>4</v>
      </c>
      <c r="L38" s="22">
        <v>1</v>
      </c>
      <c r="M38" s="22">
        <v>0</v>
      </c>
      <c r="N38" s="22">
        <v>0</v>
      </c>
      <c r="O38" s="22">
        <v>0</v>
      </c>
      <c r="P38" s="22">
        <v>-2.357</v>
      </c>
      <c r="Q38" s="22">
        <v>1</v>
      </c>
      <c r="R38" s="22">
        <v>0</v>
      </c>
    </row>
    <row r="39" ht="16.5" spans="1:18">
      <c r="A39" s="19">
        <v>399667</v>
      </c>
      <c r="B39" s="19" t="s">
        <v>330</v>
      </c>
      <c r="C39" s="19">
        <v>2889.347</v>
      </c>
      <c r="D39" s="19">
        <v>3537.902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-4.892</v>
      </c>
      <c r="Q39" s="22">
        <v>0</v>
      </c>
      <c r="R39" s="22">
        <v>0</v>
      </c>
    </row>
    <row r="40" ht="16.5" spans="1:18">
      <c r="A40" s="19">
        <v>399670</v>
      </c>
      <c r="B40" s="19" t="s">
        <v>331</v>
      </c>
      <c r="C40" s="19">
        <v>2979.872</v>
      </c>
      <c r="D40" s="19">
        <v>3480.907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2">
        <v>3</v>
      </c>
      <c r="L40" s="22">
        <v>0</v>
      </c>
      <c r="M40" s="22">
        <v>-1</v>
      </c>
      <c r="N40" s="22">
        <v>1</v>
      </c>
      <c r="O40" s="22">
        <v>0</v>
      </c>
      <c r="P40" s="22">
        <v>-3.074</v>
      </c>
      <c r="Q40" s="22">
        <v>0</v>
      </c>
      <c r="R40" s="22">
        <v>0</v>
      </c>
    </row>
    <row r="41" ht="16.5" spans="1:18">
      <c r="A41" s="19">
        <v>399673</v>
      </c>
      <c r="B41" s="19" t="s">
        <v>90</v>
      </c>
      <c r="C41" s="19">
        <v>1902.31</v>
      </c>
      <c r="D41" s="19">
        <v>2322.123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2">
        <v>4</v>
      </c>
      <c r="L41" s="22">
        <v>0</v>
      </c>
      <c r="M41" s="22">
        <v>-1</v>
      </c>
      <c r="N41" s="22">
        <v>1</v>
      </c>
      <c r="O41" s="22">
        <v>0</v>
      </c>
      <c r="P41" s="22">
        <v>-1.677</v>
      </c>
      <c r="Q41" s="22">
        <v>0</v>
      </c>
      <c r="R41" s="22">
        <v>0</v>
      </c>
    </row>
    <row r="42" ht="16.5" spans="1:18">
      <c r="A42" s="19">
        <v>399680</v>
      </c>
      <c r="B42" s="19" t="s">
        <v>332</v>
      </c>
      <c r="C42" s="19">
        <v>580.53</v>
      </c>
      <c r="D42" s="19">
        <v>667.161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0.14</v>
      </c>
      <c r="Q42" s="22">
        <v>0</v>
      </c>
      <c r="R42" s="22">
        <v>0</v>
      </c>
    </row>
    <row r="43" ht="16.5" spans="1:18">
      <c r="A43" s="19">
        <v>399688</v>
      </c>
      <c r="B43" s="19" t="s">
        <v>333</v>
      </c>
      <c r="C43" s="19">
        <v>2113.687</v>
      </c>
      <c r="D43" s="19">
        <v>2744.353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2">
        <v>4</v>
      </c>
      <c r="L43" s="22">
        <v>1</v>
      </c>
      <c r="M43" s="22">
        <v>-1</v>
      </c>
      <c r="N43" s="22">
        <v>1</v>
      </c>
      <c r="O43" s="22">
        <v>0</v>
      </c>
      <c r="P43" s="22">
        <v>0.361</v>
      </c>
      <c r="Q43" s="22">
        <v>0</v>
      </c>
      <c r="R43" s="22">
        <v>0</v>
      </c>
    </row>
    <row r="44" ht="16.5" spans="1:18">
      <c r="A44" s="19">
        <v>399705</v>
      </c>
      <c r="B44" s="19" t="s">
        <v>334</v>
      </c>
      <c r="C44" s="19">
        <v>2600.586</v>
      </c>
      <c r="D44" s="19">
        <v>3051.167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1.951</v>
      </c>
      <c r="Q44" s="22">
        <v>0</v>
      </c>
      <c r="R44" s="22">
        <v>0</v>
      </c>
    </row>
    <row r="45" ht="16.5" spans="1:18">
      <c r="A45" s="19">
        <v>399808</v>
      </c>
      <c r="B45" s="19" t="s">
        <v>335</v>
      </c>
      <c r="C45" s="19">
        <v>1770.083</v>
      </c>
      <c r="D45" s="19">
        <v>2132.852</v>
      </c>
      <c r="E45" s="19">
        <v>0</v>
      </c>
      <c r="F45" s="19">
        <v>0</v>
      </c>
      <c r="G45" s="19">
        <v>1</v>
      </c>
      <c r="H45" s="17">
        <v>0</v>
      </c>
      <c r="I45" s="17">
        <v>0</v>
      </c>
      <c r="J45" s="17">
        <v>0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1.025</v>
      </c>
      <c r="Q45" s="22">
        <v>0</v>
      </c>
      <c r="R45" s="22">
        <v>0</v>
      </c>
    </row>
    <row r="46" ht="16.5" spans="1:18">
      <c r="A46" s="19">
        <v>399991</v>
      </c>
      <c r="B46" s="19" t="s">
        <v>95</v>
      </c>
      <c r="C46" s="19">
        <v>1918.721</v>
      </c>
      <c r="D46" s="19">
        <v>2130.454</v>
      </c>
      <c r="E46" s="19">
        <v>0</v>
      </c>
      <c r="F46" s="19">
        <v>0</v>
      </c>
      <c r="G46" s="19">
        <v>1</v>
      </c>
      <c r="H46" s="17">
        <v>0</v>
      </c>
      <c r="I46" s="17">
        <v>0</v>
      </c>
      <c r="J46" s="17">
        <v>0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-0.106</v>
      </c>
      <c r="Q46" s="22">
        <v>0</v>
      </c>
      <c r="R46" s="22">
        <v>0</v>
      </c>
    </row>
    <row r="47" ht="16.5" spans="1:18">
      <c r="A47" s="19">
        <v>980027</v>
      </c>
      <c r="B47" s="19" t="s">
        <v>336</v>
      </c>
      <c r="C47" s="19">
        <v>1985.163</v>
      </c>
      <c r="D47" s="19">
        <v>2349.677</v>
      </c>
      <c r="E47" s="19">
        <v>0</v>
      </c>
      <c r="F47" s="19">
        <v>0</v>
      </c>
      <c r="G47" s="19">
        <v>1</v>
      </c>
      <c r="H47" s="17">
        <v>0</v>
      </c>
      <c r="I47" s="17">
        <v>0</v>
      </c>
      <c r="J47" s="17">
        <v>0</v>
      </c>
      <c r="K47" s="22">
        <v>4</v>
      </c>
      <c r="L47" s="22">
        <v>0</v>
      </c>
      <c r="M47" s="22">
        <v>-1</v>
      </c>
      <c r="N47" s="22">
        <v>1</v>
      </c>
      <c r="O47" s="22">
        <v>0</v>
      </c>
      <c r="P47" s="22">
        <v>-0.334</v>
      </c>
      <c r="Q47" s="22">
        <v>0</v>
      </c>
      <c r="R47" s="22">
        <v>0</v>
      </c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20"/>
      <c r="B49" s="20"/>
      <c r="C49" s="20"/>
      <c r="D49" s="20"/>
      <c r="E49" s="20"/>
      <c r="F49" s="20"/>
      <c r="G49" s="20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20"/>
      <c r="B50" s="20"/>
      <c r="C50" s="20"/>
      <c r="D50" s="20"/>
      <c r="E50" s="20"/>
      <c r="F50" s="20"/>
      <c r="G50" s="20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20"/>
      <c r="B51" s="20"/>
      <c r="C51" s="20"/>
      <c r="D51" s="20"/>
      <c r="E51" s="20"/>
      <c r="F51" s="20"/>
      <c r="G51" s="2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20"/>
      <c r="B52" s="20"/>
      <c r="C52" s="20"/>
      <c r="D52" s="20"/>
      <c r="E52" s="20"/>
      <c r="F52" s="20"/>
      <c r="G52" s="2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20"/>
      <c r="B53" s="20"/>
      <c r="C53" s="20"/>
      <c r="D53" s="20"/>
      <c r="E53" s="20"/>
      <c r="F53" s="20"/>
      <c r="G53" s="20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20"/>
      <c r="B54" s="20"/>
      <c r="C54" s="20"/>
      <c r="D54" s="20"/>
      <c r="E54" s="20"/>
      <c r="F54" s="20"/>
      <c r="G54" s="20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20"/>
      <c r="B55" s="20"/>
      <c r="C55" s="20"/>
      <c r="D55" s="20"/>
      <c r="E55" s="20"/>
      <c r="F55" s="20"/>
      <c r="G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20"/>
      <c r="B56" s="20"/>
      <c r="C56" s="20"/>
      <c r="D56" s="20"/>
      <c r="E56" s="20"/>
      <c r="F56" s="20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20"/>
      <c r="B57" s="20"/>
      <c r="C57" s="20"/>
      <c r="D57" s="20"/>
      <c r="E57" s="20"/>
      <c r="F57" s="20"/>
      <c r="G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20"/>
      <c r="B58" s="20"/>
      <c r="C58" s="20"/>
      <c r="D58" s="20"/>
      <c r="E58" s="20"/>
      <c r="F58" s="20"/>
      <c r="G58" s="20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20"/>
      <c r="B59" s="20"/>
      <c r="C59" s="20"/>
      <c r="D59" s="20"/>
      <c r="E59" s="20"/>
      <c r="F59" s="20"/>
      <c r="G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20"/>
      <c r="B60" s="20"/>
      <c r="C60" s="20"/>
      <c r="D60" s="20"/>
      <c r="E60" s="20"/>
      <c r="F60" s="20"/>
      <c r="G60" s="20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20"/>
      <c r="B61" s="20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20"/>
      <c r="B62" s="20"/>
      <c r="C62" s="20"/>
      <c r="D62" s="20"/>
      <c r="E62" s="20"/>
      <c r="F62" s="20"/>
      <c r="G62" s="2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20"/>
      <c r="B63" s="20"/>
      <c r="C63" s="20"/>
      <c r="D63" s="20"/>
      <c r="E63" s="20"/>
      <c r="F63" s="20"/>
      <c r="G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20"/>
      <c r="B64" s="20"/>
      <c r="C64" s="20"/>
      <c r="D64" s="20"/>
      <c r="E64" s="20"/>
      <c r="F64" s="20"/>
      <c r="G64" s="2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20"/>
      <c r="B65" s="20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20"/>
      <c r="B66" s="20"/>
      <c r="C66" s="20"/>
      <c r="D66" s="20"/>
      <c r="E66" s="20"/>
      <c r="F66" s="20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20"/>
      <c r="B67" s="20"/>
      <c r="C67" s="20"/>
      <c r="D67" s="20"/>
      <c r="E67" s="20"/>
      <c r="F67" s="20"/>
      <c r="G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20"/>
      <c r="B68" s="20"/>
      <c r="C68" s="20"/>
      <c r="D68" s="20"/>
      <c r="E68" s="20"/>
      <c r="F68" s="20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0"/>
      <c r="B69" s="20"/>
      <c r="C69" s="20"/>
      <c r="D69" s="20"/>
      <c r="E69" s="20"/>
      <c r="F69" s="20"/>
      <c r="G69" s="2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275</v>
      </c>
      <c r="B1" s="2"/>
      <c r="C1" s="2"/>
      <c r="D1" s="2"/>
      <c r="E1" s="2"/>
      <c r="F1" s="2"/>
      <c r="G1" s="2"/>
      <c r="H1" s="2"/>
      <c r="I1" s="2"/>
      <c r="J1" s="2"/>
      <c r="K1" s="10" t="s">
        <v>337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277</v>
      </c>
      <c r="B2" s="4" t="s">
        <v>278</v>
      </c>
      <c r="C2" s="4" t="s">
        <v>279</v>
      </c>
      <c r="D2" s="4" t="s">
        <v>280</v>
      </c>
      <c r="E2" s="4" t="s">
        <v>281</v>
      </c>
      <c r="F2" s="4" t="s">
        <v>282</v>
      </c>
      <c r="G2" s="4" t="s">
        <v>283</v>
      </c>
      <c r="H2" s="4" t="s">
        <v>284</v>
      </c>
      <c r="I2" s="4" t="s">
        <v>285</v>
      </c>
      <c r="J2" s="4" t="s">
        <v>286</v>
      </c>
      <c r="K2" s="12" t="s">
        <v>287</v>
      </c>
      <c r="L2" s="12" t="s">
        <v>288</v>
      </c>
      <c r="M2" s="12" t="s">
        <v>289</v>
      </c>
      <c r="N2" s="12" t="s">
        <v>290</v>
      </c>
      <c r="O2" s="12" t="s">
        <v>291</v>
      </c>
      <c r="P2" s="12" t="s">
        <v>292</v>
      </c>
      <c r="Q2" s="12" t="s">
        <v>293</v>
      </c>
      <c r="R2" s="12" t="s">
        <v>294</v>
      </c>
    </row>
    <row r="3" ht="20.25" spans="1:18">
      <c r="A3" s="5" t="s">
        <v>338</v>
      </c>
      <c r="B3" s="5" t="s">
        <v>339</v>
      </c>
      <c r="C3" s="5">
        <v>18759.543</v>
      </c>
      <c r="D3" s="5">
        <v>20075.811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0.348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11.658</v>
      </c>
      <c r="Q3" s="13">
        <v>0</v>
      </c>
      <c r="R3" s="13">
        <v>0</v>
      </c>
    </row>
    <row r="4" ht="20.25" spans="1:18">
      <c r="A4" s="7" t="s">
        <v>340</v>
      </c>
      <c r="B4" s="7" t="s">
        <v>341</v>
      </c>
      <c r="C4" s="7">
        <v>619.149</v>
      </c>
      <c r="D4" s="7">
        <v>719.503</v>
      </c>
      <c r="E4" s="7">
        <v>0</v>
      </c>
      <c r="F4" s="7">
        <v>0</v>
      </c>
      <c r="G4" s="7">
        <v>0</v>
      </c>
      <c r="H4" s="7">
        <v>1</v>
      </c>
      <c r="I4" s="6">
        <v>12.605</v>
      </c>
      <c r="J4" s="6">
        <v>24.795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0.165</v>
      </c>
      <c r="Q4" s="13">
        <v>0</v>
      </c>
      <c r="R4" s="13">
        <v>0</v>
      </c>
    </row>
    <row r="5" ht="20.25" spans="1:18">
      <c r="A5" s="7" t="s">
        <v>342</v>
      </c>
      <c r="B5" s="7" t="s">
        <v>343</v>
      </c>
      <c r="C5" s="7">
        <v>3384.702</v>
      </c>
      <c r="D5" s="7">
        <v>3546.999</v>
      </c>
      <c r="E5" s="7">
        <v>0</v>
      </c>
      <c r="F5" s="7">
        <v>0</v>
      </c>
      <c r="G5" s="7">
        <v>0</v>
      </c>
      <c r="H5" s="7">
        <v>1</v>
      </c>
      <c r="I5" s="6">
        <v>0.949</v>
      </c>
      <c r="J5" s="6">
        <v>5.482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1.243</v>
      </c>
      <c r="Q5" s="13">
        <v>0</v>
      </c>
      <c r="R5" s="13">
        <v>0</v>
      </c>
    </row>
    <row r="6" ht="20.25" spans="1:18">
      <c r="A6" s="8" t="s">
        <v>344</v>
      </c>
      <c r="B6" s="8" t="s">
        <v>345</v>
      </c>
      <c r="C6" s="8">
        <v>3125.916</v>
      </c>
      <c r="D6" s="8">
        <v>4671.938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2</v>
      </c>
      <c r="M6" s="13">
        <v>0</v>
      </c>
      <c r="N6" s="13">
        <v>0</v>
      </c>
      <c r="O6" s="13">
        <v>0</v>
      </c>
      <c r="P6" s="13">
        <v>0.402</v>
      </c>
      <c r="Q6" s="13">
        <v>0</v>
      </c>
      <c r="R6" s="13">
        <v>-1</v>
      </c>
    </row>
    <row r="7" ht="20.25" spans="1:18">
      <c r="A7" s="8" t="s">
        <v>346</v>
      </c>
      <c r="B7" s="8" t="s">
        <v>347</v>
      </c>
      <c r="C7" s="8">
        <v>7512.684</v>
      </c>
      <c r="D7" s="8">
        <v>8614.591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2</v>
      </c>
      <c r="L7" s="13">
        <v>2</v>
      </c>
      <c r="M7" s="13">
        <v>0</v>
      </c>
      <c r="N7" s="13">
        <v>0</v>
      </c>
      <c r="O7" s="13">
        <v>0</v>
      </c>
      <c r="P7" s="13">
        <v>-24.087</v>
      </c>
      <c r="Q7" s="13">
        <v>0</v>
      </c>
      <c r="R7" s="13">
        <v>0</v>
      </c>
    </row>
    <row r="8" ht="20.25" spans="1:18">
      <c r="A8" s="8" t="s">
        <v>348</v>
      </c>
      <c r="B8" s="8" t="s">
        <v>349</v>
      </c>
      <c r="C8" s="8">
        <v>12243.535</v>
      </c>
      <c r="D8" s="8">
        <v>14985.237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29.843</v>
      </c>
      <c r="Q8" s="13">
        <v>0</v>
      </c>
      <c r="R8" s="13">
        <v>0</v>
      </c>
    </row>
    <row r="9" ht="20.25" spans="1:18">
      <c r="A9" s="8" t="s">
        <v>350</v>
      </c>
      <c r="B9" s="8" t="s">
        <v>351</v>
      </c>
      <c r="C9" s="8">
        <v>3279.017</v>
      </c>
      <c r="D9" s="8">
        <v>3577.388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1.579</v>
      </c>
      <c r="Q9" s="13">
        <v>0</v>
      </c>
      <c r="R9" s="13">
        <v>0</v>
      </c>
    </row>
    <row r="10" ht="20.25" spans="1:18">
      <c r="A10" s="8" t="s">
        <v>352</v>
      </c>
      <c r="B10" s="8" t="s">
        <v>353</v>
      </c>
      <c r="C10" s="8">
        <v>3189.451</v>
      </c>
      <c r="D10" s="8">
        <v>3492.076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0.089</v>
      </c>
      <c r="Q10" s="13">
        <v>0</v>
      </c>
      <c r="R10" s="13">
        <v>-1</v>
      </c>
    </row>
    <row r="11" ht="20.25" spans="1:18">
      <c r="A11" s="8" t="s">
        <v>354</v>
      </c>
      <c r="B11" s="8" t="s">
        <v>355</v>
      </c>
      <c r="C11" s="8">
        <v>15972.663</v>
      </c>
      <c r="D11" s="8">
        <v>18817.191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11.58</v>
      </c>
      <c r="Q11" s="13">
        <v>0</v>
      </c>
      <c r="R11" s="13">
        <v>0</v>
      </c>
    </row>
    <row r="12" ht="20.25" spans="1:18">
      <c r="A12" s="8" t="s">
        <v>356</v>
      </c>
      <c r="B12" s="8" t="s">
        <v>357</v>
      </c>
      <c r="C12" s="8">
        <v>5599.447</v>
      </c>
      <c r="D12" s="8">
        <v>6273.868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0.08</v>
      </c>
      <c r="Q12" s="13">
        <v>0</v>
      </c>
      <c r="R12" s="13">
        <v>0</v>
      </c>
    </row>
    <row r="13" ht="20.25" spans="1:18">
      <c r="A13" s="8" t="s">
        <v>358</v>
      </c>
      <c r="B13" s="8" t="s">
        <v>359</v>
      </c>
      <c r="C13" s="8">
        <v>22467.223</v>
      </c>
      <c r="D13" s="8">
        <v>25142.143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1</v>
      </c>
      <c r="M13" s="13">
        <v>0</v>
      </c>
      <c r="N13" s="13">
        <v>1</v>
      </c>
      <c r="O13" s="13">
        <v>0</v>
      </c>
      <c r="P13" s="13">
        <v>-33.626</v>
      </c>
      <c r="Q13" s="13">
        <v>0</v>
      </c>
      <c r="R13" s="13">
        <v>0</v>
      </c>
    </row>
    <row r="14" ht="20.25" spans="1:18">
      <c r="A14" s="8" t="s">
        <v>360</v>
      </c>
      <c r="B14" s="8" t="s">
        <v>361</v>
      </c>
      <c r="C14" s="8">
        <v>4392.256</v>
      </c>
      <c r="D14" s="8">
        <v>4862.507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-1.918</v>
      </c>
      <c r="Q14" s="13">
        <v>0</v>
      </c>
      <c r="R14" s="13">
        <v>0</v>
      </c>
    </row>
    <row r="15" ht="20.25" spans="1:18">
      <c r="A15" s="8" t="s">
        <v>362</v>
      </c>
      <c r="B15" s="8" t="s">
        <v>363</v>
      </c>
      <c r="C15" s="8">
        <v>1578.843</v>
      </c>
      <c r="D15" s="8">
        <v>1889.802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-1.686</v>
      </c>
      <c r="Q15" s="13">
        <v>0</v>
      </c>
      <c r="R15" s="13">
        <v>0</v>
      </c>
    </row>
    <row r="16" ht="20.25" spans="1:18">
      <c r="A16" s="8" t="s">
        <v>364</v>
      </c>
      <c r="B16" s="8" t="s">
        <v>365</v>
      </c>
      <c r="C16" s="8">
        <v>1093.476</v>
      </c>
      <c r="D16" s="8">
        <v>1358.337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-1</v>
      </c>
      <c r="O16" s="13">
        <v>0</v>
      </c>
      <c r="P16" s="13">
        <v>1.08</v>
      </c>
      <c r="Q16" s="13">
        <v>0</v>
      </c>
      <c r="R16" s="13">
        <v>0</v>
      </c>
    </row>
    <row r="17" ht="20.25" spans="1:18">
      <c r="A17" s="8" t="s">
        <v>366</v>
      </c>
      <c r="B17" s="8" t="s">
        <v>367</v>
      </c>
      <c r="C17" s="8">
        <v>7453.072</v>
      </c>
      <c r="D17" s="8">
        <v>8073.191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0.472</v>
      </c>
      <c r="Q17" s="13">
        <v>0</v>
      </c>
      <c r="R17" s="13">
        <v>0</v>
      </c>
    </row>
    <row r="18" ht="20.25" spans="1:18">
      <c r="A18" s="8" t="s">
        <v>368</v>
      </c>
      <c r="B18" s="8" t="s">
        <v>369</v>
      </c>
      <c r="C18" s="8">
        <v>795.809</v>
      </c>
      <c r="D18" s="8">
        <v>900.636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-3.491</v>
      </c>
      <c r="Q18" s="13">
        <v>0</v>
      </c>
      <c r="R18" s="13">
        <v>0</v>
      </c>
    </row>
    <row r="19" ht="20.25" spans="1:18">
      <c r="A19" s="8" t="s">
        <v>370</v>
      </c>
      <c r="B19" s="8" t="s">
        <v>371</v>
      </c>
      <c r="C19" s="8">
        <v>7133.863</v>
      </c>
      <c r="D19" s="8">
        <v>7420.877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-3.885</v>
      </c>
      <c r="Q19" s="13">
        <v>0</v>
      </c>
      <c r="R19" s="13">
        <v>0</v>
      </c>
    </row>
    <row r="20" ht="20.25" spans="1:18">
      <c r="A20" s="8" t="s">
        <v>372</v>
      </c>
      <c r="B20" s="8" t="s">
        <v>373</v>
      </c>
      <c r="C20" s="8">
        <v>5097.453</v>
      </c>
      <c r="D20" s="8">
        <v>5595.22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-7.689</v>
      </c>
      <c r="Q20" s="13">
        <v>0</v>
      </c>
      <c r="R20" s="13">
        <v>-1</v>
      </c>
    </row>
    <row r="21" ht="20.25" spans="1:18">
      <c r="A21" s="8" t="s">
        <v>374</v>
      </c>
      <c r="B21" s="8" t="s">
        <v>375</v>
      </c>
      <c r="C21" s="8">
        <v>13267.764</v>
      </c>
      <c r="D21" s="8">
        <v>14161.391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9.821</v>
      </c>
      <c r="Q21" s="13">
        <v>0</v>
      </c>
      <c r="R21" s="13">
        <v>0</v>
      </c>
    </row>
    <row r="22" ht="20.25" spans="1:18">
      <c r="A22" s="8" t="s">
        <v>376</v>
      </c>
      <c r="B22" s="8" t="s">
        <v>377</v>
      </c>
      <c r="C22" s="8">
        <v>9215.585</v>
      </c>
      <c r="D22" s="8">
        <v>10007.538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0</v>
      </c>
      <c r="N22" s="13">
        <v>0</v>
      </c>
      <c r="O22" s="13">
        <v>0</v>
      </c>
      <c r="P22" s="13">
        <v>-44.451</v>
      </c>
      <c r="Q22" s="13">
        <v>0</v>
      </c>
      <c r="R22" s="13">
        <v>0</v>
      </c>
    </row>
    <row r="23" ht="20.25" spans="1:18">
      <c r="A23" s="8" t="s">
        <v>378</v>
      </c>
      <c r="B23" s="8" t="s">
        <v>379</v>
      </c>
      <c r="C23" s="8">
        <v>1213.002</v>
      </c>
      <c r="D23" s="8">
        <v>1512.414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1.72</v>
      </c>
      <c r="Q23" s="13">
        <v>0</v>
      </c>
      <c r="R23" s="13">
        <v>0</v>
      </c>
    </row>
    <row r="24" ht="20.25" spans="1:18">
      <c r="A24" s="8" t="s">
        <v>380</v>
      </c>
      <c r="B24" s="8" t="s">
        <v>381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382</v>
      </c>
      <c r="B25" s="8" t="s">
        <v>383</v>
      </c>
      <c r="C25" s="8">
        <v>2337.304</v>
      </c>
      <c r="D25" s="8">
        <v>2579.959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1</v>
      </c>
      <c r="L25" s="13">
        <v>0</v>
      </c>
      <c r="M25" s="13">
        <v>0</v>
      </c>
      <c r="N25" s="13">
        <v>0</v>
      </c>
      <c r="O25" s="13">
        <v>0</v>
      </c>
      <c r="P25" s="13">
        <v>-1.99</v>
      </c>
      <c r="Q25" s="13">
        <v>0</v>
      </c>
      <c r="R25" s="13">
        <v>0</v>
      </c>
    </row>
    <row r="26" ht="20.25" spans="1:18">
      <c r="A26" s="8" t="s">
        <v>384</v>
      </c>
      <c r="B26" s="8" t="s">
        <v>385</v>
      </c>
      <c r="C26" s="8">
        <v>6474.134</v>
      </c>
      <c r="D26" s="8">
        <v>7271.56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-5.955</v>
      </c>
      <c r="Q26" s="13">
        <v>0</v>
      </c>
      <c r="R26" s="13">
        <v>0</v>
      </c>
    </row>
    <row r="27" ht="20.25" spans="1:18">
      <c r="A27" s="8" t="s">
        <v>386</v>
      </c>
      <c r="B27" s="8" t="s">
        <v>387</v>
      </c>
      <c r="C27" s="8">
        <v>5901.933</v>
      </c>
      <c r="D27" s="8">
        <v>6619.549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-4.966</v>
      </c>
      <c r="Q27" s="13">
        <v>0</v>
      </c>
      <c r="R27" s="13">
        <v>0</v>
      </c>
    </row>
    <row r="28" ht="20.25" spans="1:18">
      <c r="A28" s="8" t="s">
        <v>388</v>
      </c>
      <c r="B28" s="8" t="s">
        <v>389</v>
      </c>
      <c r="C28" s="8">
        <v>6542.621</v>
      </c>
      <c r="D28" s="8">
        <v>7795.623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-5.153</v>
      </c>
      <c r="Q28" s="13">
        <v>0</v>
      </c>
      <c r="R28" s="13">
        <v>0</v>
      </c>
    </row>
    <row r="29" ht="20.25" spans="1:18">
      <c r="A29" s="8" t="s">
        <v>390</v>
      </c>
      <c r="B29" s="8" t="s">
        <v>391</v>
      </c>
      <c r="C29" s="8">
        <v>2544.073</v>
      </c>
      <c r="D29" s="8">
        <v>3003.527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4</v>
      </c>
      <c r="L29" s="13">
        <v>0</v>
      </c>
      <c r="M29" s="13">
        <v>0</v>
      </c>
      <c r="N29" s="13">
        <v>1</v>
      </c>
      <c r="O29" s="13">
        <v>0</v>
      </c>
      <c r="P29" s="13">
        <v>3.728</v>
      </c>
      <c r="Q29" s="13">
        <v>0</v>
      </c>
      <c r="R29" s="13">
        <v>0</v>
      </c>
    </row>
    <row r="30" ht="20.25" spans="1:18">
      <c r="A30" s="8" t="s">
        <v>392</v>
      </c>
      <c r="B30" s="8" t="s">
        <v>393</v>
      </c>
      <c r="C30" s="8">
        <v>1391.21</v>
      </c>
      <c r="D30" s="8">
        <v>1632.96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2.215</v>
      </c>
      <c r="Q30" s="13">
        <v>0</v>
      </c>
      <c r="R30" s="13">
        <v>0</v>
      </c>
    </row>
    <row r="31" ht="20.25" spans="1:18">
      <c r="A31" s="8" t="s">
        <v>394</v>
      </c>
      <c r="B31" s="8" t="s">
        <v>395</v>
      </c>
      <c r="C31" s="8">
        <v>5895.591</v>
      </c>
      <c r="D31" s="8">
        <v>6493.97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-4.344</v>
      </c>
      <c r="Q31" s="13">
        <v>0</v>
      </c>
      <c r="R31" s="13">
        <v>0</v>
      </c>
    </row>
    <row r="32" ht="20.25" spans="1:18">
      <c r="A32" s="8" t="s">
        <v>396</v>
      </c>
      <c r="B32" s="8" t="s">
        <v>397</v>
      </c>
      <c r="C32" s="8">
        <v>2565.863</v>
      </c>
      <c r="D32" s="8">
        <v>3449.326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-1.332</v>
      </c>
      <c r="Q32" s="13">
        <v>0</v>
      </c>
      <c r="R32" s="13">
        <v>0</v>
      </c>
    </row>
    <row r="33" ht="20.25" spans="1:18">
      <c r="A33" s="8" t="s">
        <v>398</v>
      </c>
      <c r="B33" s="8" t="s">
        <v>399</v>
      </c>
      <c r="C33" s="8">
        <v>6057.229</v>
      </c>
      <c r="D33" s="8">
        <v>7505.329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-8.816</v>
      </c>
      <c r="Q33" s="13">
        <v>0</v>
      </c>
      <c r="R33" s="13">
        <v>0</v>
      </c>
    </row>
    <row r="34" ht="20.25" spans="1:18">
      <c r="A34" s="8" t="s">
        <v>400</v>
      </c>
      <c r="B34" s="8" t="s">
        <v>401</v>
      </c>
      <c r="C34" s="8">
        <v>4623.447</v>
      </c>
      <c r="D34" s="8">
        <v>5349.424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-3.956</v>
      </c>
      <c r="Q34" s="13">
        <v>0</v>
      </c>
      <c r="R34" s="13">
        <v>0</v>
      </c>
    </row>
    <row r="35" ht="20.25" spans="1:18">
      <c r="A35" s="8" t="s">
        <v>402</v>
      </c>
      <c r="B35" s="8" t="s">
        <v>403</v>
      </c>
      <c r="C35" s="8">
        <v>967.581</v>
      </c>
      <c r="D35" s="8">
        <v>1188.864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8" t="s">
        <v>404</v>
      </c>
      <c r="B36" s="8" t="s">
        <v>405</v>
      </c>
      <c r="C36" s="8">
        <v>102.404</v>
      </c>
      <c r="D36" s="8">
        <v>103.411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1</v>
      </c>
      <c r="M36" s="13">
        <v>1</v>
      </c>
      <c r="N36" s="13">
        <v>-1</v>
      </c>
      <c r="O36" s="13">
        <v>0</v>
      </c>
      <c r="P36" s="13">
        <v>-0.006</v>
      </c>
      <c r="Q36" s="13">
        <v>0</v>
      </c>
      <c r="R36" s="13">
        <v>0</v>
      </c>
    </row>
    <row r="37" ht="20.25" spans="1:18">
      <c r="A37" s="8" t="s">
        <v>406</v>
      </c>
      <c r="B37" s="8" t="s">
        <v>407</v>
      </c>
      <c r="C37" s="8">
        <v>1540.212</v>
      </c>
      <c r="D37" s="8">
        <v>2910.247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-5.047</v>
      </c>
      <c r="Q37" s="13">
        <v>0</v>
      </c>
      <c r="R37" s="13">
        <v>0</v>
      </c>
    </row>
    <row r="38" ht="20.25" spans="1:18">
      <c r="A38" s="8" t="s">
        <v>408</v>
      </c>
      <c r="B38" s="8" t="s">
        <v>409</v>
      </c>
      <c r="C38" s="8">
        <v>3477.661</v>
      </c>
      <c r="D38" s="8">
        <v>4262.551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2</v>
      </c>
      <c r="L38" s="13">
        <v>1</v>
      </c>
      <c r="M38" s="13">
        <v>0</v>
      </c>
      <c r="N38" s="13">
        <v>1</v>
      </c>
      <c r="O38" s="13">
        <v>0</v>
      </c>
      <c r="P38" s="13">
        <v>-2.665</v>
      </c>
      <c r="Q38" s="13">
        <v>0</v>
      </c>
      <c r="R38" s="13">
        <v>0</v>
      </c>
    </row>
    <row r="39" ht="20.25" spans="1:18">
      <c r="A39" s="8" t="s">
        <v>410</v>
      </c>
      <c r="B39" s="8" t="s">
        <v>411</v>
      </c>
      <c r="C39" s="8">
        <v>13011.741</v>
      </c>
      <c r="D39" s="8">
        <v>15483.089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-1.811</v>
      </c>
      <c r="Q39" s="13">
        <v>0</v>
      </c>
      <c r="R39" s="13">
        <v>-1</v>
      </c>
    </row>
    <row r="40" ht="20.25" spans="1:18">
      <c r="A40" s="8" t="s">
        <v>412</v>
      </c>
      <c r="B40" s="8" t="s">
        <v>413</v>
      </c>
      <c r="C40" s="8">
        <v>73363.781</v>
      </c>
      <c r="D40" s="8">
        <v>82915.641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-120.505</v>
      </c>
      <c r="Q40" s="13">
        <v>0</v>
      </c>
      <c r="R40" s="13">
        <v>0</v>
      </c>
    </row>
    <row r="41" ht="20.25" spans="1:18">
      <c r="A41" s="8" t="s">
        <v>414</v>
      </c>
      <c r="B41" s="8" t="s">
        <v>415</v>
      </c>
      <c r="C41" s="8">
        <v>9859.925</v>
      </c>
      <c r="D41" s="8">
        <v>11848.87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0.215</v>
      </c>
      <c r="Q41" s="13">
        <v>0</v>
      </c>
      <c r="R41" s="13">
        <v>0</v>
      </c>
    </row>
    <row r="42" ht="20.25" spans="1:18">
      <c r="A42" s="8" t="s">
        <v>416</v>
      </c>
      <c r="B42" s="8" t="s">
        <v>417</v>
      </c>
      <c r="C42" s="8">
        <v>40907.727</v>
      </c>
      <c r="D42" s="8">
        <v>45152.727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46.184</v>
      </c>
      <c r="Q42" s="13">
        <v>0</v>
      </c>
      <c r="R42" s="13">
        <v>0</v>
      </c>
    </row>
    <row r="43" ht="20.25" spans="1:18">
      <c r="A43" s="6" t="s">
        <v>418</v>
      </c>
      <c r="B43" s="6" t="s">
        <v>419</v>
      </c>
      <c r="C43" s="6">
        <v>1620.73</v>
      </c>
      <c r="D43" s="6">
        <v>1863.108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9.101</v>
      </c>
      <c r="K43" s="13">
        <v>2</v>
      </c>
      <c r="L43" s="13">
        <v>0</v>
      </c>
      <c r="M43" s="13">
        <v>0</v>
      </c>
      <c r="N43" s="13">
        <v>-1</v>
      </c>
      <c r="O43" s="13">
        <v>0</v>
      </c>
      <c r="P43" s="13">
        <v>2.715</v>
      </c>
      <c r="Q43" s="13">
        <v>0</v>
      </c>
      <c r="R43" s="13">
        <v>0</v>
      </c>
    </row>
    <row r="44" ht="20.25" spans="1:18">
      <c r="A44" s="6" t="s">
        <v>420</v>
      </c>
      <c r="B44" s="6" t="s">
        <v>421</v>
      </c>
      <c r="C44" s="6">
        <v>7463.285</v>
      </c>
      <c r="D44" s="6">
        <v>8387.198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9.217</v>
      </c>
      <c r="K44" s="13">
        <v>4</v>
      </c>
      <c r="L44" s="13">
        <v>2</v>
      </c>
      <c r="M44" s="13">
        <v>0</v>
      </c>
      <c r="N44" s="13">
        <v>0</v>
      </c>
      <c r="O44" s="13">
        <v>0</v>
      </c>
      <c r="P44" s="13">
        <v>-15.005</v>
      </c>
      <c r="Q44" s="13">
        <v>0</v>
      </c>
      <c r="R44" s="13">
        <v>0</v>
      </c>
    </row>
    <row r="45" ht="20.25" spans="1:18">
      <c r="A45" s="6" t="s">
        <v>422</v>
      </c>
      <c r="B45" s="6" t="s">
        <v>423</v>
      </c>
      <c r="C45" s="6">
        <v>19430.877</v>
      </c>
      <c r="D45" s="6">
        <v>21012.277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1.715</v>
      </c>
      <c r="K45" s="13">
        <v>4</v>
      </c>
      <c r="L45" s="13">
        <v>2</v>
      </c>
      <c r="M45" s="13">
        <v>0</v>
      </c>
      <c r="N45" s="13">
        <v>0</v>
      </c>
      <c r="O45" s="13">
        <v>0</v>
      </c>
      <c r="P45" s="13">
        <v>-16.804</v>
      </c>
      <c r="Q45" s="13">
        <v>0</v>
      </c>
      <c r="R45" s="13">
        <v>0</v>
      </c>
    </row>
    <row r="46" ht="20.25" spans="1:18">
      <c r="A46" s="6" t="s">
        <v>424</v>
      </c>
      <c r="B46" s="6" t="s">
        <v>425</v>
      </c>
      <c r="C46" s="6">
        <v>3366.563</v>
      </c>
      <c r="D46" s="6">
        <v>3875.526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0.486</v>
      </c>
      <c r="K46" s="13">
        <v>3</v>
      </c>
      <c r="L46" s="13">
        <v>1</v>
      </c>
      <c r="M46" s="13">
        <v>-1</v>
      </c>
      <c r="N46" s="13">
        <v>1</v>
      </c>
      <c r="O46" s="13">
        <v>0</v>
      </c>
      <c r="P46" s="13">
        <v>-2.125</v>
      </c>
      <c r="Q46" s="13">
        <v>0</v>
      </c>
      <c r="R46" s="13">
        <v>0</v>
      </c>
    </row>
    <row r="47" ht="20.25" spans="1:18">
      <c r="A47" s="6" t="s">
        <v>426</v>
      </c>
      <c r="B47" s="6" t="s">
        <v>427</v>
      </c>
      <c r="C47" s="6">
        <v>72783.047</v>
      </c>
      <c r="D47" s="6">
        <v>80660.516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6.038</v>
      </c>
      <c r="K47" s="13">
        <v>4</v>
      </c>
      <c r="L47" s="13">
        <v>2</v>
      </c>
      <c r="M47" s="13">
        <v>-1</v>
      </c>
      <c r="N47" s="13">
        <v>1</v>
      </c>
      <c r="O47" s="13">
        <v>0</v>
      </c>
      <c r="P47" s="13">
        <v>-47.923</v>
      </c>
      <c r="Q47" s="13">
        <v>0</v>
      </c>
      <c r="R47" s="13">
        <v>0</v>
      </c>
    </row>
    <row r="48" ht="20.25" spans="1:18">
      <c r="A48" s="6" t="s">
        <v>428</v>
      </c>
      <c r="B48" s="6" t="s">
        <v>429</v>
      </c>
      <c r="C48" s="6">
        <v>2797.392</v>
      </c>
      <c r="D48" s="6">
        <v>3500.236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7.371</v>
      </c>
      <c r="K48" s="13">
        <v>3</v>
      </c>
      <c r="L48" s="13">
        <v>2</v>
      </c>
      <c r="M48" s="13">
        <v>-1</v>
      </c>
      <c r="N48" s="13">
        <v>1</v>
      </c>
      <c r="O48" s="13">
        <v>0</v>
      </c>
      <c r="P48" s="13">
        <v>-3.901</v>
      </c>
      <c r="Q48" s="13">
        <v>0</v>
      </c>
      <c r="R48" s="13">
        <v>0</v>
      </c>
    </row>
    <row r="49" ht="20.25" spans="1:18">
      <c r="A49" s="6" t="s">
        <v>430</v>
      </c>
      <c r="B49" s="6" t="s">
        <v>431</v>
      </c>
      <c r="C49" s="6">
        <v>119704.188</v>
      </c>
      <c r="D49" s="6">
        <v>133759.484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4.74</v>
      </c>
      <c r="K49" s="13">
        <v>4</v>
      </c>
      <c r="L49" s="13">
        <v>0</v>
      </c>
      <c r="M49" s="13">
        <v>0</v>
      </c>
      <c r="N49" s="13">
        <v>1</v>
      </c>
      <c r="O49" s="13">
        <v>0</v>
      </c>
      <c r="P49" s="13">
        <v>-267.727</v>
      </c>
      <c r="Q49" s="13">
        <v>0</v>
      </c>
      <c r="R49" s="13">
        <v>0</v>
      </c>
    </row>
    <row r="50" ht="20.25" spans="1:18">
      <c r="A50" s="6" t="s">
        <v>432</v>
      </c>
      <c r="B50" s="6" t="s">
        <v>433</v>
      </c>
      <c r="C50" s="6">
        <v>16307.263</v>
      </c>
      <c r="D50" s="6">
        <v>17866.262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3.106</v>
      </c>
      <c r="K50" s="13">
        <v>4</v>
      </c>
      <c r="L50" s="13">
        <v>2</v>
      </c>
      <c r="M50" s="13">
        <v>0</v>
      </c>
      <c r="N50" s="13">
        <v>1</v>
      </c>
      <c r="O50" s="13">
        <v>0</v>
      </c>
      <c r="P50" s="13">
        <v>-12.016</v>
      </c>
      <c r="Q50" s="13">
        <v>0</v>
      </c>
      <c r="R50" s="13">
        <v>0</v>
      </c>
    </row>
    <row r="51" ht="20.25" spans="1:18">
      <c r="A51" s="6" t="s">
        <v>434</v>
      </c>
      <c r="B51" s="6" t="s">
        <v>435</v>
      </c>
      <c r="C51" s="6">
        <v>238803.484</v>
      </c>
      <c r="D51" s="6">
        <v>281906.75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7.805</v>
      </c>
      <c r="K51" s="13">
        <v>4</v>
      </c>
      <c r="L51" s="13">
        <v>1</v>
      </c>
      <c r="M51" s="13">
        <v>-1</v>
      </c>
      <c r="N51" s="13">
        <v>1</v>
      </c>
      <c r="O51" s="13">
        <v>0</v>
      </c>
      <c r="P51" s="13">
        <v>-449.403</v>
      </c>
      <c r="Q51" s="13">
        <v>0</v>
      </c>
      <c r="R51" s="13">
        <v>0</v>
      </c>
    </row>
    <row r="52" ht="20.25" spans="1:18">
      <c r="A52" s="6" t="s">
        <v>436</v>
      </c>
      <c r="B52" s="6" t="s">
        <v>437</v>
      </c>
      <c r="C52" s="6">
        <v>12665.033</v>
      </c>
      <c r="D52" s="6">
        <v>13632.92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0.51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1.11</v>
      </c>
      <c r="Q52" s="13">
        <v>0</v>
      </c>
      <c r="R52" s="13">
        <v>0</v>
      </c>
    </row>
    <row r="53" ht="20.25" spans="1:18">
      <c r="A53" s="6" t="s">
        <v>438</v>
      </c>
      <c r="B53" s="6" t="s">
        <v>439</v>
      </c>
      <c r="C53" s="6">
        <v>3286.927</v>
      </c>
      <c r="D53" s="6">
        <v>3794.291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1.56</v>
      </c>
      <c r="K53" s="13">
        <v>4</v>
      </c>
      <c r="L53" s="13">
        <v>1</v>
      </c>
      <c r="M53" s="13">
        <v>0</v>
      </c>
      <c r="N53" s="13">
        <v>0</v>
      </c>
      <c r="O53" s="13">
        <v>0</v>
      </c>
      <c r="P53" s="13">
        <v>-2.154</v>
      </c>
      <c r="Q53" s="13">
        <v>0</v>
      </c>
      <c r="R53" s="13">
        <v>0</v>
      </c>
    </row>
    <row r="54" ht="20.25" spans="1:18">
      <c r="A54" s="9" t="s">
        <v>440</v>
      </c>
      <c r="B54" s="9" t="s">
        <v>441</v>
      </c>
      <c r="C54" s="9">
        <v>3835.539</v>
      </c>
      <c r="D54" s="9">
        <v>4275.107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9.816</v>
      </c>
      <c r="K54" s="13">
        <v>4</v>
      </c>
      <c r="L54" s="13">
        <v>2</v>
      </c>
      <c r="M54" s="13">
        <v>0</v>
      </c>
      <c r="N54" s="13">
        <v>1</v>
      </c>
      <c r="O54" s="13">
        <v>0</v>
      </c>
      <c r="P54" s="13">
        <v>2.994</v>
      </c>
      <c r="Q54" s="13">
        <v>0</v>
      </c>
      <c r="R54" s="13">
        <v>0</v>
      </c>
    </row>
    <row r="55" ht="20.25" spans="1:18">
      <c r="A55" s="6" t="s">
        <v>442</v>
      </c>
      <c r="B55" s="6" t="s">
        <v>443</v>
      </c>
      <c r="C55" s="6">
        <v>3351.164</v>
      </c>
      <c r="D55" s="6">
        <v>3822.009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8.787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7.162</v>
      </c>
      <c r="Q55" s="13">
        <v>0</v>
      </c>
      <c r="R55" s="13">
        <v>1</v>
      </c>
    </row>
    <row r="56" ht="20.25" spans="1:18">
      <c r="A56" s="6" t="s">
        <v>444</v>
      </c>
      <c r="B56" s="6" t="s">
        <v>445</v>
      </c>
      <c r="C56" s="6">
        <v>151.64</v>
      </c>
      <c r="D56" s="6">
        <v>253.802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9.198</v>
      </c>
      <c r="K56" s="13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-0.523</v>
      </c>
      <c r="Q56" s="13">
        <v>0</v>
      </c>
      <c r="R56" s="13">
        <v>0</v>
      </c>
    </row>
    <row r="57" ht="20.25" spans="1:18">
      <c r="A57" s="6" t="s">
        <v>446</v>
      </c>
      <c r="B57" s="6" t="s">
        <v>447</v>
      </c>
      <c r="C57" s="6">
        <v>2223.676</v>
      </c>
      <c r="D57" s="6">
        <v>2375.556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4.276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2.371</v>
      </c>
      <c r="Q57" s="13">
        <v>0</v>
      </c>
      <c r="R57" s="13">
        <v>1</v>
      </c>
    </row>
    <row r="58" ht="20.25" spans="1:18">
      <c r="A58" s="6" t="s">
        <v>448</v>
      </c>
      <c r="B58" s="6" t="s">
        <v>449</v>
      </c>
      <c r="C58" s="6">
        <v>2528.265</v>
      </c>
      <c r="D58" s="6">
        <v>2722.034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5.732</v>
      </c>
      <c r="K58" s="13">
        <v>3</v>
      </c>
      <c r="L58" s="13">
        <v>2</v>
      </c>
      <c r="M58" s="13">
        <v>0</v>
      </c>
      <c r="N58" s="13">
        <v>1</v>
      </c>
      <c r="O58" s="13">
        <v>0</v>
      </c>
      <c r="P58" s="13">
        <v>3.378</v>
      </c>
      <c r="Q58" s="13">
        <v>0</v>
      </c>
      <c r="R58" s="13">
        <v>1</v>
      </c>
    </row>
    <row r="59" ht="20.25" spans="1:18">
      <c r="A59" s="6" t="s">
        <v>450</v>
      </c>
      <c r="B59" s="6" t="s">
        <v>451</v>
      </c>
      <c r="C59" s="6">
        <v>1260.691</v>
      </c>
      <c r="D59" s="6">
        <v>1337.945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1.393</v>
      </c>
      <c r="K59" s="13">
        <v>0</v>
      </c>
      <c r="L59" s="13">
        <v>1</v>
      </c>
      <c r="M59" s="13">
        <v>0</v>
      </c>
      <c r="N59" s="13">
        <v>0</v>
      </c>
      <c r="O59" s="13">
        <v>0</v>
      </c>
      <c r="P59" s="13">
        <v>2.874</v>
      </c>
      <c r="Q59" s="13">
        <v>0</v>
      </c>
      <c r="R59" s="13">
        <v>0</v>
      </c>
    </row>
    <row r="60" ht="20.25" spans="1:18">
      <c r="A60" s="6" t="s">
        <v>452</v>
      </c>
      <c r="B60" s="6" t="s">
        <v>453</v>
      </c>
      <c r="C60" s="6">
        <v>693.869</v>
      </c>
      <c r="D60" s="6">
        <v>793.985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3.226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0.435</v>
      </c>
      <c r="Q60" s="13">
        <v>0</v>
      </c>
      <c r="R60" s="13">
        <v>0</v>
      </c>
    </row>
    <row r="61" ht="20.25" spans="1:18">
      <c r="A61" s="6" t="s">
        <v>454</v>
      </c>
      <c r="B61" s="6" t="s">
        <v>455</v>
      </c>
      <c r="C61" s="6">
        <v>2917.561</v>
      </c>
      <c r="D61" s="6">
        <v>3261.791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3.647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-5.252</v>
      </c>
      <c r="Q61" s="13">
        <v>0</v>
      </c>
      <c r="R61" s="13">
        <v>0</v>
      </c>
    </row>
    <row r="62" ht="20.25" spans="1:18">
      <c r="A62" s="6" t="s">
        <v>456</v>
      </c>
      <c r="B62" s="6" t="s">
        <v>457</v>
      </c>
      <c r="C62" s="6">
        <v>13403.134</v>
      </c>
      <c r="D62" s="6">
        <v>14695.677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7.469</v>
      </c>
      <c r="K62" s="13">
        <v>3</v>
      </c>
      <c r="L62" s="13">
        <v>1</v>
      </c>
      <c r="M62" s="13">
        <v>0</v>
      </c>
      <c r="N62" s="13">
        <v>1</v>
      </c>
      <c r="O62" s="13">
        <v>0</v>
      </c>
      <c r="P62" s="13">
        <v>6.5</v>
      </c>
      <c r="Q62" s="13">
        <v>0</v>
      </c>
      <c r="R62" s="13">
        <v>0</v>
      </c>
    </row>
    <row r="63" ht="20.25" spans="1:18">
      <c r="A63" s="6" t="s">
        <v>458</v>
      </c>
      <c r="B63" s="6" t="s">
        <v>459</v>
      </c>
      <c r="C63" s="6">
        <v>2768.764</v>
      </c>
      <c r="D63" s="6">
        <v>3187.139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9.012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2.985</v>
      </c>
      <c r="Q63" s="13">
        <v>0</v>
      </c>
      <c r="R63" s="13">
        <v>0</v>
      </c>
    </row>
    <row r="64" ht="20.25" spans="1:18">
      <c r="A64" s="6" t="s">
        <v>460</v>
      </c>
      <c r="B64" s="6" t="s">
        <v>461</v>
      </c>
      <c r="C64" s="6">
        <v>7676.929</v>
      </c>
      <c r="D64" s="6">
        <v>8913.819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5.503</v>
      </c>
      <c r="K64" s="13">
        <v>4</v>
      </c>
      <c r="L64" s="13">
        <v>2</v>
      </c>
      <c r="M64" s="13">
        <v>0</v>
      </c>
      <c r="N64" s="13">
        <v>1</v>
      </c>
      <c r="O64" s="13">
        <v>0</v>
      </c>
      <c r="P64" s="13">
        <v>0.58</v>
      </c>
      <c r="Q64" s="13">
        <v>0</v>
      </c>
      <c r="R64" s="13">
        <v>0</v>
      </c>
    </row>
    <row r="65" ht="20.25" spans="1:18">
      <c r="A65" s="6" t="s">
        <v>462</v>
      </c>
      <c r="B65" s="6" t="s">
        <v>463</v>
      </c>
      <c r="C65" s="6">
        <v>4121.495</v>
      </c>
      <c r="D65" s="6">
        <v>4605.159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5.988</v>
      </c>
      <c r="K65" s="13">
        <v>2</v>
      </c>
      <c r="L65" s="13">
        <v>2</v>
      </c>
      <c r="M65" s="13">
        <v>0</v>
      </c>
      <c r="N65" s="13">
        <v>1</v>
      </c>
      <c r="O65" s="13">
        <v>0</v>
      </c>
      <c r="P65" s="13">
        <v>1.049</v>
      </c>
      <c r="Q65" s="13">
        <v>0</v>
      </c>
      <c r="R65" s="13">
        <v>0</v>
      </c>
    </row>
    <row r="66" ht="20.25" spans="1:18">
      <c r="A66" s="6" t="s">
        <v>464</v>
      </c>
      <c r="B66" s="6" t="s">
        <v>465</v>
      </c>
      <c r="C66" s="6">
        <v>7420.371</v>
      </c>
      <c r="D66" s="6">
        <v>8188.509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4.818</v>
      </c>
      <c r="K66" s="13">
        <v>1</v>
      </c>
      <c r="L66" s="13">
        <v>2</v>
      </c>
      <c r="M66" s="13">
        <v>-1</v>
      </c>
      <c r="N66" s="13">
        <v>1</v>
      </c>
      <c r="O66" s="13">
        <v>0</v>
      </c>
      <c r="P66" s="13">
        <v>11.637</v>
      </c>
      <c r="Q66" s="13">
        <v>0</v>
      </c>
      <c r="R66" s="13">
        <v>0</v>
      </c>
    </row>
    <row r="67" ht="20.25" spans="1:18">
      <c r="A67" s="6" t="s">
        <v>466</v>
      </c>
      <c r="B67" s="6" t="s">
        <v>467</v>
      </c>
      <c r="C67" s="6">
        <v>6507.802</v>
      </c>
      <c r="D67" s="6">
        <v>7912.548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17.591</v>
      </c>
      <c r="K67" s="13">
        <v>4</v>
      </c>
      <c r="L67" s="13">
        <v>2</v>
      </c>
      <c r="M67" s="13">
        <v>0</v>
      </c>
      <c r="N67" s="13">
        <v>1</v>
      </c>
      <c r="O67" s="13">
        <v>0</v>
      </c>
      <c r="P67" s="13">
        <v>2.819</v>
      </c>
      <c r="Q67" s="13">
        <v>0</v>
      </c>
      <c r="R67" s="13">
        <v>1</v>
      </c>
    </row>
    <row r="68" ht="20.25" spans="1:18">
      <c r="A68" s="6" t="s">
        <v>468</v>
      </c>
      <c r="B68" s="6" t="s">
        <v>469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470</v>
      </c>
      <c r="B69" s="6" t="s">
        <v>471</v>
      </c>
      <c r="C69" s="6">
        <v>8389.662</v>
      </c>
      <c r="D69" s="6">
        <v>9417.662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10.223</v>
      </c>
      <c r="K69" s="13">
        <v>4</v>
      </c>
      <c r="L69" s="13">
        <v>2</v>
      </c>
      <c r="M69" s="13">
        <v>0</v>
      </c>
      <c r="N69" s="13">
        <v>1</v>
      </c>
      <c r="O69" s="13">
        <v>0</v>
      </c>
      <c r="P69" s="13">
        <v>-2.781</v>
      </c>
      <c r="Q69" s="13">
        <v>0</v>
      </c>
      <c r="R69" s="13">
        <v>0</v>
      </c>
    </row>
    <row r="70" ht="20.25" spans="1:18">
      <c r="A70" s="6" t="s">
        <v>472</v>
      </c>
      <c r="B70" s="6" t="s">
        <v>473</v>
      </c>
      <c r="C70" s="6">
        <v>7713.15</v>
      </c>
      <c r="D70" s="6">
        <v>8285.496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4.303</v>
      </c>
      <c r="K70" s="13">
        <v>1</v>
      </c>
      <c r="L70" s="13">
        <v>2</v>
      </c>
      <c r="M70" s="13">
        <v>0</v>
      </c>
      <c r="N70" s="13">
        <v>-1</v>
      </c>
      <c r="O70" s="13">
        <v>0</v>
      </c>
      <c r="P70" s="13">
        <v>-3.671</v>
      </c>
      <c r="Q70" s="13">
        <v>0</v>
      </c>
      <c r="R70" s="13">
        <v>0</v>
      </c>
    </row>
    <row r="71" ht="20.25" spans="1:18">
      <c r="A71" s="6" t="s">
        <v>474</v>
      </c>
      <c r="B71" s="6" t="s">
        <v>475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6" t="s">
        <v>476</v>
      </c>
      <c r="B72" s="6" t="s">
        <v>477</v>
      </c>
      <c r="C72" s="6">
        <v>2344.785</v>
      </c>
      <c r="D72" s="6">
        <v>2789.568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12.18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8.839</v>
      </c>
      <c r="Q72" s="13">
        <v>0</v>
      </c>
      <c r="R72" s="13">
        <v>0</v>
      </c>
    </row>
    <row r="73" ht="20.25" spans="1:18">
      <c r="A73" s="6" t="s">
        <v>478</v>
      </c>
      <c r="B73" s="6" t="s">
        <v>479</v>
      </c>
      <c r="C73" s="6">
        <v>5520.545</v>
      </c>
      <c r="D73" s="6">
        <v>6192.8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1.524</v>
      </c>
      <c r="K73" s="13">
        <v>0</v>
      </c>
      <c r="L73" s="13">
        <v>2</v>
      </c>
      <c r="M73" s="13">
        <v>1</v>
      </c>
      <c r="N73" s="13">
        <v>-1</v>
      </c>
      <c r="O73" s="13">
        <v>0</v>
      </c>
      <c r="P73" s="13">
        <v>-7.756</v>
      </c>
      <c r="Q73" s="13">
        <v>-1</v>
      </c>
      <c r="R73" s="13">
        <v>0</v>
      </c>
    </row>
    <row r="74" ht="20.25" spans="1:18">
      <c r="A74" s="6" t="s">
        <v>480</v>
      </c>
      <c r="B74" s="6" t="s">
        <v>481</v>
      </c>
      <c r="C74" s="6">
        <v>5595.613</v>
      </c>
      <c r="D74" s="6">
        <v>6008.426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6.771</v>
      </c>
      <c r="K74" s="13">
        <v>4</v>
      </c>
      <c r="L74" s="13">
        <v>2</v>
      </c>
      <c r="M74" s="13">
        <v>0</v>
      </c>
      <c r="N74" s="13">
        <v>0</v>
      </c>
      <c r="O74" s="13">
        <v>0</v>
      </c>
      <c r="P74" s="13">
        <v>-1.546</v>
      </c>
      <c r="Q74" s="13">
        <v>0</v>
      </c>
      <c r="R74" s="13">
        <v>0</v>
      </c>
    </row>
    <row r="75" ht="20.25" spans="1:18">
      <c r="A75" s="6" t="s">
        <v>482</v>
      </c>
      <c r="B75" s="6" t="s">
        <v>483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484</v>
      </c>
      <c r="B76" s="6" t="s">
        <v>485</v>
      </c>
      <c r="C76" s="6">
        <v>5096.318</v>
      </c>
      <c r="D76" s="6">
        <v>5970.802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7.103</v>
      </c>
      <c r="K76" s="13">
        <v>3</v>
      </c>
      <c r="L76" s="13">
        <v>1</v>
      </c>
      <c r="M76" s="13">
        <v>0</v>
      </c>
      <c r="N76" s="13">
        <v>1</v>
      </c>
      <c r="O76" s="13">
        <v>0</v>
      </c>
      <c r="P76" s="13">
        <v>10.428</v>
      </c>
      <c r="Q76" s="13">
        <v>0</v>
      </c>
      <c r="R76" s="13">
        <v>0</v>
      </c>
    </row>
    <row r="77" ht="20.25" spans="1:18">
      <c r="A77" s="6" t="s">
        <v>486</v>
      </c>
      <c r="B77" s="6" t="s">
        <v>487</v>
      </c>
      <c r="C77" s="6">
        <v>3630.122</v>
      </c>
      <c r="D77" s="6">
        <v>4044.188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2.756</v>
      </c>
      <c r="K77" s="13">
        <v>1</v>
      </c>
      <c r="L77" s="13">
        <v>0</v>
      </c>
      <c r="M77" s="13">
        <v>-1</v>
      </c>
      <c r="N77" s="13">
        <v>1</v>
      </c>
      <c r="O77" s="13">
        <v>0</v>
      </c>
      <c r="P77" s="13">
        <v>3.817</v>
      </c>
      <c r="Q77" s="13">
        <v>0</v>
      </c>
      <c r="R77" s="13">
        <v>0</v>
      </c>
    </row>
    <row r="78" ht="20.25" spans="1:18">
      <c r="A78" s="6" t="s">
        <v>488</v>
      </c>
      <c r="B78" s="6" t="s">
        <v>489</v>
      </c>
      <c r="C78" s="6">
        <v>2503.201</v>
      </c>
      <c r="D78" s="6">
        <v>2770.427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5.088</v>
      </c>
      <c r="K78" s="13">
        <v>2</v>
      </c>
      <c r="L78" s="13">
        <v>0</v>
      </c>
      <c r="M78" s="13">
        <v>-1</v>
      </c>
      <c r="N78" s="13">
        <v>1</v>
      </c>
      <c r="O78" s="13">
        <v>0</v>
      </c>
      <c r="P78" s="13">
        <v>2.244</v>
      </c>
      <c r="Q78" s="13">
        <v>0</v>
      </c>
      <c r="R78" s="13">
        <v>0</v>
      </c>
    </row>
    <row r="79" ht="20.25" spans="1:18">
      <c r="A79" s="6" t="s">
        <v>490</v>
      </c>
      <c r="B79" s="6" t="s">
        <v>491</v>
      </c>
      <c r="C79" s="6">
        <v>5168.451</v>
      </c>
      <c r="D79" s="6">
        <v>6311.428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10.419</v>
      </c>
      <c r="K79" s="13">
        <v>4</v>
      </c>
      <c r="L79" s="13">
        <v>0</v>
      </c>
      <c r="M79" s="13">
        <v>-1</v>
      </c>
      <c r="N79" s="13">
        <v>1</v>
      </c>
      <c r="O79" s="13">
        <v>0</v>
      </c>
      <c r="P79" s="13">
        <v>16.941</v>
      </c>
      <c r="Q79" s="13">
        <v>0</v>
      </c>
      <c r="R79" s="13">
        <v>0</v>
      </c>
    </row>
    <row r="80" ht="20.25" spans="1:18">
      <c r="A80" s="6" t="s">
        <v>492</v>
      </c>
      <c r="B80" s="6" t="s">
        <v>493</v>
      </c>
      <c r="C80" s="6">
        <v>107.057</v>
      </c>
      <c r="D80" s="6">
        <v>109.642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1.756</v>
      </c>
      <c r="K80" s="13">
        <v>0</v>
      </c>
      <c r="L80" s="13">
        <v>1</v>
      </c>
      <c r="M80" s="13">
        <v>0</v>
      </c>
      <c r="N80" s="13">
        <v>-1</v>
      </c>
      <c r="O80" s="13">
        <v>0</v>
      </c>
      <c r="P80" s="13">
        <v>-0.019</v>
      </c>
      <c r="Q80" s="13">
        <v>0</v>
      </c>
      <c r="R80" s="13">
        <v>0</v>
      </c>
    </row>
    <row r="81" ht="20.25" spans="1:18">
      <c r="A81" s="6" t="s">
        <v>494</v>
      </c>
      <c r="B81" s="6" t="s">
        <v>495</v>
      </c>
      <c r="C81" s="6">
        <v>105.281</v>
      </c>
      <c r="D81" s="6">
        <v>107.115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0.833</v>
      </c>
      <c r="K81" s="13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-0.019</v>
      </c>
      <c r="Q81" s="13">
        <v>0</v>
      </c>
      <c r="R81" s="13">
        <v>0</v>
      </c>
    </row>
    <row r="82" ht="20.25" spans="1:18">
      <c r="A82" s="6" t="s">
        <v>496</v>
      </c>
      <c r="B82" s="6" t="s">
        <v>497</v>
      </c>
      <c r="C82" s="6">
        <v>113.522</v>
      </c>
      <c r="D82" s="6">
        <v>121.72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5.335</v>
      </c>
      <c r="K82" s="13">
        <v>1</v>
      </c>
      <c r="L82" s="13">
        <v>0</v>
      </c>
      <c r="M82" s="13">
        <v>0</v>
      </c>
      <c r="N82" s="13">
        <v>-1</v>
      </c>
      <c r="O82" s="13">
        <v>0</v>
      </c>
      <c r="P82" s="13">
        <v>0.027</v>
      </c>
      <c r="Q82" s="13">
        <v>0</v>
      </c>
      <c r="R82" s="13">
        <v>0</v>
      </c>
    </row>
    <row r="83" ht="20.25" spans="1:18">
      <c r="A83" s="9" t="s">
        <v>498</v>
      </c>
      <c r="B83" s="9" t="s">
        <v>499</v>
      </c>
      <c r="C83" s="9">
        <v>64505.914</v>
      </c>
      <c r="D83" s="9">
        <v>71973.531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6.5</v>
      </c>
      <c r="K83" s="13">
        <v>4</v>
      </c>
      <c r="L83" s="13">
        <v>1</v>
      </c>
      <c r="M83" s="13">
        <v>-1</v>
      </c>
      <c r="N83" s="13">
        <v>1</v>
      </c>
      <c r="O83" s="13">
        <v>0</v>
      </c>
      <c r="P83" s="13">
        <v>-33.537</v>
      </c>
      <c r="Q83" s="13">
        <v>0</v>
      </c>
      <c r="R83" s="13">
        <v>0</v>
      </c>
    </row>
    <row r="84" ht="20.25" spans="1:18">
      <c r="A84" s="9" t="s">
        <v>500</v>
      </c>
      <c r="B84" s="9" t="s">
        <v>501</v>
      </c>
      <c r="C84" s="9">
        <v>471.155</v>
      </c>
      <c r="D84" s="9">
        <v>587.715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5.124</v>
      </c>
      <c r="K84" s="13">
        <v>3</v>
      </c>
      <c r="L84" s="13">
        <v>2</v>
      </c>
      <c r="M84" s="13">
        <v>-1</v>
      </c>
      <c r="N84" s="13">
        <v>1</v>
      </c>
      <c r="O84" s="13">
        <v>0</v>
      </c>
      <c r="P84" s="13">
        <v>-0.272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2025-04-22T14:31:58Z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59FB0F536CB9473DA046217D8F76D7A7_13</vt:lpwstr>
  </property>
  <property fmtid="{D5CDD505-2E9C-101B-9397-08002B2CF9AE}" pid="3" name="KSOProductBuildVer">
    <vt:lpwstr>2052-12.1.0.15712</vt:lpwstr>
  </property>
</Properties>
</file>