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<sst xmlns="http://schemas.openxmlformats.org/spreadsheetml/2006/main" count="646" uniqueCount="576">
  <si>
    <t>京沪深强转弱</t>
  </si>
  <si>
    <t>京沪深弱转强</t>
  </si>
  <si>
    <t>代码</t>
  </si>
  <si>
    <t>简称</t>
  </si>
  <si>
    <t>总市值</t>
  </si>
  <si>
    <t>绩优股</t>
  </si>
  <si>
    <t>135464.58亿</t>
  </si>
  <si>
    <t>中证800</t>
  </si>
  <si>
    <t>561487.50亿</t>
  </si>
  <si>
    <t>电气设备</t>
  </si>
  <si>
    <t>44487.27亿</t>
  </si>
  <si>
    <t>上证指数</t>
  </si>
  <si>
    <t>508647.31亿</t>
  </si>
  <si>
    <t>电力</t>
  </si>
  <si>
    <t>28156.72亿</t>
  </si>
  <si>
    <t>承诺不减</t>
  </si>
  <si>
    <t>26384.52亿</t>
  </si>
  <si>
    <t>新综指</t>
  </si>
  <si>
    <t>503620.41亿</t>
  </si>
  <si>
    <t>商誉减值</t>
  </si>
  <si>
    <t>20232.63亿</t>
  </si>
  <si>
    <t>Ａ股指数</t>
  </si>
  <si>
    <t>503262.72亿</t>
  </si>
  <si>
    <t>医疗保健</t>
  </si>
  <si>
    <t>17921.25亿</t>
  </si>
  <si>
    <t>沪深300</t>
  </si>
  <si>
    <t>435115.97亿</t>
  </si>
  <si>
    <t>陕西板块</t>
  </si>
  <si>
    <t>13149.90亿</t>
  </si>
  <si>
    <t>含B股</t>
  </si>
  <si>
    <t>10599.97亿</t>
  </si>
  <si>
    <t>MSCI成份</t>
  </si>
  <si>
    <t>407454.78亿</t>
  </si>
  <si>
    <t>密集调研</t>
  </si>
  <si>
    <t>9928.27亿</t>
  </si>
  <si>
    <t>大盘股</t>
  </si>
  <si>
    <t>393045.28亿</t>
  </si>
  <si>
    <t>QFII新进</t>
  </si>
  <si>
    <t>9882.93亿</t>
  </si>
  <si>
    <t>北上重仓</t>
  </si>
  <si>
    <t>365345.25亿</t>
  </si>
  <si>
    <t>山西板块</t>
  </si>
  <si>
    <t>8128.45亿</t>
  </si>
  <si>
    <t>基金重仓</t>
  </si>
  <si>
    <t>336484.69亿</t>
  </si>
  <si>
    <t>TOPCon电池</t>
  </si>
  <si>
    <t>7844.51亿</t>
  </si>
  <si>
    <t>深证综指</t>
  </si>
  <si>
    <t>320505.25亿</t>
  </si>
  <si>
    <t>云南板块</t>
  </si>
  <si>
    <t>7476.22亿</t>
  </si>
  <si>
    <t>深证成指</t>
  </si>
  <si>
    <t>HJT电池</t>
  </si>
  <si>
    <t>6435.50亿</t>
  </si>
  <si>
    <t>上证180</t>
  </si>
  <si>
    <t>310497.16亿</t>
  </si>
  <si>
    <t>BC电池</t>
  </si>
  <si>
    <t>6391.34亿</t>
  </si>
  <si>
    <t>非周期股</t>
  </si>
  <si>
    <t>301412.09亿</t>
  </si>
  <si>
    <t>POE胶膜</t>
  </si>
  <si>
    <t>6294.41亿</t>
  </si>
  <si>
    <t>深证Ａ指</t>
  </si>
  <si>
    <t>270653.13亿</t>
  </si>
  <si>
    <t>发可转债</t>
  </si>
  <si>
    <t>5478.36亿</t>
  </si>
  <si>
    <t>新指数</t>
  </si>
  <si>
    <t>266285.47亿</t>
  </si>
  <si>
    <t>风险提示</t>
  </si>
  <si>
    <t>5337.02亿</t>
  </si>
  <si>
    <t>中证A100</t>
  </si>
  <si>
    <t>227991.53亿</t>
  </si>
  <si>
    <t>化纤</t>
  </si>
  <si>
    <t>4077.16亿</t>
  </si>
  <si>
    <t>周期股</t>
  </si>
  <si>
    <t>223346.28亿</t>
  </si>
  <si>
    <t>近期复牌</t>
  </si>
  <si>
    <t>3356.07亿</t>
  </si>
  <si>
    <t>含H股</t>
  </si>
  <si>
    <t>201734.63亿</t>
  </si>
  <si>
    <t>近期弱势</t>
  </si>
  <si>
    <t>632.06亿</t>
  </si>
  <si>
    <t>上证50</t>
  </si>
  <si>
    <t>201051.02亿</t>
  </si>
  <si>
    <t>资源优势</t>
  </si>
  <si>
    <t>--</t>
  </si>
  <si>
    <t>北京板块</t>
  </si>
  <si>
    <t>195807.05亿</t>
  </si>
  <si>
    <t>创业大盘</t>
  </si>
  <si>
    <t>深成指R</t>
  </si>
  <si>
    <t>190948.70亿</t>
  </si>
  <si>
    <t>创科技</t>
  </si>
  <si>
    <t>中特估</t>
  </si>
  <si>
    <t>180903.05亿</t>
  </si>
  <si>
    <t>创质量</t>
  </si>
  <si>
    <t>通达信88</t>
  </si>
  <si>
    <t>148399.23亿</t>
  </si>
  <si>
    <t>乐富指数</t>
  </si>
  <si>
    <t>证金汇金持股</t>
  </si>
  <si>
    <t>133151.02亿</t>
  </si>
  <si>
    <t>配股预案</t>
  </si>
  <si>
    <t>中证500</t>
  </si>
  <si>
    <t>126371.55亿</t>
  </si>
  <si>
    <t>深证50</t>
  </si>
  <si>
    <t>社保重仓</t>
  </si>
  <si>
    <t>124146.27亿</t>
  </si>
  <si>
    <t>深次新股</t>
  </si>
  <si>
    <t>消费100</t>
  </si>
  <si>
    <t>114474.37亿</t>
  </si>
  <si>
    <t>创业板50</t>
  </si>
  <si>
    <t>央视50</t>
  </si>
  <si>
    <t>112114.51亿</t>
  </si>
  <si>
    <t>绿色电力</t>
  </si>
  <si>
    <t>中字头</t>
  </si>
  <si>
    <t>105051.01亿</t>
  </si>
  <si>
    <t>中盘价值</t>
  </si>
  <si>
    <t>保险重仓</t>
  </si>
  <si>
    <t>99042.09亿</t>
  </si>
  <si>
    <t>中盘成长</t>
  </si>
  <si>
    <t>百元股</t>
  </si>
  <si>
    <t>88656.62亿</t>
  </si>
  <si>
    <t>深证治理</t>
  </si>
  <si>
    <t>深圳板块</t>
  </si>
  <si>
    <t>84278.21亿</t>
  </si>
  <si>
    <t>上证380</t>
  </si>
  <si>
    <t>73125.79亿</t>
  </si>
  <si>
    <t>含可转债</t>
  </si>
  <si>
    <t>64911.32亿</t>
  </si>
  <si>
    <t>拟增持</t>
  </si>
  <si>
    <t>60946.91亿</t>
  </si>
  <si>
    <t>广东板块</t>
  </si>
  <si>
    <t>51086.82亿</t>
  </si>
  <si>
    <t>创投概念</t>
  </si>
  <si>
    <t>49538.11亿</t>
  </si>
  <si>
    <t>MSCI中盘</t>
  </si>
  <si>
    <t>47615.61亿</t>
  </si>
  <si>
    <t>车联网</t>
  </si>
  <si>
    <t>47346.10亿</t>
  </si>
  <si>
    <t>整体上市</t>
  </si>
  <si>
    <t>42319.87亿</t>
  </si>
  <si>
    <t>高市净率</t>
  </si>
  <si>
    <t>39540.27亿</t>
  </si>
  <si>
    <t>定增预案</t>
  </si>
  <si>
    <t>37321.08亿</t>
  </si>
  <si>
    <t>医药</t>
  </si>
  <si>
    <t>36881.44亿</t>
  </si>
  <si>
    <t>白酒概念</t>
  </si>
  <si>
    <t>36206.32亿</t>
  </si>
  <si>
    <t>酿酒</t>
  </si>
  <si>
    <t>35969.25亿</t>
  </si>
  <si>
    <t>元器件</t>
  </si>
  <si>
    <t>34121.25亿</t>
  </si>
  <si>
    <t>分拆上市预期</t>
  </si>
  <si>
    <t>33944.77亿</t>
  </si>
  <si>
    <t>化工</t>
  </si>
  <si>
    <t>33586.91亿</t>
  </si>
  <si>
    <t>证券</t>
  </si>
  <si>
    <t>30520.15亿</t>
  </si>
  <si>
    <t>业绩预增</t>
  </si>
  <si>
    <t>29965.18亿</t>
  </si>
  <si>
    <t>参股新股</t>
  </si>
  <si>
    <t>28327.15亿</t>
  </si>
  <si>
    <t>雄安新区</t>
  </si>
  <si>
    <t>26646.97亿</t>
  </si>
  <si>
    <t>养老金持股</t>
  </si>
  <si>
    <t>26476.19亿</t>
  </si>
  <si>
    <t>四川板块</t>
  </si>
  <si>
    <t>26380.26亿</t>
  </si>
  <si>
    <t>社保新进</t>
  </si>
  <si>
    <t>26029.21亿</t>
  </si>
  <si>
    <t>有色</t>
  </si>
  <si>
    <t>25807.77亿</t>
  </si>
  <si>
    <t>参股金融</t>
  </si>
  <si>
    <t>24991.12亿</t>
  </si>
  <si>
    <t>贵州板块</t>
  </si>
  <si>
    <t>22737.95亿</t>
  </si>
  <si>
    <t>破增发价</t>
  </si>
  <si>
    <t>22327.62亿</t>
  </si>
  <si>
    <t>铁路基建</t>
  </si>
  <si>
    <t>19939.16亿</t>
  </si>
  <si>
    <t>安徽板块</t>
  </si>
  <si>
    <t>18454.91亿</t>
  </si>
  <si>
    <t>保险</t>
  </si>
  <si>
    <t>18319.27亿</t>
  </si>
  <si>
    <t>员工持股</t>
  </si>
  <si>
    <t>18307.35亿</t>
  </si>
  <si>
    <t>家用电器</t>
  </si>
  <si>
    <t>17435.42亿</t>
  </si>
  <si>
    <t>稀缺资源</t>
  </si>
  <si>
    <t>16597.22亿</t>
  </si>
  <si>
    <t>锂矿</t>
  </si>
  <si>
    <t>14026.09亿</t>
  </si>
  <si>
    <t>仿制药</t>
  </si>
  <si>
    <t>14008.44亿</t>
  </si>
  <si>
    <t>河南板块</t>
  </si>
  <si>
    <t>13827.83亿</t>
  </si>
  <si>
    <t>户数减少</t>
  </si>
  <si>
    <t>13458.48亿</t>
  </si>
  <si>
    <t>肝炎概念</t>
  </si>
  <si>
    <t>12441.00亿</t>
  </si>
  <si>
    <t>钴金属</t>
  </si>
  <si>
    <t>12281.07亿</t>
  </si>
  <si>
    <t>新冠药概念</t>
  </si>
  <si>
    <t>10241.73亿</t>
  </si>
  <si>
    <t>交通设施</t>
  </si>
  <si>
    <t>10184.26亿</t>
  </si>
  <si>
    <t>信托重仓</t>
  </si>
  <si>
    <t>9037.83亿</t>
  </si>
  <si>
    <t>航空</t>
  </si>
  <si>
    <t>9021.46亿</t>
  </si>
  <si>
    <t>镍金属</t>
  </si>
  <si>
    <t>8983.98亿</t>
  </si>
  <si>
    <t>钢铁</t>
  </si>
  <si>
    <t>8330.46亿</t>
  </si>
  <si>
    <t>可燃冰</t>
  </si>
  <si>
    <t>8186.88亿</t>
  </si>
  <si>
    <t>辽宁板块</t>
  </si>
  <si>
    <t>8009.84亿</t>
  </si>
  <si>
    <t>江西板块</t>
  </si>
  <si>
    <t>7892.65亿</t>
  </si>
  <si>
    <t>被举牌</t>
  </si>
  <si>
    <t>7479.10亿</t>
  </si>
  <si>
    <t>建材</t>
  </si>
  <si>
    <t>7070.65亿</t>
  </si>
  <si>
    <t>仓储物流</t>
  </si>
  <si>
    <t>7011.11亿</t>
  </si>
  <si>
    <t>高融资盘</t>
  </si>
  <si>
    <t>6911.61亿</t>
  </si>
  <si>
    <t>维生素</t>
  </si>
  <si>
    <t>6884.70亿</t>
  </si>
  <si>
    <t>纺织服饰</t>
  </si>
  <si>
    <t>5725.15亿</t>
  </si>
  <si>
    <t>幽门螺杆菌</t>
  </si>
  <si>
    <t>5641.67亿</t>
  </si>
  <si>
    <t>CXO概念</t>
  </si>
  <si>
    <t>5501.37亿</t>
  </si>
  <si>
    <t>氟概念</t>
  </si>
  <si>
    <t>5386.81亿</t>
  </si>
  <si>
    <t>MicroLED</t>
  </si>
  <si>
    <t>5235.12亿</t>
  </si>
  <si>
    <t>辅助生殖</t>
  </si>
  <si>
    <t>5168.18亿</t>
  </si>
  <si>
    <t>小红书概念</t>
  </si>
  <si>
    <t>4775.73亿</t>
  </si>
  <si>
    <t>吉林板块</t>
  </si>
  <si>
    <t>3526.34亿</t>
  </si>
  <si>
    <t>黑龙江</t>
  </si>
  <si>
    <t>3459.16亿</t>
  </si>
  <si>
    <t>家居用品</t>
  </si>
  <si>
    <t>3047.66亿</t>
  </si>
  <si>
    <t>海南板块</t>
  </si>
  <si>
    <t>3020.20亿</t>
  </si>
  <si>
    <t>PVDF概念</t>
  </si>
  <si>
    <t>2758.37亿</t>
  </si>
  <si>
    <t>电子纸</t>
  </si>
  <si>
    <t>2728.15亿</t>
  </si>
  <si>
    <t>高质押股</t>
  </si>
  <si>
    <t>2661.70亿</t>
  </si>
  <si>
    <t>医废处理</t>
  </si>
  <si>
    <t>2501.61亿</t>
  </si>
  <si>
    <t>青海板块</t>
  </si>
  <si>
    <t>2068.12亿</t>
  </si>
  <si>
    <t>造纸</t>
  </si>
  <si>
    <t>2017.00亿</t>
  </si>
  <si>
    <t>宁夏板块</t>
  </si>
  <si>
    <t>1879.01亿</t>
  </si>
  <si>
    <t>近端次新</t>
  </si>
  <si>
    <t>1801.08亿</t>
  </si>
  <si>
    <t>日用化工</t>
  </si>
  <si>
    <t>1584.50亿</t>
  </si>
  <si>
    <t>水务</t>
  </si>
  <si>
    <t>1390.37亿</t>
  </si>
  <si>
    <t>酒店餐饮</t>
  </si>
  <si>
    <t>675.78亿</t>
  </si>
  <si>
    <t>Ｂ股指数</t>
  </si>
  <si>
    <t>663.41亿</t>
  </si>
  <si>
    <t>深证Ｂ指</t>
  </si>
  <si>
    <t>539.02亿</t>
  </si>
  <si>
    <t>成份Ｂ指</t>
  </si>
  <si>
    <t>385.05亿</t>
  </si>
  <si>
    <t>环渤海</t>
  </si>
  <si>
    <t>珠三角</t>
  </si>
  <si>
    <t>长三角</t>
  </si>
  <si>
    <t>国证红利</t>
  </si>
  <si>
    <t>国证服务</t>
  </si>
  <si>
    <t>深证ETF</t>
  </si>
  <si>
    <t>数字经济</t>
  </si>
  <si>
    <t>创业300</t>
  </si>
  <si>
    <t>宽基ETF</t>
  </si>
  <si>
    <t>科创高装</t>
  </si>
  <si>
    <t>沪股通</t>
  </si>
  <si>
    <t>农业主题</t>
  </si>
  <si>
    <t>上证中盘</t>
  </si>
  <si>
    <t>治理指数</t>
  </si>
  <si>
    <t>中证 500</t>
  </si>
  <si>
    <t>中证100</t>
  </si>
  <si>
    <t>科技100</t>
  </si>
  <si>
    <t>投资时钟</t>
  </si>
  <si>
    <t>小盘成长</t>
  </si>
  <si>
    <t>大盘价值</t>
  </si>
  <si>
    <t>国证价值</t>
  </si>
  <si>
    <t>能源金属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</si>
  <si>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</si>
  <si>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</si>
  <si>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</si>
  <si>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</si>
  <si>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</si>
  <si>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</si>
  <si>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</si>
  <si>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</si>
  <si>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</si>
  <si>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</si>
  <si>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</si>
  <si>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</si>
  <si>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</si>
  <si>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</si>
  <si>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</si>
  <si>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</si>
  <si>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</si>
  <si>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</si>
  <si>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</si>
  <si>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</si>
  <si>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科创生物</t>
  </si>
  <si>
    <t>沪新丝路</t>
  </si>
  <si>
    <t>A股资源</t>
  </si>
  <si>
    <t>煤炭指数</t>
  </si>
  <si>
    <t>300能源</t>
  </si>
  <si>
    <t>创业板指</t>
  </si>
  <si>
    <t>长江100</t>
  </si>
  <si>
    <t>创价值</t>
  </si>
  <si>
    <t>绿色煤炭</t>
  </si>
  <si>
    <t>创业板R</t>
  </si>
  <si>
    <t>深证环保</t>
  </si>
  <si>
    <t>深证龙头</t>
  </si>
  <si>
    <t>深证F120</t>
  </si>
  <si>
    <t>800非银</t>
  </si>
  <si>
    <t>煤炭等权</t>
  </si>
  <si>
    <t>中证煤炭</t>
  </si>
  <si>
    <t>创业板指(港币)(CNH)</t>
  </si>
  <si>
    <t>创业板指(美元)(CNH)</t>
  </si>
  <si>
    <t>创业板R(港币)(CNH)</t>
  </si>
  <si>
    <t>创业板R(美元)(CNH)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</si>
  <si>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</si>
  <si>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</si>
  <si>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</si>
  <si>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</si>
  <si>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</si>
  <si>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</si>
  <si>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</si>
  <si>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</si>
  <si>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</si>
  <si>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</si>
  <si>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</si>
  <si>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</si>
  <si>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</si>
  <si>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上证能源</t>
  </si>
  <si>
    <t>能源等权</t>
  </si>
  <si>
    <t>380能源</t>
  </si>
  <si>
    <t>上证环保</t>
  </si>
  <si>
    <t>科创新能</t>
  </si>
  <si>
    <t>细分机械</t>
  </si>
  <si>
    <t>中证环保</t>
  </si>
  <si>
    <t>CSSW丝路</t>
  </si>
  <si>
    <t>300工业</t>
  </si>
  <si>
    <t>300通信</t>
  </si>
  <si>
    <t>中证能源</t>
  </si>
  <si>
    <t>新能源</t>
  </si>
  <si>
    <t>中证下游</t>
  </si>
  <si>
    <t>内地低碳</t>
  </si>
  <si>
    <t>全指能源</t>
  </si>
  <si>
    <t>碳科技30</t>
  </si>
  <si>
    <t>金融指数</t>
  </si>
  <si>
    <t>绿色低碳</t>
  </si>
  <si>
    <t>创业低碳</t>
  </si>
  <si>
    <t>先进制造</t>
  </si>
  <si>
    <t>创业制造</t>
  </si>
  <si>
    <t>创新能源</t>
  </si>
  <si>
    <t>电子50</t>
  </si>
  <si>
    <t>中小创Q</t>
  </si>
  <si>
    <t>创成长</t>
  </si>
  <si>
    <t>深证民营</t>
  </si>
  <si>
    <t>民企100</t>
  </si>
  <si>
    <t>1000能源</t>
  </si>
  <si>
    <t>国证通信</t>
  </si>
  <si>
    <t>周期100</t>
  </si>
  <si>
    <t>苏州率先</t>
  </si>
  <si>
    <t>国证保证</t>
  </si>
  <si>
    <t>证券龙头</t>
  </si>
  <si>
    <t>国证油气</t>
  </si>
  <si>
    <t>TMT50</t>
  </si>
  <si>
    <t>深证能源</t>
  </si>
  <si>
    <t>深证金融</t>
  </si>
  <si>
    <t>深证电信</t>
  </si>
  <si>
    <t>深证装备</t>
  </si>
  <si>
    <t>创业新兴</t>
  </si>
  <si>
    <t>中小治理</t>
  </si>
  <si>
    <t>创业成长</t>
  </si>
  <si>
    <t>创业板V</t>
  </si>
  <si>
    <t>深周期50</t>
  </si>
  <si>
    <t>深成能源</t>
  </si>
  <si>
    <t>深成工业</t>
  </si>
  <si>
    <t>深成金融</t>
  </si>
  <si>
    <t>深成电信</t>
  </si>
  <si>
    <t>深证中游</t>
  </si>
  <si>
    <t>CSSW证券</t>
  </si>
  <si>
    <t>中证新能</t>
  </si>
  <si>
    <t>证券公司</t>
  </si>
  <si>
    <t>一带一路</t>
  </si>
  <si>
    <t>新能源电池</t>
  </si>
  <si>
    <t>龙头家电</t>
  </si>
  <si>
    <t>自由现金流</t>
  </si>
  <si>
    <t>【数据引擎：奇衡DK阿赖耶识系统】情绪值</t>
  </si>
  <si>
    <t>AU00</t>
  </si>
  <si>
    <t>黄金连续</t>
  </si>
  <si>
    <t>AO00</t>
  </si>
  <si>
    <t>氧化铝连续</t>
  </si>
  <si>
    <t>EB00</t>
  </si>
  <si>
    <t>苯乙烯连续</t>
  </si>
  <si>
    <t>BR00</t>
  </si>
  <si>
    <t>丁二烯橡胶连续</t>
  </si>
  <si>
    <t>BUX00</t>
  </si>
  <si>
    <t>沥青连续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</si>
  <si>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</si>
  <si>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</si>
  <si>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</si>
  <si>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</si>
  <si>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</si>
  <si>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</si>
  <si>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</si>
  <si>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</si>
  <si>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ZN00</t>
  </si>
  <si>
    <t>沪锌连续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</si>
  <si>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</si>
  <si>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</si>
  <si>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</si>
  <si>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</si>
  <si>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</si>
  <si>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</si>
  <si>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</si>
  <si>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</si>
  <si>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</si>
  <si>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</si>
  <si>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V00</t>
  </si>
  <si>
    <t>聚氯乙烯连续</t>
  </si>
  <si>
    <t>CF00</t>
  </si>
  <si>
    <t>棉花连续</t>
  </si>
  <si>
    <t>CY00</t>
  </si>
  <si>
    <t>棉纱连续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</si>
  <si>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</si>
  <si>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</si>
  <si>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</si>
  <si>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</si>
  <si>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</si>
  <si>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</si>
  <si>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</si>
  <si>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</si>
  <si>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PR00</t>
  </si>
  <si>
    <t>瓶片连续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</si>
  <si>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</si>
  <si>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</si>
  <si>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</si>
  <si>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</si>
  <si>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</si>
  <si>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</si>
  <si>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</si>
  <si>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</si>
  <si>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</si>
  <si>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</si>
  <si>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</si>
  <si>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</si>
  <si>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</si>
  <si>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</si>
  <si>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ZC00</t>
  </si>
  <si>
    <t>动力煤连续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</si>
  <si>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</si>
  <si>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</si>
  <si>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</si>
  <si>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</si>
  <si>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</si>
  <si>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</si>
  <si>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</si>
  <si>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</si>
  <si>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</si>
  <si>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</si>
  <si>
    <t>UR00</t>
  </si>
  <si>
    <t>尿素连续</t>
  </si>
  <si>
    <t>AG00</t>
  </si>
  <si>
    <t>白银连续</t>
  </si>
  <si>
    <t>AL00</t>
  </si>
  <si>
    <t>沪铝连续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</si>
  <si>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</si>
  <si>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</si>
  <si>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</si>
  <si>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</si>
  <si>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</si>
  <si>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</si>
  <si>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</si>
  <si>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</si>
  <si>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</si>
  <si>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</si>
  <si>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</si>
  <si>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</si>
  <si>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</si>
  <si>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</si>
  <si>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</si>
  <si>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</si>
  <si>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</si>
  <si>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</si>
  <si>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</si>
  <si>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</si>
  <si>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</si>
  <si>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</si>
  <si>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</si>
  <si>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</si>
  <si>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</si>
  <si>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</si>
  <si>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JD00</t>
  </si>
  <si>
    <t>鸡蛋连续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</si>
  <si>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</si>
  <si>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</si>
  <si>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</si>
  <si>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</si>
  <si>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</si>
  <si>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</si>
  <si>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</si>
  <si>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</si>
  <si>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</si>
  <si>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</si>
  <si>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</si>
  <si>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</si>
  <si>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</si>
  <si>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</si>
  <si>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Y00</t>
  </si>
  <si>
    <t>豆油连续</t>
  </si>
  <si>
    <t>AP00</t>
  </si>
  <si>
    <t>苹果连续</t>
  </si>
  <si>
    <t>CJ00</t>
  </si>
  <si>
    <t>红枣连续</t>
  </si>
  <si>
    <t>JR00</t>
  </si>
  <si>
    <t>粳稻连续</t>
  </si>
  <si>
    <t>OI00</t>
  </si>
  <si>
    <t>菜油连续</t>
  </si>
  <si>
    <t>PK00</t>
  </si>
  <si>
    <t>花生连续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</si>
  <si>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</si>
  <si>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</si>
  <si>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</si>
  <si>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</si>
  <si>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</si>
  <si>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</si>
  <si>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</si>
  <si>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</si>
  <si>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</si>
  <si>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</si>
  <si>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</si>
  <si>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</si>
  <si>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</si>
  <si>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</si>
  <si>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</si>
  <si>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</si>
  <si>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</si>
  <si>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</si>
  <si>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</si>
  <si>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</si>
  <si>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</si>
  <si>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</si>
  <si>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</si>
  <si>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</si>
  <si>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</si>
  <si>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</si>
  <si>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</si>
  <si>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</si>
  <si>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</si>
  <si>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</si>
  <si>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PS00</t>
  </si>
  <si>
    <t>多晶硅连续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</si>
</sst>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F138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6.5" spans="1:6">
      <c r="A3" s="33" t="str">
        <f>"880835"</f>
        <v>880835</v>
      </c>
      <c r="B3" s="33" t="s">
        <v>5</v>
      </c>
      <c r="C3" s="33" t="s">
        <v>6</v>
      </c>
      <c r="D3" s="33" t="str">
        <f>"000906"</f>
        <v>000906</v>
      </c>
      <c r="E3" s="33" t="s">
        <v>7</v>
      </c>
      <c r="F3" s="33" t="s">
        <v>8</v>
      </c>
    </row>
    <row r="4" ht="16.5" spans="1:6">
      <c r="A4" s="33" t="str">
        <f>"880446"</f>
        <v>880446</v>
      </c>
      <c r="B4" s="33" t="s">
        <v>9</v>
      </c>
      <c r="C4" s="33" t="s">
        <v>10</v>
      </c>
      <c r="D4" s="33" t="str">
        <f>"000001"</f>
        <v>000001</v>
      </c>
      <c r="E4" s="33" t="s">
        <v>11</v>
      </c>
      <c r="F4" s="33" t="s">
        <v>12</v>
      </c>
    </row>
    <row r="5" ht="16.5" spans="1:6">
      <c r="A5" s="33" t="str">
        <f>"880305"</f>
        <v>880305</v>
      </c>
      <c r="B5" s="33" t="s">
        <v>13</v>
      </c>
      <c r="C5" s="33" t="s">
        <v>14</v>
      </c>
      <c r="D5" s="33" t="str">
        <f>"999999"</f>
        <v>999999</v>
      </c>
      <c r="E5" s="33" t="s">
        <v>11</v>
      </c>
      <c r="F5" s="33" t="s">
        <v>12</v>
      </c>
    </row>
    <row r="6" ht="16.5" spans="1:6">
      <c r="A6" s="33" t="str">
        <f>"880527"</f>
        <v>880527</v>
      </c>
      <c r="B6" s="33" t="s">
        <v>15</v>
      </c>
      <c r="C6" s="33" t="s">
        <v>16</v>
      </c>
      <c r="D6" s="33" t="str">
        <f>"000017"</f>
        <v>000017</v>
      </c>
      <c r="E6" s="33" t="s">
        <v>17</v>
      </c>
      <c r="F6" s="33" t="s">
        <v>18</v>
      </c>
    </row>
    <row r="7" ht="16.5" spans="1:6">
      <c r="A7" s="33" t="str">
        <f>"880817"</f>
        <v>880817</v>
      </c>
      <c r="B7" s="33" t="s">
        <v>19</v>
      </c>
      <c r="C7" s="33" t="s">
        <v>20</v>
      </c>
      <c r="D7" s="33" t="str">
        <f>"000002"</f>
        <v>000002</v>
      </c>
      <c r="E7" s="33" t="s">
        <v>21</v>
      </c>
      <c r="F7" s="33" t="s">
        <v>22</v>
      </c>
    </row>
    <row r="8" ht="16.5" spans="1:6">
      <c r="A8" s="33" t="str">
        <f>"880398"</f>
        <v>880398</v>
      </c>
      <c r="B8" s="33" t="s">
        <v>23</v>
      </c>
      <c r="C8" s="33" t="s">
        <v>24</v>
      </c>
      <c r="D8" s="33" t="str">
        <f>"000300"</f>
        <v>000300</v>
      </c>
      <c r="E8" s="33" t="s">
        <v>25</v>
      </c>
      <c r="F8" s="33" t="s">
        <v>26</v>
      </c>
    </row>
    <row r="9" ht="16.5" spans="1:6">
      <c r="A9" s="33" t="str">
        <f>"880208"</f>
        <v>880208</v>
      </c>
      <c r="B9" s="33" t="s">
        <v>27</v>
      </c>
      <c r="C9" s="33" t="s">
        <v>28</v>
      </c>
      <c r="D9" s="33" t="str">
        <f>"399300"</f>
        <v>399300</v>
      </c>
      <c r="E9" s="33" t="s">
        <v>25</v>
      </c>
      <c r="F9" s="33" t="s">
        <v>26</v>
      </c>
    </row>
    <row r="10" ht="16.5" spans="1:6">
      <c r="A10" s="33" t="str">
        <f>"880502"</f>
        <v>880502</v>
      </c>
      <c r="B10" s="33" t="s">
        <v>29</v>
      </c>
      <c r="C10" s="33" t="s">
        <v>30</v>
      </c>
      <c r="D10" s="33" t="str">
        <f>"880883"</f>
        <v>880883</v>
      </c>
      <c r="E10" s="33" t="s">
        <v>31</v>
      </c>
      <c r="F10" s="33" t="s">
        <v>32</v>
      </c>
    </row>
    <row r="11" ht="16.5" spans="1:6">
      <c r="A11" s="33" t="str">
        <f>"880816"</f>
        <v>880816</v>
      </c>
      <c r="B11" s="33" t="s">
        <v>33</v>
      </c>
      <c r="C11" s="33" t="s">
        <v>34</v>
      </c>
      <c r="D11" s="33" t="str">
        <f>"880821"</f>
        <v>880821</v>
      </c>
      <c r="E11" s="33" t="s">
        <v>35</v>
      </c>
      <c r="F11" s="33" t="s">
        <v>36</v>
      </c>
    </row>
    <row r="12" ht="16.5" spans="1:6">
      <c r="A12" s="33" t="str">
        <f>"880781"</f>
        <v>880781</v>
      </c>
      <c r="B12" s="33" t="s">
        <v>37</v>
      </c>
      <c r="C12" s="33" t="s">
        <v>38</v>
      </c>
      <c r="D12" s="33" t="str">
        <f>"880721"</f>
        <v>880721</v>
      </c>
      <c r="E12" s="33" t="s">
        <v>39</v>
      </c>
      <c r="F12" s="33" t="s">
        <v>40</v>
      </c>
    </row>
    <row r="13" ht="16.5" spans="1:6">
      <c r="A13" s="33" t="str">
        <f>"880217"</f>
        <v>880217</v>
      </c>
      <c r="B13" s="33" t="s">
        <v>41</v>
      </c>
      <c r="C13" s="33" t="s">
        <v>42</v>
      </c>
      <c r="D13" s="33" t="str">
        <f>"880801"</f>
        <v>880801</v>
      </c>
      <c r="E13" s="33" t="s">
        <v>43</v>
      </c>
      <c r="F13" s="33" t="s">
        <v>44</v>
      </c>
    </row>
    <row r="14" ht="16.5" spans="1:6">
      <c r="A14" s="33" t="str">
        <f>"880638"</f>
        <v>880638</v>
      </c>
      <c r="B14" s="33" t="s">
        <v>45</v>
      </c>
      <c r="C14" s="33" t="s">
        <v>46</v>
      </c>
      <c r="D14" s="33" t="str">
        <f>"399106"</f>
        <v>399106</v>
      </c>
      <c r="E14" s="33" t="s">
        <v>47</v>
      </c>
      <c r="F14" s="33" t="s">
        <v>48</v>
      </c>
    </row>
    <row r="15" ht="16.5" spans="1:6">
      <c r="A15" s="33" t="str">
        <f>"880227"</f>
        <v>880227</v>
      </c>
      <c r="B15" s="33" t="s">
        <v>49</v>
      </c>
      <c r="C15" s="33" t="s">
        <v>50</v>
      </c>
      <c r="D15" s="33" t="str">
        <f>"399001"</f>
        <v>399001</v>
      </c>
      <c r="E15" s="33" t="s">
        <v>51</v>
      </c>
      <c r="F15" s="33" t="s">
        <v>48</v>
      </c>
    </row>
    <row r="16" ht="16.5" spans="1:6">
      <c r="A16" s="33" t="str">
        <f>"880737"</f>
        <v>880737</v>
      </c>
      <c r="B16" s="33" t="s">
        <v>52</v>
      </c>
      <c r="C16" s="33" t="s">
        <v>53</v>
      </c>
      <c r="D16" s="33" t="str">
        <f>"000010"</f>
        <v>000010</v>
      </c>
      <c r="E16" s="33" t="s">
        <v>54</v>
      </c>
      <c r="F16" s="33" t="s">
        <v>55</v>
      </c>
    </row>
    <row r="17" ht="16.5" spans="1:6">
      <c r="A17" s="33" t="str">
        <f>"880684"</f>
        <v>880684</v>
      </c>
      <c r="B17" s="33" t="s">
        <v>56</v>
      </c>
      <c r="C17" s="33" t="s">
        <v>57</v>
      </c>
      <c r="D17" s="33" t="str">
        <f>"880680"</f>
        <v>880680</v>
      </c>
      <c r="E17" s="33" t="s">
        <v>58</v>
      </c>
      <c r="F17" s="33" t="s">
        <v>59</v>
      </c>
    </row>
    <row r="18" ht="16.5" spans="1:6">
      <c r="A18" s="33" t="str">
        <f>"880649"</f>
        <v>880649</v>
      </c>
      <c r="B18" s="33" t="s">
        <v>60</v>
      </c>
      <c r="C18" s="33" t="s">
        <v>61</v>
      </c>
      <c r="D18" s="33" t="str">
        <f>"399107"</f>
        <v>399107</v>
      </c>
      <c r="E18" s="33" t="s">
        <v>62</v>
      </c>
      <c r="F18" s="33" t="s">
        <v>63</v>
      </c>
    </row>
    <row r="19" ht="16.5" spans="1:6">
      <c r="A19" s="33" t="str">
        <f>"880723"</f>
        <v>880723</v>
      </c>
      <c r="B19" s="33" t="s">
        <v>64</v>
      </c>
      <c r="C19" s="33" t="s">
        <v>65</v>
      </c>
      <c r="D19" s="33" t="str">
        <f>"399100"</f>
        <v>399100</v>
      </c>
      <c r="E19" s="33" t="s">
        <v>66</v>
      </c>
      <c r="F19" s="33" t="s">
        <v>67</v>
      </c>
    </row>
    <row r="20" ht="16.5" spans="1:6">
      <c r="A20" s="33" t="str">
        <f>"880896"</f>
        <v>880896</v>
      </c>
      <c r="B20" s="33" t="s">
        <v>68</v>
      </c>
      <c r="C20" s="33" t="s">
        <v>69</v>
      </c>
      <c r="D20" s="33" t="str">
        <f>"000903"</f>
        <v>000903</v>
      </c>
      <c r="E20" s="33" t="s">
        <v>70</v>
      </c>
      <c r="F20" s="33" t="s">
        <v>71</v>
      </c>
    </row>
    <row r="21" ht="16.5" spans="1:6">
      <c r="A21" s="33" t="str">
        <f>"880330"</f>
        <v>880330</v>
      </c>
      <c r="B21" s="33" t="s">
        <v>72</v>
      </c>
      <c r="C21" s="33" t="s">
        <v>73</v>
      </c>
      <c r="D21" s="33" t="str">
        <f>"880679"</f>
        <v>880679</v>
      </c>
      <c r="E21" s="33" t="s">
        <v>74</v>
      </c>
      <c r="F21" s="33" t="s">
        <v>75</v>
      </c>
    </row>
    <row r="22" ht="16.5" spans="1:6">
      <c r="A22" s="33" t="str">
        <f>"880872"</f>
        <v>880872</v>
      </c>
      <c r="B22" s="33" t="s">
        <v>76</v>
      </c>
      <c r="C22" s="33" t="s">
        <v>77</v>
      </c>
      <c r="D22" s="33" t="str">
        <f>"880501"</f>
        <v>880501</v>
      </c>
      <c r="E22" s="33" t="s">
        <v>78</v>
      </c>
      <c r="F22" s="33" t="s">
        <v>79</v>
      </c>
    </row>
    <row r="23" ht="16.5" spans="1:6">
      <c r="A23" s="33" t="str">
        <f>"880881"</f>
        <v>880881</v>
      </c>
      <c r="B23" s="33" t="s">
        <v>80</v>
      </c>
      <c r="C23" s="33" t="s">
        <v>81</v>
      </c>
      <c r="D23" s="33" t="str">
        <f>"000016"</f>
        <v>000016</v>
      </c>
      <c r="E23" s="33" t="s">
        <v>82</v>
      </c>
      <c r="F23" s="33" t="s">
        <v>83</v>
      </c>
    </row>
    <row r="24" ht="16.5" spans="1:6">
      <c r="A24" s="33" t="str">
        <f>"399319"</f>
        <v>399319</v>
      </c>
      <c r="B24" s="33" t="s">
        <v>84</v>
      </c>
      <c r="C24" s="33" t="s">
        <v>85</v>
      </c>
      <c r="D24" s="33" t="str">
        <f>"880207"</f>
        <v>880207</v>
      </c>
      <c r="E24" s="33" t="s">
        <v>86</v>
      </c>
      <c r="F24" s="33" t="s">
        <v>87</v>
      </c>
    </row>
    <row r="25" ht="16.5" spans="1:6">
      <c r="A25" s="33" t="str">
        <f>"399293"</f>
        <v>399293</v>
      </c>
      <c r="B25" s="33" t="s">
        <v>88</v>
      </c>
      <c r="C25" s="33" t="s">
        <v>85</v>
      </c>
      <c r="D25" s="33" t="str">
        <f>"399002"</f>
        <v>399002</v>
      </c>
      <c r="E25" s="33" t="s">
        <v>89</v>
      </c>
      <c r="F25" s="33" t="s">
        <v>90</v>
      </c>
    </row>
    <row r="26" ht="16.5" spans="1:6">
      <c r="A26" s="33" t="str">
        <f>"399276"</f>
        <v>399276</v>
      </c>
      <c r="B26" s="33" t="s">
        <v>91</v>
      </c>
      <c r="C26" s="33" t="s">
        <v>85</v>
      </c>
      <c r="D26" s="33" t="str">
        <f>"880671"</f>
        <v>880671</v>
      </c>
      <c r="E26" s="33" t="s">
        <v>92</v>
      </c>
      <c r="F26" s="33" t="s">
        <v>93</v>
      </c>
    </row>
    <row r="27" ht="16.5" spans="1:6">
      <c r="A27" s="33" t="str">
        <f>"399269"</f>
        <v>399269</v>
      </c>
      <c r="B27" s="33" t="s">
        <v>94</v>
      </c>
      <c r="C27" s="33" t="s">
        <v>85</v>
      </c>
      <c r="D27" s="33" t="str">
        <f>"880515"</f>
        <v>880515</v>
      </c>
      <c r="E27" s="33" t="s">
        <v>95</v>
      </c>
      <c r="F27" s="33" t="s">
        <v>96</v>
      </c>
    </row>
    <row r="28" ht="16.5" spans="1:6">
      <c r="A28" s="33" t="str">
        <f>"399103"</f>
        <v>399103</v>
      </c>
      <c r="B28" s="33" t="s">
        <v>97</v>
      </c>
      <c r="C28" s="33" t="s">
        <v>85</v>
      </c>
      <c r="D28" s="33" t="str">
        <f>"880857"</f>
        <v>880857</v>
      </c>
      <c r="E28" s="33" t="s">
        <v>98</v>
      </c>
      <c r="F28" s="33" t="s">
        <v>99</v>
      </c>
    </row>
    <row r="29" ht="16.5" spans="1:6">
      <c r="A29" s="33" t="str">
        <f>"880890"</f>
        <v>880890</v>
      </c>
      <c r="B29" s="33" t="s">
        <v>100</v>
      </c>
      <c r="C29" s="33" t="s">
        <v>85</v>
      </c>
      <c r="D29" s="33" t="str">
        <f>"000905"</f>
        <v>000905</v>
      </c>
      <c r="E29" s="33" t="s">
        <v>101</v>
      </c>
      <c r="F29" s="33" t="s">
        <v>102</v>
      </c>
    </row>
    <row r="30" ht="16.5" spans="1:6">
      <c r="A30" s="33" t="str">
        <f>"399850"</f>
        <v>399850</v>
      </c>
      <c r="B30" s="33" t="s">
        <v>103</v>
      </c>
      <c r="C30" s="33" t="s">
        <v>85</v>
      </c>
      <c r="D30" s="33" t="str">
        <f>"880806"</f>
        <v>880806</v>
      </c>
      <c r="E30" s="33" t="s">
        <v>104</v>
      </c>
      <c r="F30" s="33" t="s">
        <v>105</v>
      </c>
    </row>
    <row r="31" ht="16.5" spans="1:6">
      <c r="A31" s="33" t="str">
        <f>"399678"</f>
        <v>399678</v>
      </c>
      <c r="B31" s="33" t="s">
        <v>106</v>
      </c>
      <c r="C31" s="33" t="s">
        <v>85</v>
      </c>
      <c r="D31" s="33" t="str">
        <f>"399364"</f>
        <v>399364</v>
      </c>
      <c r="E31" s="33" t="s">
        <v>107</v>
      </c>
      <c r="F31" s="33" t="s">
        <v>108</v>
      </c>
    </row>
    <row r="32" ht="16.5" spans="1:6">
      <c r="A32" s="33" t="str">
        <f>"399673"</f>
        <v>399673</v>
      </c>
      <c r="B32" s="33" t="s">
        <v>109</v>
      </c>
      <c r="C32" s="33" t="s">
        <v>85</v>
      </c>
      <c r="D32" s="33" t="str">
        <f>"399550"</f>
        <v>399550</v>
      </c>
      <c r="E32" s="33" t="s">
        <v>110</v>
      </c>
      <c r="F32" s="33" t="s">
        <v>111</v>
      </c>
    </row>
    <row r="33" ht="16.5" spans="1:6">
      <c r="A33" s="33" t="str">
        <f>"399438"</f>
        <v>399438</v>
      </c>
      <c r="B33" s="33" t="s">
        <v>112</v>
      </c>
      <c r="C33" s="33" t="s">
        <v>85</v>
      </c>
      <c r="D33" s="33" t="str">
        <f>"880853"</f>
        <v>880853</v>
      </c>
      <c r="E33" s="33" t="s">
        <v>113</v>
      </c>
      <c r="F33" s="33" t="s">
        <v>114</v>
      </c>
    </row>
    <row r="34" ht="16.5" spans="1:6">
      <c r="A34" s="33" t="str">
        <f>"399375"</f>
        <v>399375</v>
      </c>
      <c r="B34" s="33" t="s">
        <v>115</v>
      </c>
      <c r="C34" s="33" t="s">
        <v>85</v>
      </c>
      <c r="D34" s="33" t="str">
        <f>"880805"</f>
        <v>880805</v>
      </c>
      <c r="E34" s="33" t="s">
        <v>116</v>
      </c>
      <c r="F34" s="33" t="s">
        <v>117</v>
      </c>
    </row>
    <row r="35" ht="16.5" spans="1:6">
      <c r="A35" s="33" t="str">
        <f>"399374"</f>
        <v>399374</v>
      </c>
      <c r="B35" s="33" t="s">
        <v>118</v>
      </c>
      <c r="C35" s="33" t="s">
        <v>85</v>
      </c>
      <c r="D35" s="33" t="str">
        <f>"880878"</f>
        <v>880878</v>
      </c>
      <c r="E35" s="33" t="s">
        <v>119</v>
      </c>
      <c r="F35" s="33" t="s">
        <v>120</v>
      </c>
    </row>
    <row r="36" ht="16.5" spans="1:6">
      <c r="A36" s="33" t="str">
        <f>"399328"</f>
        <v>399328</v>
      </c>
      <c r="B36" s="33" t="s">
        <v>121</v>
      </c>
      <c r="C36" s="33" t="s">
        <v>85</v>
      </c>
      <c r="D36" s="33" t="str">
        <f>"880218"</f>
        <v>880218</v>
      </c>
      <c r="E36" s="33" t="s">
        <v>122</v>
      </c>
      <c r="F36" s="33" t="s">
        <v>123</v>
      </c>
    </row>
    <row r="37" ht="16.5" spans="1:6">
      <c r="A37" s="23"/>
      <c r="B37" s="23"/>
      <c r="C37" s="23"/>
      <c r="D37" s="33" t="str">
        <f>"000009"</f>
        <v>000009</v>
      </c>
      <c r="E37" s="33" t="s">
        <v>124</v>
      </c>
      <c r="F37" s="33" t="s">
        <v>125</v>
      </c>
    </row>
    <row r="38" ht="16.5" spans="1:6">
      <c r="A38" s="23"/>
      <c r="B38" s="23"/>
      <c r="C38" s="23"/>
      <c r="D38" s="33" t="str">
        <f>"880524"</f>
        <v>880524</v>
      </c>
      <c r="E38" s="33" t="s">
        <v>126</v>
      </c>
      <c r="F38" s="33" t="s">
        <v>127</v>
      </c>
    </row>
    <row r="39" ht="16.5" spans="1:6">
      <c r="A39" s="23"/>
      <c r="B39" s="23"/>
      <c r="C39" s="23"/>
      <c r="D39" s="33" t="str">
        <f>"880814"</f>
        <v>880814</v>
      </c>
      <c r="E39" s="33" t="s">
        <v>128</v>
      </c>
      <c r="F39" s="33" t="s">
        <v>129</v>
      </c>
    </row>
    <row r="40" ht="16.5" spans="1:6">
      <c r="A40" s="23"/>
      <c r="B40" s="23"/>
      <c r="C40" s="23"/>
      <c r="D40" s="33" t="str">
        <f>"880212"</f>
        <v>880212</v>
      </c>
      <c r="E40" s="33" t="s">
        <v>130</v>
      </c>
      <c r="F40" s="33" t="s">
        <v>131</v>
      </c>
    </row>
    <row r="41" ht="16.5" spans="1:6">
      <c r="A41" s="23"/>
      <c r="B41" s="23"/>
      <c r="C41" s="23"/>
      <c r="D41" s="33" t="str">
        <f>"880540"</f>
        <v>880540</v>
      </c>
      <c r="E41" s="33" t="s">
        <v>132</v>
      </c>
      <c r="F41" s="33" t="s">
        <v>133</v>
      </c>
    </row>
    <row r="42" ht="16.5" spans="1:6">
      <c r="A42" s="23"/>
      <c r="B42" s="23"/>
      <c r="C42" s="23"/>
      <c r="D42" s="33" t="str">
        <f>"880771"</f>
        <v>880771</v>
      </c>
      <c r="E42" s="33" t="s">
        <v>134</v>
      </c>
      <c r="F42" s="33" t="s">
        <v>135</v>
      </c>
    </row>
    <row r="43" ht="16.5" spans="1:6">
      <c r="A43" s="23"/>
      <c r="B43" s="23"/>
      <c r="C43" s="23"/>
      <c r="D43" s="33" t="str">
        <f>"880552"</f>
        <v>880552</v>
      </c>
      <c r="E43" s="33" t="s">
        <v>136</v>
      </c>
      <c r="F43" s="33" t="s">
        <v>137</v>
      </c>
    </row>
    <row r="44" ht="16.5" spans="1:6">
      <c r="A44" s="23"/>
      <c r="B44" s="23"/>
      <c r="C44" s="23"/>
      <c r="D44" s="33" t="str">
        <f>"880532"</f>
        <v>880532</v>
      </c>
      <c r="E44" s="33" t="s">
        <v>138</v>
      </c>
      <c r="F44" s="33" t="s">
        <v>139</v>
      </c>
    </row>
    <row r="45" ht="16.5" spans="1:6">
      <c r="A45" s="23"/>
      <c r="B45" s="23"/>
      <c r="C45" s="23"/>
      <c r="D45" s="33" t="str">
        <f>"880827"</f>
        <v>880827</v>
      </c>
      <c r="E45" s="33" t="s">
        <v>140</v>
      </c>
      <c r="F45" s="33" t="s">
        <v>141</v>
      </c>
    </row>
    <row r="46" ht="16.5" spans="1:6">
      <c r="A46" s="23"/>
      <c r="B46" s="23"/>
      <c r="C46" s="23"/>
      <c r="D46" s="33" t="str">
        <f>"880850"</f>
        <v>880850</v>
      </c>
      <c r="E46" s="33" t="s">
        <v>142</v>
      </c>
      <c r="F46" s="33" t="s">
        <v>143</v>
      </c>
    </row>
    <row r="47" ht="16.5" spans="1:6">
      <c r="A47" s="23"/>
      <c r="B47" s="23"/>
      <c r="C47" s="23"/>
      <c r="D47" s="33" t="str">
        <f>"880400"</f>
        <v>880400</v>
      </c>
      <c r="E47" s="33" t="s">
        <v>144</v>
      </c>
      <c r="F47" s="33" t="s">
        <v>145</v>
      </c>
    </row>
    <row r="48" ht="16.5" spans="1:6">
      <c r="A48" s="23"/>
      <c r="B48" s="23"/>
      <c r="C48" s="23"/>
      <c r="D48" s="33" t="str">
        <f>"880564"</f>
        <v>880564</v>
      </c>
      <c r="E48" s="33" t="s">
        <v>146</v>
      </c>
      <c r="F48" s="33" t="s">
        <v>147</v>
      </c>
    </row>
    <row r="49" ht="16.5" spans="1:6">
      <c r="A49" s="23"/>
      <c r="B49" s="23"/>
      <c r="C49" s="23"/>
      <c r="D49" s="33" t="str">
        <f>"880380"</f>
        <v>880380</v>
      </c>
      <c r="E49" s="33" t="s">
        <v>148</v>
      </c>
      <c r="F49" s="33" t="s">
        <v>149</v>
      </c>
    </row>
    <row r="50" ht="16.5" spans="1:6">
      <c r="A50" s="23"/>
      <c r="B50" s="23"/>
      <c r="C50" s="23"/>
      <c r="D50" s="33" t="str">
        <f>"880492"</f>
        <v>880492</v>
      </c>
      <c r="E50" s="33" t="s">
        <v>150</v>
      </c>
      <c r="F50" s="33" t="s">
        <v>151</v>
      </c>
    </row>
    <row r="51" ht="16.5" spans="1:6">
      <c r="A51" s="23"/>
      <c r="B51" s="23"/>
      <c r="C51" s="23"/>
      <c r="D51" s="33" t="str">
        <f>"880970"</f>
        <v>880970</v>
      </c>
      <c r="E51" s="33" t="s">
        <v>152</v>
      </c>
      <c r="F51" s="33" t="s">
        <v>153</v>
      </c>
    </row>
    <row r="52" ht="16.5" spans="1:6">
      <c r="A52" s="23"/>
      <c r="B52" s="23"/>
      <c r="C52" s="23"/>
      <c r="D52" s="33" t="str">
        <f>"880335"</f>
        <v>880335</v>
      </c>
      <c r="E52" s="33" t="s">
        <v>154</v>
      </c>
      <c r="F52" s="33" t="s">
        <v>155</v>
      </c>
    </row>
    <row r="53" ht="16.5" spans="1:6">
      <c r="A53" s="23"/>
      <c r="B53" s="23"/>
      <c r="C53" s="23"/>
      <c r="D53" s="33" t="str">
        <f>"880472"</f>
        <v>880472</v>
      </c>
      <c r="E53" s="33" t="s">
        <v>156</v>
      </c>
      <c r="F53" s="33" t="s">
        <v>157</v>
      </c>
    </row>
    <row r="54" ht="16.5" spans="1:6">
      <c r="A54" s="23"/>
      <c r="B54" s="23"/>
      <c r="C54" s="23"/>
      <c r="D54" s="33" t="str">
        <f>"880619"</f>
        <v>880619</v>
      </c>
      <c r="E54" s="33" t="s">
        <v>158</v>
      </c>
      <c r="F54" s="33" t="s">
        <v>159</v>
      </c>
    </row>
    <row r="55" ht="16.5" spans="1:6">
      <c r="A55" s="23"/>
      <c r="B55" s="23"/>
      <c r="C55" s="23"/>
      <c r="D55" s="33" t="str">
        <f>"880852"</f>
        <v>880852</v>
      </c>
      <c r="E55" s="33" t="s">
        <v>160</v>
      </c>
      <c r="F55" s="33" t="s">
        <v>161</v>
      </c>
    </row>
    <row r="56" ht="16.5" spans="1:6">
      <c r="A56" s="23"/>
      <c r="B56" s="23"/>
      <c r="C56" s="23"/>
      <c r="D56" s="33" t="str">
        <f>"880911"</f>
        <v>880911</v>
      </c>
      <c r="E56" s="33" t="s">
        <v>162</v>
      </c>
      <c r="F56" s="33" t="s">
        <v>163</v>
      </c>
    </row>
    <row r="57" ht="16.5" spans="1:6">
      <c r="A57" s="23"/>
      <c r="B57" s="23"/>
      <c r="C57" s="23"/>
      <c r="D57" s="33" t="str">
        <f>"880894"</f>
        <v>880894</v>
      </c>
      <c r="E57" s="33" t="s">
        <v>164</v>
      </c>
      <c r="F57" s="33" t="s">
        <v>165</v>
      </c>
    </row>
    <row r="58" ht="16.5" spans="1:6">
      <c r="A58" s="23"/>
      <c r="B58" s="23"/>
      <c r="C58" s="23"/>
      <c r="D58" s="33" t="str">
        <f>"880223"</f>
        <v>880223</v>
      </c>
      <c r="E58" s="33" t="s">
        <v>166</v>
      </c>
      <c r="F58" s="33" t="s">
        <v>167</v>
      </c>
    </row>
    <row r="59" ht="16.5" spans="1:6">
      <c r="A59" s="23"/>
      <c r="B59" s="23"/>
      <c r="C59" s="23"/>
      <c r="D59" s="33" t="str">
        <f>"880783"</f>
        <v>880783</v>
      </c>
      <c r="E59" s="33" t="s">
        <v>168</v>
      </c>
      <c r="F59" s="33" t="s">
        <v>169</v>
      </c>
    </row>
    <row r="60" ht="16.5" spans="1:6">
      <c r="A60" s="23"/>
      <c r="B60" s="23"/>
      <c r="C60" s="23"/>
      <c r="D60" s="33" t="str">
        <f>"880324"</f>
        <v>880324</v>
      </c>
      <c r="E60" s="33" t="s">
        <v>170</v>
      </c>
      <c r="F60" s="33" t="s">
        <v>171</v>
      </c>
    </row>
    <row r="61" ht="16.5" spans="1:6">
      <c r="A61" s="23"/>
      <c r="B61" s="23"/>
      <c r="C61" s="23"/>
      <c r="D61" s="33" t="str">
        <f>"880538"</f>
        <v>880538</v>
      </c>
      <c r="E61" s="33" t="s">
        <v>172</v>
      </c>
      <c r="F61" s="33" t="s">
        <v>173</v>
      </c>
    </row>
    <row r="62" ht="16.5" spans="1:6">
      <c r="A62" s="23"/>
      <c r="B62" s="23"/>
      <c r="C62" s="23"/>
      <c r="D62" s="33" t="str">
        <f>"880229"</f>
        <v>880229</v>
      </c>
      <c r="E62" s="33" t="s">
        <v>174</v>
      </c>
      <c r="F62" s="33" t="s">
        <v>175</v>
      </c>
    </row>
    <row r="63" ht="16.5" spans="1:6">
      <c r="A63" s="23"/>
      <c r="B63" s="23"/>
      <c r="C63" s="23"/>
      <c r="D63" s="33" t="str">
        <f>"880622"</f>
        <v>880622</v>
      </c>
      <c r="E63" s="33" t="s">
        <v>176</v>
      </c>
      <c r="F63" s="33" t="s">
        <v>177</v>
      </c>
    </row>
    <row r="64" ht="16.5" spans="1:6">
      <c r="A64" s="23"/>
      <c r="B64" s="23"/>
      <c r="C64" s="23"/>
      <c r="D64" s="33" t="str">
        <f>"880525"</f>
        <v>880525</v>
      </c>
      <c r="E64" s="33" t="s">
        <v>178</v>
      </c>
      <c r="F64" s="33" t="s">
        <v>179</v>
      </c>
    </row>
    <row r="65" ht="16.5" spans="1:6">
      <c r="A65" s="23"/>
      <c r="B65" s="23"/>
      <c r="C65" s="23"/>
      <c r="D65" s="33" t="str">
        <f>"880224"</f>
        <v>880224</v>
      </c>
      <c r="E65" s="33" t="s">
        <v>180</v>
      </c>
      <c r="F65" s="33" t="s">
        <v>181</v>
      </c>
    </row>
    <row r="66" ht="16.5" spans="1:6">
      <c r="A66" s="23"/>
      <c r="B66" s="23"/>
      <c r="C66" s="23"/>
      <c r="D66" s="33" t="str">
        <f>"880473"</f>
        <v>880473</v>
      </c>
      <c r="E66" s="33" t="s">
        <v>182</v>
      </c>
      <c r="F66" s="33" t="s">
        <v>183</v>
      </c>
    </row>
    <row r="67" ht="16.5" spans="1:6">
      <c r="A67" s="23"/>
      <c r="B67" s="23"/>
      <c r="C67" s="23"/>
      <c r="D67" s="33" t="str">
        <f>"880859"</f>
        <v>880859</v>
      </c>
      <c r="E67" s="33" t="s">
        <v>184</v>
      </c>
      <c r="F67" s="33" t="s">
        <v>185</v>
      </c>
    </row>
    <row r="68" ht="16.5" spans="1:6">
      <c r="A68" s="23"/>
      <c r="B68" s="23"/>
      <c r="C68" s="23"/>
      <c r="D68" s="33" t="str">
        <f>"880387"</f>
        <v>880387</v>
      </c>
      <c r="E68" s="33" t="s">
        <v>186</v>
      </c>
      <c r="F68" s="33" t="s">
        <v>187</v>
      </c>
    </row>
    <row r="69" ht="16.5" spans="1:6">
      <c r="A69" s="23"/>
      <c r="B69" s="23"/>
      <c r="C69" s="23"/>
      <c r="D69" s="33" t="str">
        <f>"880505"</f>
        <v>880505</v>
      </c>
      <c r="E69" s="33" t="s">
        <v>188</v>
      </c>
      <c r="F69" s="33" t="s">
        <v>189</v>
      </c>
    </row>
    <row r="70" ht="16.5" spans="1:6">
      <c r="A70" s="23"/>
      <c r="B70" s="23"/>
      <c r="C70" s="23"/>
      <c r="D70" s="33" t="str">
        <f>"880761"</f>
        <v>880761</v>
      </c>
      <c r="E70" s="33" t="s">
        <v>190</v>
      </c>
      <c r="F70" s="33" t="s">
        <v>191</v>
      </c>
    </row>
    <row r="71" ht="16.5" spans="1:6">
      <c r="A71" s="23"/>
      <c r="B71" s="23"/>
      <c r="C71" s="23"/>
      <c r="D71" s="33" t="str">
        <f>"880960"</f>
        <v>880960</v>
      </c>
      <c r="E71" s="33" t="s">
        <v>192</v>
      </c>
      <c r="F71" s="33" t="s">
        <v>193</v>
      </c>
    </row>
    <row r="72" ht="16.5" spans="1:6">
      <c r="A72" s="23"/>
      <c r="B72" s="23"/>
      <c r="C72" s="23"/>
      <c r="D72" s="33" t="str">
        <f>"880213"</f>
        <v>880213</v>
      </c>
      <c r="E72" s="33" t="s">
        <v>194</v>
      </c>
      <c r="F72" s="33" t="s">
        <v>195</v>
      </c>
    </row>
    <row r="73" ht="16.5" spans="1:6">
      <c r="A73" s="23"/>
      <c r="B73" s="23"/>
      <c r="C73" s="23"/>
      <c r="D73" s="33" t="str">
        <f>"880877"</f>
        <v>880877</v>
      </c>
      <c r="E73" s="33" t="s">
        <v>196</v>
      </c>
      <c r="F73" s="33" t="s">
        <v>197</v>
      </c>
    </row>
    <row r="74" ht="16.5" spans="1:6">
      <c r="A74" s="23"/>
      <c r="B74" s="23"/>
      <c r="C74" s="23"/>
      <c r="D74" s="33" t="str">
        <f>"880623"</f>
        <v>880623</v>
      </c>
      <c r="E74" s="33" t="s">
        <v>198</v>
      </c>
      <c r="F74" s="33" t="s">
        <v>199</v>
      </c>
    </row>
    <row r="75" ht="16.5" spans="1:6">
      <c r="A75" s="23"/>
      <c r="B75" s="23"/>
      <c r="C75" s="23"/>
      <c r="D75" s="33" t="str">
        <f>"880899"</f>
        <v>880899</v>
      </c>
      <c r="E75" s="33" t="s">
        <v>200</v>
      </c>
      <c r="F75" s="33" t="s">
        <v>201</v>
      </c>
    </row>
    <row r="76" ht="16.5" spans="1:6">
      <c r="A76" s="23"/>
      <c r="B76" s="23"/>
      <c r="C76" s="23"/>
      <c r="D76" s="33" t="str">
        <f>"880768"</f>
        <v>880768</v>
      </c>
      <c r="E76" s="33" t="s">
        <v>202</v>
      </c>
      <c r="F76" s="33" t="s">
        <v>203</v>
      </c>
    </row>
    <row r="77" ht="16.5" spans="1:6">
      <c r="A77" s="23"/>
      <c r="B77" s="23"/>
      <c r="C77" s="23"/>
      <c r="D77" s="33" t="str">
        <f>"880465"</f>
        <v>880465</v>
      </c>
      <c r="E77" s="33" t="s">
        <v>204</v>
      </c>
      <c r="F77" s="33" t="s">
        <v>205</v>
      </c>
    </row>
    <row r="78" ht="16.5" spans="1:6">
      <c r="A78" s="23"/>
      <c r="B78" s="23"/>
      <c r="C78" s="23"/>
      <c r="D78" s="33" t="str">
        <f>"880804"</f>
        <v>880804</v>
      </c>
      <c r="E78" s="33" t="s">
        <v>206</v>
      </c>
      <c r="F78" s="33" t="s">
        <v>207</v>
      </c>
    </row>
    <row r="79" ht="16.5" spans="1:6">
      <c r="A79" s="23"/>
      <c r="B79" s="23"/>
      <c r="C79" s="23"/>
      <c r="D79" s="33" t="str">
        <f>"880430"</f>
        <v>880430</v>
      </c>
      <c r="E79" s="33" t="s">
        <v>208</v>
      </c>
      <c r="F79" s="33" t="s">
        <v>209</v>
      </c>
    </row>
    <row r="80" ht="16.5" spans="1:6">
      <c r="A80" s="23"/>
      <c r="B80" s="23"/>
      <c r="C80" s="23"/>
      <c r="D80" s="33" t="str">
        <f>"880612"</f>
        <v>880612</v>
      </c>
      <c r="E80" s="33" t="s">
        <v>210</v>
      </c>
      <c r="F80" s="33" t="s">
        <v>211</v>
      </c>
    </row>
    <row r="81" ht="16.5" spans="1:6">
      <c r="A81" s="23"/>
      <c r="B81" s="23"/>
      <c r="C81" s="23"/>
      <c r="D81" s="33" t="str">
        <f>"880318"</f>
        <v>880318</v>
      </c>
      <c r="E81" s="33" t="s">
        <v>212</v>
      </c>
      <c r="F81" s="33" t="s">
        <v>213</v>
      </c>
    </row>
    <row r="82" ht="16.5" spans="1:6">
      <c r="A82" s="23"/>
      <c r="B82" s="23"/>
      <c r="C82" s="23"/>
      <c r="D82" s="33" t="str">
        <f>"880549"</f>
        <v>880549</v>
      </c>
      <c r="E82" s="33" t="s">
        <v>214</v>
      </c>
      <c r="F82" s="33" t="s">
        <v>215</v>
      </c>
    </row>
    <row r="83" ht="16.5" spans="1:6">
      <c r="A83" s="23"/>
      <c r="B83" s="23"/>
      <c r="C83" s="23"/>
      <c r="D83" s="33" t="str">
        <f>"880205"</f>
        <v>880205</v>
      </c>
      <c r="E83" s="33" t="s">
        <v>216</v>
      </c>
      <c r="F83" s="33" t="s">
        <v>217</v>
      </c>
    </row>
    <row r="84" ht="16.5" spans="1:6">
      <c r="A84" s="23"/>
      <c r="B84" s="23"/>
      <c r="C84" s="23"/>
      <c r="D84" s="33" t="str">
        <f>"880222"</f>
        <v>880222</v>
      </c>
      <c r="E84" s="33" t="s">
        <v>218</v>
      </c>
      <c r="F84" s="33" t="s">
        <v>219</v>
      </c>
    </row>
    <row r="85" ht="16.5" spans="1:6">
      <c r="A85" s="23"/>
      <c r="B85" s="23"/>
      <c r="C85" s="23"/>
      <c r="D85" s="33" t="str">
        <f>"880848"</f>
        <v>880848</v>
      </c>
      <c r="E85" s="33" t="s">
        <v>220</v>
      </c>
      <c r="F85" s="33" t="s">
        <v>221</v>
      </c>
    </row>
    <row r="86" ht="16.5" spans="1:6">
      <c r="A86" s="23"/>
      <c r="B86" s="23"/>
      <c r="C86" s="23"/>
      <c r="D86" s="33" t="str">
        <f>"880344"</f>
        <v>880344</v>
      </c>
      <c r="E86" s="33" t="s">
        <v>222</v>
      </c>
      <c r="F86" s="33" t="s">
        <v>223</v>
      </c>
    </row>
    <row r="87" ht="16.5" spans="1:6">
      <c r="A87" s="23"/>
      <c r="B87" s="23"/>
      <c r="C87" s="23"/>
      <c r="D87" s="33" t="str">
        <f>"880464"</f>
        <v>880464</v>
      </c>
      <c r="E87" s="33" t="s">
        <v>224</v>
      </c>
      <c r="F87" s="33" t="s">
        <v>225</v>
      </c>
    </row>
    <row r="88" ht="16.5" spans="1:6">
      <c r="A88" s="23"/>
      <c r="B88" s="23"/>
      <c r="C88" s="23"/>
      <c r="D88" s="33" t="str">
        <f>"880779"</f>
        <v>880779</v>
      </c>
      <c r="E88" s="33" t="s">
        <v>226</v>
      </c>
      <c r="F88" s="33" t="s">
        <v>227</v>
      </c>
    </row>
    <row r="89" ht="16.5" spans="1:6">
      <c r="A89" s="23"/>
      <c r="B89" s="23"/>
      <c r="C89" s="23"/>
      <c r="D89" s="33" t="str">
        <f>"880929"</f>
        <v>880929</v>
      </c>
      <c r="E89" s="33" t="s">
        <v>228</v>
      </c>
      <c r="F89" s="33" t="s">
        <v>229</v>
      </c>
    </row>
    <row r="90" ht="16.5" spans="1:6">
      <c r="A90" s="23"/>
      <c r="B90" s="23"/>
      <c r="C90" s="23"/>
      <c r="D90" s="33" t="str">
        <f>"880367"</f>
        <v>880367</v>
      </c>
      <c r="E90" s="33" t="s">
        <v>230</v>
      </c>
      <c r="F90" s="33" t="s">
        <v>231</v>
      </c>
    </row>
    <row r="91" ht="16.5" spans="1:6">
      <c r="A91" s="23"/>
      <c r="B91" s="23"/>
      <c r="C91" s="23"/>
      <c r="D91" s="33" t="str">
        <f>"880766"</f>
        <v>880766</v>
      </c>
      <c r="E91" s="33" t="s">
        <v>232</v>
      </c>
      <c r="F91" s="33" t="s">
        <v>233</v>
      </c>
    </row>
    <row r="92" ht="16.5" spans="1:6">
      <c r="A92" s="23"/>
      <c r="B92" s="23"/>
      <c r="C92" s="23"/>
      <c r="D92" s="33" t="str">
        <f>"880729"</f>
        <v>880729</v>
      </c>
      <c r="E92" s="33" t="s">
        <v>234</v>
      </c>
      <c r="F92" s="33" t="s">
        <v>235</v>
      </c>
    </row>
    <row r="93" ht="16.5" spans="1:6">
      <c r="A93" s="23"/>
      <c r="B93" s="23"/>
      <c r="C93" s="23"/>
      <c r="D93" s="33" t="str">
        <f>"880714"</f>
        <v>880714</v>
      </c>
      <c r="E93" s="33" t="s">
        <v>236</v>
      </c>
      <c r="F93" s="33" t="s">
        <v>237</v>
      </c>
    </row>
    <row r="94" ht="16.5" spans="1:6">
      <c r="A94" s="23"/>
      <c r="B94" s="23"/>
      <c r="C94" s="23"/>
      <c r="D94" s="33" t="str">
        <f>"880629"</f>
        <v>880629</v>
      </c>
      <c r="E94" s="33" t="s">
        <v>238</v>
      </c>
      <c r="F94" s="33" t="s">
        <v>239</v>
      </c>
    </row>
    <row r="95" ht="16.5" spans="1:6">
      <c r="A95" s="23"/>
      <c r="B95" s="23"/>
      <c r="C95" s="23"/>
      <c r="D95" s="33" t="str">
        <f>"880606"</f>
        <v>880606</v>
      </c>
      <c r="E95" s="33" t="s">
        <v>240</v>
      </c>
      <c r="F95" s="33" t="s">
        <v>241</v>
      </c>
    </row>
    <row r="96" ht="16.5" spans="1:6">
      <c r="A96" s="23"/>
      <c r="B96" s="23"/>
      <c r="C96" s="23"/>
      <c r="D96" s="33" t="str">
        <f>"880718"</f>
        <v>880718</v>
      </c>
      <c r="E96" s="33" t="s">
        <v>242</v>
      </c>
      <c r="F96" s="33" t="s">
        <v>243</v>
      </c>
    </row>
    <row r="97" ht="16.5" spans="1:6">
      <c r="A97" s="23"/>
      <c r="B97" s="23"/>
      <c r="C97" s="23"/>
      <c r="D97" s="33" t="str">
        <f>"880203"</f>
        <v>880203</v>
      </c>
      <c r="E97" s="33" t="s">
        <v>244</v>
      </c>
      <c r="F97" s="33" t="s">
        <v>245</v>
      </c>
    </row>
    <row r="98" ht="16.5" spans="1:6">
      <c r="A98" s="23"/>
      <c r="B98" s="23"/>
      <c r="C98" s="23"/>
      <c r="D98" s="33" t="str">
        <f>"880201"</f>
        <v>880201</v>
      </c>
      <c r="E98" s="33" t="s">
        <v>246</v>
      </c>
      <c r="F98" s="33" t="s">
        <v>247</v>
      </c>
    </row>
    <row r="99" ht="16.5" spans="1:6">
      <c r="A99" s="23"/>
      <c r="B99" s="23"/>
      <c r="C99" s="23"/>
      <c r="D99" s="33" t="str">
        <f>"880399"</f>
        <v>880399</v>
      </c>
      <c r="E99" s="33" t="s">
        <v>248</v>
      </c>
      <c r="F99" s="33" t="s">
        <v>249</v>
      </c>
    </row>
    <row r="100" ht="16.5" spans="1:6">
      <c r="A100" s="23"/>
      <c r="B100" s="23"/>
      <c r="C100" s="23"/>
      <c r="D100" s="33" t="str">
        <f>"880230"</f>
        <v>880230</v>
      </c>
      <c r="E100" s="33" t="s">
        <v>250</v>
      </c>
      <c r="F100" s="33" t="s">
        <v>251</v>
      </c>
    </row>
    <row r="101" ht="16.5" spans="1:6">
      <c r="A101" s="23"/>
      <c r="B101" s="23"/>
      <c r="C101" s="23"/>
      <c r="D101" s="33" t="str">
        <f>"880604"</f>
        <v>880604</v>
      </c>
      <c r="E101" s="33" t="s">
        <v>252</v>
      </c>
      <c r="F101" s="33" t="s">
        <v>253</v>
      </c>
    </row>
    <row r="102" ht="16.5" spans="1:6">
      <c r="A102" s="23"/>
      <c r="B102" s="23"/>
      <c r="C102" s="23"/>
      <c r="D102" s="33" t="str">
        <f>"880767"</f>
        <v>880767</v>
      </c>
      <c r="E102" s="33" t="s">
        <v>254</v>
      </c>
      <c r="F102" s="33" t="s">
        <v>255</v>
      </c>
    </row>
    <row r="103" ht="16.5" spans="1:6">
      <c r="A103" s="23"/>
      <c r="B103" s="23"/>
      <c r="C103" s="23"/>
      <c r="D103" s="33" t="str">
        <f>"880892"</f>
        <v>880892</v>
      </c>
      <c r="E103" s="33" t="s">
        <v>256</v>
      </c>
      <c r="F103" s="33" t="s">
        <v>257</v>
      </c>
    </row>
    <row r="104" ht="16.5" spans="1:6">
      <c r="A104" s="23"/>
      <c r="B104" s="23"/>
      <c r="C104" s="23"/>
      <c r="D104" s="33" t="str">
        <f>"880796"</f>
        <v>880796</v>
      </c>
      <c r="E104" s="33" t="s">
        <v>258</v>
      </c>
      <c r="F104" s="33" t="s">
        <v>259</v>
      </c>
    </row>
    <row r="105" ht="16.5" spans="1:6">
      <c r="A105" s="23"/>
      <c r="B105" s="23"/>
      <c r="C105" s="23"/>
      <c r="D105" s="33" t="str">
        <f>"880206"</f>
        <v>880206</v>
      </c>
      <c r="E105" s="33" t="s">
        <v>260</v>
      </c>
      <c r="F105" s="33" t="s">
        <v>261</v>
      </c>
    </row>
    <row r="106" ht="16.5" spans="1:6">
      <c r="A106" s="23"/>
      <c r="B106" s="23"/>
      <c r="C106" s="23"/>
      <c r="D106" s="33" t="str">
        <f>"880350"</f>
        <v>880350</v>
      </c>
      <c r="E106" s="33" t="s">
        <v>262</v>
      </c>
      <c r="F106" s="33" t="s">
        <v>263</v>
      </c>
    </row>
    <row r="107" ht="16.5" spans="1:6">
      <c r="A107" s="23"/>
      <c r="B107" s="23"/>
      <c r="C107" s="23"/>
      <c r="D107" s="33" t="str">
        <f>"880214"</f>
        <v>880214</v>
      </c>
      <c r="E107" s="33" t="s">
        <v>264</v>
      </c>
      <c r="F107" s="33" t="s">
        <v>265</v>
      </c>
    </row>
    <row r="108" ht="16.5" spans="1:6">
      <c r="A108" s="23"/>
      <c r="B108" s="23"/>
      <c r="C108" s="23"/>
      <c r="D108" s="33" t="str">
        <f>"880885"</f>
        <v>880885</v>
      </c>
      <c r="E108" s="33" t="s">
        <v>266</v>
      </c>
      <c r="F108" s="33" t="s">
        <v>267</v>
      </c>
    </row>
    <row r="109" ht="16.5" spans="1:6">
      <c r="A109" s="23"/>
      <c r="B109" s="23"/>
      <c r="C109" s="23"/>
      <c r="D109" s="33" t="str">
        <f>"880355"</f>
        <v>880355</v>
      </c>
      <c r="E109" s="33" t="s">
        <v>268</v>
      </c>
      <c r="F109" s="33" t="s">
        <v>269</v>
      </c>
    </row>
    <row r="110" ht="16.5" spans="1:6">
      <c r="A110" s="23"/>
      <c r="B110" s="23"/>
      <c r="C110" s="23"/>
      <c r="D110" s="33" t="str">
        <f>"880454"</f>
        <v>880454</v>
      </c>
      <c r="E110" s="33" t="s">
        <v>270</v>
      </c>
      <c r="F110" s="33" t="s">
        <v>271</v>
      </c>
    </row>
    <row r="111" ht="16.5" spans="1:6">
      <c r="A111" s="23"/>
      <c r="B111" s="23"/>
      <c r="C111" s="23"/>
      <c r="D111" s="33" t="str">
        <f>"880423"</f>
        <v>880423</v>
      </c>
      <c r="E111" s="33" t="s">
        <v>272</v>
      </c>
      <c r="F111" s="33" t="s">
        <v>273</v>
      </c>
    </row>
    <row r="112" ht="16.5" spans="1:6">
      <c r="A112" s="23"/>
      <c r="B112" s="23"/>
      <c r="C112" s="23"/>
      <c r="D112" s="33" t="str">
        <f>"000003"</f>
        <v>000003</v>
      </c>
      <c r="E112" s="33" t="s">
        <v>274</v>
      </c>
      <c r="F112" s="33" t="s">
        <v>275</v>
      </c>
    </row>
    <row r="113" ht="16.5" spans="1:6">
      <c r="A113" s="23"/>
      <c r="B113" s="23"/>
      <c r="C113" s="23"/>
      <c r="D113" s="33" t="str">
        <f>"399108"</f>
        <v>399108</v>
      </c>
      <c r="E113" s="33" t="s">
        <v>276</v>
      </c>
      <c r="F113" s="33" t="s">
        <v>277</v>
      </c>
    </row>
    <row r="114" ht="16.5" spans="1:6">
      <c r="A114" s="23"/>
      <c r="B114" s="23"/>
      <c r="C114" s="23"/>
      <c r="D114" s="33" t="str">
        <f>"399003"</f>
        <v>399003</v>
      </c>
      <c r="E114" s="33" t="s">
        <v>278</v>
      </c>
      <c r="F114" s="33" t="s">
        <v>279</v>
      </c>
    </row>
    <row r="115" ht="16.5" spans="1:6">
      <c r="A115" s="23"/>
      <c r="B115" s="23"/>
      <c r="C115" s="23"/>
      <c r="D115" s="33" t="str">
        <f>"399357"</f>
        <v>399357</v>
      </c>
      <c r="E115" s="33" t="s">
        <v>280</v>
      </c>
      <c r="F115" s="33" t="s">
        <v>85</v>
      </c>
    </row>
    <row r="116" ht="16.5" spans="1:6">
      <c r="A116" s="23"/>
      <c r="B116" s="23"/>
      <c r="C116" s="23"/>
      <c r="D116" s="33" t="str">
        <f>"399356"</f>
        <v>399356</v>
      </c>
      <c r="E116" s="33" t="s">
        <v>281</v>
      </c>
      <c r="F116" s="33" t="s">
        <v>85</v>
      </c>
    </row>
    <row r="117" ht="16.5" spans="1:6">
      <c r="A117" s="23"/>
      <c r="B117" s="23"/>
      <c r="C117" s="23"/>
      <c r="D117" s="33" t="str">
        <f>"399355"</f>
        <v>399355</v>
      </c>
      <c r="E117" s="33" t="s">
        <v>282</v>
      </c>
      <c r="F117" s="33" t="s">
        <v>85</v>
      </c>
    </row>
    <row r="118" ht="16.5" spans="1:6">
      <c r="A118" s="23"/>
      <c r="B118" s="23"/>
      <c r="C118" s="23"/>
      <c r="D118" s="33" t="str">
        <f>"399321"</f>
        <v>399321</v>
      </c>
      <c r="E118" s="33" t="s">
        <v>283</v>
      </c>
      <c r="F118" s="33" t="s">
        <v>85</v>
      </c>
    </row>
    <row r="119" ht="16.5" spans="1:6">
      <c r="A119" s="23"/>
      <c r="B119" s="23"/>
      <c r="C119" s="23"/>
      <c r="D119" s="33" t="str">
        <f>"399320"</f>
        <v>399320</v>
      </c>
      <c r="E119" s="33" t="s">
        <v>284</v>
      </c>
      <c r="F119" s="33" t="s">
        <v>85</v>
      </c>
    </row>
    <row r="120" ht="16.5" spans="1:6">
      <c r="A120" s="23"/>
      <c r="B120" s="23"/>
      <c r="C120" s="23"/>
      <c r="D120" s="33" t="str">
        <f>"399306"</f>
        <v>399306</v>
      </c>
      <c r="E120" s="33" t="s">
        <v>285</v>
      </c>
      <c r="F120" s="33" t="s">
        <v>85</v>
      </c>
    </row>
    <row r="121" ht="16.5" spans="1:6">
      <c r="A121" s="23"/>
      <c r="B121" s="23"/>
      <c r="C121" s="23"/>
      <c r="D121" s="33" t="str">
        <f>"399262"</f>
        <v>399262</v>
      </c>
      <c r="E121" s="33" t="s">
        <v>286</v>
      </c>
      <c r="F121" s="33" t="s">
        <v>85</v>
      </c>
    </row>
    <row r="122" ht="16.5" spans="1:6">
      <c r="A122" s="23"/>
      <c r="B122" s="23"/>
      <c r="C122" s="23"/>
      <c r="D122" s="33" t="str">
        <f>"399012"</f>
        <v>399012</v>
      </c>
      <c r="E122" s="33" t="s">
        <v>287</v>
      </c>
      <c r="F122" s="33" t="s">
        <v>85</v>
      </c>
    </row>
    <row r="123" ht="16.5" spans="1:6">
      <c r="A123" s="23"/>
      <c r="B123" s="23"/>
      <c r="C123" s="23"/>
      <c r="D123" s="33" t="str">
        <f>"880698"</f>
        <v>880698</v>
      </c>
      <c r="E123" s="33" t="s">
        <v>288</v>
      </c>
      <c r="F123" s="33" t="s">
        <v>85</v>
      </c>
    </row>
    <row r="124" ht="16.5" spans="1:6">
      <c r="A124" s="23"/>
      <c r="B124" s="23"/>
      <c r="C124" s="23"/>
      <c r="D124" s="33" t="str">
        <f>"000687"</f>
        <v>000687</v>
      </c>
      <c r="E124" s="33" t="s">
        <v>289</v>
      </c>
      <c r="F124" s="33" t="s">
        <v>85</v>
      </c>
    </row>
    <row r="125" ht="16.5" spans="1:6">
      <c r="A125" s="23"/>
      <c r="B125" s="23"/>
      <c r="C125" s="23"/>
      <c r="D125" s="33" t="str">
        <f>"000159"</f>
        <v>000159</v>
      </c>
      <c r="E125" s="33" t="s">
        <v>290</v>
      </c>
      <c r="F125" s="33" t="s">
        <v>85</v>
      </c>
    </row>
    <row r="126" ht="16.5" spans="1:6">
      <c r="A126" s="23"/>
      <c r="B126" s="23"/>
      <c r="C126" s="23"/>
      <c r="D126" s="33" t="str">
        <f>"000122"</f>
        <v>000122</v>
      </c>
      <c r="E126" s="33" t="s">
        <v>291</v>
      </c>
      <c r="F126" s="33" t="s">
        <v>85</v>
      </c>
    </row>
    <row r="127" ht="16.5" spans="1:6">
      <c r="A127" s="23"/>
      <c r="B127" s="23"/>
      <c r="C127" s="23"/>
      <c r="D127" s="33" t="str">
        <f>"000044"</f>
        <v>000044</v>
      </c>
      <c r="E127" s="33" t="s">
        <v>292</v>
      </c>
      <c r="F127" s="33" t="s">
        <v>85</v>
      </c>
    </row>
    <row r="128" ht="16.5" spans="1:6">
      <c r="A128" s="23"/>
      <c r="B128" s="23"/>
      <c r="C128" s="23"/>
      <c r="D128" s="33" t="str">
        <f>"000019"</f>
        <v>000019</v>
      </c>
      <c r="E128" s="33" t="s">
        <v>293</v>
      </c>
      <c r="F128" s="33" t="s">
        <v>85</v>
      </c>
    </row>
    <row r="129" ht="16.5" spans="1:6">
      <c r="A129" s="23"/>
      <c r="B129" s="23"/>
      <c r="C129" s="23"/>
      <c r="D129" s="33" t="str">
        <f>"999997"</f>
        <v>999997</v>
      </c>
      <c r="E129" s="33" t="s">
        <v>274</v>
      </c>
      <c r="F129" s="33" t="s">
        <v>85</v>
      </c>
    </row>
    <row r="130" ht="16.5" spans="1:6">
      <c r="A130" s="23"/>
      <c r="B130" s="23"/>
      <c r="C130" s="23"/>
      <c r="D130" s="33" t="str">
        <f>"999998"</f>
        <v>999998</v>
      </c>
      <c r="E130" s="33" t="s">
        <v>21</v>
      </c>
      <c r="F130" s="33" t="s">
        <v>85</v>
      </c>
    </row>
    <row r="131" ht="16.5" spans="1:6">
      <c r="A131" s="23"/>
      <c r="B131" s="23"/>
      <c r="C131" s="23"/>
      <c r="D131" s="33" t="str">
        <f>"399905"</f>
        <v>399905</v>
      </c>
      <c r="E131" s="33" t="s">
        <v>294</v>
      </c>
      <c r="F131" s="33" t="s">
        <v>85</v>
      </c>
    </row>
    <row r="132" ht="16.5" spans="1:6">
      <c r="A132" s="23"/>
      <c r="B132" s="23"/>
      <c r="C132" s="23"/>
      <c r="D132" s="33" t="str">
        <f>"399903"</f>
        <v>399903</v>
      </c>
      <c r="E132" s="33" t="s">
        <v>295</v>
      </c>
      <c r="F132" s="33" t="s">
        <v>85</v>
      </c>
    </row>
    <row r="133" ht="16.5" spans="1:6">
      <c r="A133" s="23"/>
      <c r="B133" s="23"/>
      <c r="C133" s="23"/>
      <c r="D133" s="33" t="str">
        <f>"399608"</f>
        <v>399608</v>
      </c>
      <c r="E133" s="33" t="s">
        <v>296</v>
      </c>
      <c r="F133" s="33" t="s">
        <v>85</v>
      </c>
    </row>
    <row r="134" ht="16.5" spans="1:6">
      <c r="A134" s="23"/>
      <c r="B134" s="23"/>
      <c r="C134" s="23"/>
      <c r="D134" s="33" t="str">
        <f>"399391"</f>
        <v>399391</v>
      </c>
      <c r="E134" s="33" t="s">
        <v>297</v>
      </c>
      <c r="F134" s="33" t="s">
        <v>85</v>
      </c>
    </row>
    <row r="135" ht="16.5" spans="1:6">
      <c r="A135" s="23"/>
      <c r="B135" s="23"/>
      <c r="C135" s="23"/>
      <c r="D135" s="33" t="str">
        <f>"399376"</f>
        <v>399376</v>
      </c>
      <c r="E135" s="33" t="s">
        <v>298</v>
      </c>
      <c r="F135" s="33" t="s">
        <v>85</v>
      </c>
    </row>
    <row r="136" ht="16.5" spans="1:6">
      <c r="A136" s="23"/>
      <c r="B136" s="23"/>
      <c r="C136" s="23"/>
      <c r="D136" s="33" t="str">
        <f>"399373"</f>
        <v>399373</v>
      </c>
      <c r="E136" s="33" t="s">
        <v>299</v>
      </c>
      <c r="F136" s="33" t="s">
        <v>85</v>
      </c>
    </row>
    <row r="137" ht="16.5" spans="1:6">
      <c r="A137" s="23"/>
      <c r="B137" s="23"/>
      <c r="C137" s="23"/>
      <c r="D137" s="33" t="str">
        <f>"399371"</f>
        <v>399371</v>
      </c>
      <c r="E137" s="33" t="s">
        <v>300</v>
      </c>
      <c r="F137" s="33" t="s">
        <v>85</v>
      </c>
    </row>
    <row r="138" ht="16.5" spans="1:6">
      <c r="A138" s="23"/>
      <c r="B138" s="23"/>
      <c r="C138" s="23"/>
      <c r="D138" s="33" t="str">
        <f>"399366"</f>
        <v>399366</v>
      </c>
      <c r="E138" s="33" t="s">
        <v>301</v>
      </c>
      <c r="F138" s="33" t="s">
        <v>85</v>
      </c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34"/>
      <c r="E144" s="34"/>
      <c r="F144" s="34"/>
    </row>
    <row r="145" ht="16.5" spans="1:6">
      <c r="A145" s="23"/>
      <c r="B145" s="23"/>
      <c r="C145" s="23"/>
      <c r="D145" s="34"/>
      <c r="E145" s="34"/>
      <c r="F145" s="34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96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302</v>
      </c>
      <c r="B1" s="2"/>
      <c r="C1" s="2"/>
      <c r="D1" s="2"/>
      <c r="E1" s="2"/>
      <c r="F1" s="2"/>
      <c r="G1" s="2"/>
      <c r="H1" s="2"/>
      <c r="I1" s="2"/>
      <c r="J1" s="2"/>
      <c r="K1" s="1" t="s">
        <v>303</v>
      </c>
      <c r="L1" s="1"/>
      <c r="M1" s="1"/>
      <c r="N1" s="1"/>
      <c r="O1" s="1"/>
      <c r="P1" s="1"/>
      <c r="Q1" s="1"/>
      <c r="R1" s="1"/>
    </row>
    <row r="2" ht="22.5" spans="1:18">
      <c r="A2" s="3" t="s">
        <v>304</v>
      </c>
      <c r="B2" s="4" t="s">
        <v>305</v>
      </c>
      <c r="C2" s="4" t="s">
        <v>306</v>
      </c>
      <c r="D2" s="4" t="s">
        <v>307</v>
      </c>
      <c r="E2" s="4" t="s">
        <v>308</v>
      </c>
      <c r="F2" s="4" t="s">
        <v>309</v>
      </c>
      <c r="G2" s="4" t="s">
        <v>310</v>
      </c>
      <c r="H2" s="4" t="s">
        <v>311</v>
      </c>
      <c r="I2" s="4" t="s">
        <v>312</v>
      </c>
      <c r="J2" s="4" t="s">
        <v>313</v>
      </c>
      <c r="K2" s="11" t="s">
        <v>314</v>
      </c>
      <c r="L2" s="11" t="s">
        <v>315</v>
      </c>
      <c r="M2" s="11" t="s">
        <v>316</v>
      </c>
      <c r="N2" s="11" t="s">
        <v>317</v>
      </c>
      <c r="O2" s="11" t="s">
        <v>318</v>
      </c>
      <c r="P2" s="11" t="s">
        <v>319</v>
      </c>
      <c r="Q2" s="11" t="s">
        <v>320</v>
      </c>
      <c r="R2" s="11" t="s">
        <v>321</v>
      </c>
    </row>
    <row r="3" ht="16.5" spans="1:18">
      <c r="A3" s="15">
        <v>683</v>
      </c>
      <c r="B3" s="15" t="s">
        <v>322</v>
      </c>
      <c r="C3" s="15">
        <v>805.601</v>
      </c>
      <c r="D3" s="15">
        <v>987.856</v>
      </c>
      <c r="E3" s="15">
        <v>1</v>
      </c>
      <c r="F3" s="16">
        <v>0</v>
      </c>
      <c r="G3" s="16">
        <v>0</v>
      </c>
      <c r="H3" s="16">
        <v>1</v>
      </c>
      <c r="I3" s="16">
        <v>0.493</v>
      </c>
      <c r="J3" s="16">
        <v>18.852</v>
      </c>
      <c r="K3" s="20">
        <v>4</v>
      </c>
      <c r="L3" s="20">
        <v>0</v>
      </c>
      <c r="M3" s="20">
        <v>-1</v>
      </c>
      <c r="N3" s="20">
        <v>1</v>
      </c>
      <c r="O3" s="20">
        <v>0</v>
      </c>
      <c r="P3" s="20">
        <v>4.891</v>
      </c>
      <c r="Q3" s="20">
        <v>0</v>
      </c>
      <c r="R3" s="20">
        <v>0</v>
      </c>
    </row>
    <row r="4" ht="16.5" spans="1:18">
      <c r="A4" s="17">
        <v>160</v>
      </c>
      <c r="B4" s="17" t="s">
        <v>323</v>
      </c>
      <c r="C4" s="17">
        <v>1719.251</v>
      </c>
      <c r="D4" s="17">
        <v>1917.907</v>
      </c>
      <c r="E4" s="17">
        <v>0</v>
      </c>
      <c r="F4" s="17">
        <v>1</v>
      </c>
      <c r="G4" s="16">
        <v>0</v>
      </c>
      <c r="H4" s="16">
        <v>0</v>
      </c>
      <c r="I4" s="16">
        <v>0</v>
      </c>
      <c r="J4" s="16">
        <v>0.173</v>
      </c>
      <c r="K4" s="20">
        <v>4</v>
      </c>
      <c r="L4" s="20">
        <v>0</v>
      </c>
      <c r="M4" s="20">
        <v>-1</v>
      </c>
      <c r="N4" s="20">
        <v>1</v>
      </c>
      <c r="O4" s="20">
        <v>0</v>
      </c>
      <c r="P4" s="20">
        <v>5.122</v>
      </c>
      <c r="Q4" s="20">
        <v>0</v>
      </c>
      <c r="R4" s="20">
        <v>0</v>
      </c>
    </row>
    <row r="5" ht="16.5" spans="1:18">
      <c r="A5" s="17">
        <v>805</v>
      </c>
      <c r="B5" s="17" t="s">
        <v>324</v>
      </c>
      <c r="C5" s="17">
        <v>4534.42</v>
      </c>
      <c r="D5" s="17">
        <v>5033.421</v>
      </c>
      <c r="E5" s="17">
        <v>0</v>
      </c>
      <c r="F5" s="17">
        <v>1</v>
      </c>
      <c r="G5" s="16">
        <v>0</v>
      </c>
      <c r="H5" s="16">
        <v>0</v>
      </c>
      <c r="I5" s="16">
        <v>0</v>
      </c>
      <c r="J5" s="16">
        <v>2.033</v>
      </c>
      <c r="K5" s="20">
        <v>2</v>
      </c>
      <c r="L5" s="20">
        <v>0</v>
      </c>
      <c r="M5" s="20">
        <v>0</v>
      </c>
      <c r="N5" s="20">
        <v>0</v>
      </c>
      <c r="O5" s="20">
        <v>0</v>
      </c>
      <c r="P5" s="20">
        <v>0.823</v>
      </c>
      <c r="Q5" s="20">
        <v>0</v>
      </c>
      <c r="R5" s="20">
        <v>0</v>
      </c>
    </row>
    <row r="6" ht="16.5" spans="1:18">
      <c r="A6" s="17">
        <v>820</v>
      </c>
      <c r="B6" s="17" t="s">
        <v>325</v>
      </c>
      <c r="C6" s="17">
        <v>3867.189</v>
      </c>
      <c r="D6" s="17">
        <v>4611.724</v>
      </c>
      <c r="E6" s="17">
        <v>0</v>
      </c>
      <c r="F6" s="17">
        <v>1</v>
      </c>
      <c r="G6" s="16">
        <v>0</v>
      </c>
      <c r="H6" s="16">
        <v>0</v>
      </c>
      <c r="I6" s="16">
        <v>0</v>
      </c>
      <c r="J6" s="16">
        <v>0.686</v>
      </c>
      <c r="K6" s="20">
        <v>4</v>
      </c>
      <c r="L6" s="20">
        <v>0</v>
      </c>
      <c r="M6" s="20">
        <v>-1</v>
      </c>
      <c r="N6" s="20">
        <v>1</v>
      </c>
      <c r="O6" s="20">
        <v>0</v>
      </c>
      <c r="P6" s="20">
        <v>5.516</v>
      </c>
      <c r="Q6" s="20">
        <v>0</v>
      </c>
      <c r="R6" s="20">
        <v>0</v>
      </c>
    </row>
    <row r="7" ht="16.5" spans="1:18">
      <c r="A7" s="17">
        <v>908</v>
      </c>
      <c r="B7" s="17" t="s">
        <v>326</v>
      </c>
      <c r="C7" s="17">
        <v>2072.381</v>
      </c>
      <c r="D7" s="17">
        <v>2432.86</v>
      </c>
      <c r="E7" s="17">
        <v>0</v>
      </c>
      <c r="F7" s="17">
        <v>1</v>
      </c>
      <c r="G7" s="16">
        <v>0</v>
      </c>
      <c r="H7" s="16">
        <v>0</v>
      </c>
      <c r="I7" s="16">
        <v>0</v>
      </c>
      <c r="J7" s="16">
        <v>0.749</v>
      </c>
      <c r="K7" s="20">
        <v>4</v>
      </c>
      <c r="L7" s="20">
        <v>1</v>
      </c>
      <c r="M7" s="20">
        <v>-1</v>
      </c>
      <c r="N7" s="20">
        <v>1</v>
      </c>
      <c r="O7" s="20">
        <v>0</v>
      </c>
      <c r="P7" s="20">
        <v>4.24</v>
      </c>
      <c r="Q7" s="20">
        <v>0</v>
      </c>
      <c r="R7" s="20">
        <v>0</v>
      </c>
    </row>
    <row r="8" ht="16.5" spans="1:18">
      <c r="A8" s="17">
        <v>399006</v>
      </c>
      <c r="B8" s="17" t="s">
        <v>327</v>
      </c>
      <c r="C8" s="17">
        <v>1932.309</v>
      </c>
      <c r="D8" s="17">
        <v>2338.026</v>
      </c>
      <c r="E8" s="17">
        <v>0</v>
      </c>
      <c r="F8" s="17">
        <v>1</v>
      </c>
      <c r="G8" s="16">
        <v>0</v>
      </c>
      <c r="H8" s="16">
        <v>0</v>
      </c>
      <c r="I8" s="16">
        <v>0</v>
      </c>
      <c r="J8" s="16">
        <v>0.031</v>
      </c>
      <c r="K8" s="20">
        <v>2</v>
      </c>
      <c r="L8" s="20">
        <v>0</v>
      </c>
      <c r="M8" s="20">
        <v>-1</v>
      </c>
      <c r="N8" s="20">
        <v>1</v>
      </c>
      <c r="O8" s="20">
        <v>0</v>
      </c>
      <c r="P8" s="20">
        <v>1.429</v>
      </c>
      <c r="Q8" s="20">
        <v>0</v>
      </c>
      <c r="R8" s="20">
        <v>0</v>
      </c>
    </row>
    <row r="9" ht="16.5" spans="1:18">
      <c r="A9" s="17">
        <v>399278</v>
      </c>
      <c r="B9" s="17" t="s">
        <v>328</v>
      </c>
      <c r="C9" s="17">
        <v>1470.62</v>
      </c>
      <c r="D9" s="17">
        <v>1717.412</v>
      </c>
      <c r="E9" s="17">
        <v>0</v>
      </c>
      <c r="F9" s="17">
        <v>1</v>
      </c>
      <c r="G9" s="16">
        <v>0</v>
      </c>
      <c r="H9" s="16">
        <v>0</v>
      </c>
      <c r="I9" s="16">
        <v>0</v>
      </c>
      <c r="J9" s="16">
        <v>0.147</v>
      </c>
      <c r="K9" s="20">
        <v>4</v>
      </c>
      <c r="L9" s="20">
        <v>0</v>
      </c>
      <c r="M9" s="20">
        <v>-1</v>
      </c>
      <c r="N9" s="20">
        <v>1</v>
      </c>
      <c r="O9" s="20">
        <v>0</v>
      </c>
      <c r="P9" s="20">
        <v>0.912</v>
      </c>
      <c r="Q9" s="20">
        <v>0</v>
      </c>
      <c r="R9" s="20">
        <v>0</v>
      </c>
    </row>
    <row r="10" ht="16.5" spans="1:18">
      <c r="A10" s="17">
        <v>399295</v>
      </c>
      <c r="B10" s="17" t="s">
        <v>329</v>
      </c>
      <c r="C10" s="17">
        <v>4159.592</v>
      </c>
      <c r="D10" s="17">
        <v>4972.334</v>
      </c>
      <c r="E10" s="17">
        <v>0</v>
      </c>
      <c r="F10" s="17">
        <v>1</v>
      </c>
      <c r="G10" s="16">
        <v>0</v>
      </c>
      <c r="H10" s="16">
        <v>0</v>
      </c>
      <c r="I10" s="16">
        <v>0</v>
      </c>
      <c r="J10" s="16">
        <v>0.2</v>
      </c>
      <c r="K10" s="20">
        <v>4</v>
      </c>
      <c r="L10" s="20">
        <v>0</v>
      </c>
      <c r="M10" s="20">
        <v>-1</v>
      </c>
      <c r="N10" s="20">
        <v>1</v>
      </c>
      <c r="O10" s="20">
        <v>0</v>
      </c>
      <c r="P10" s="20">
        <v>2.759</v>
      </c>
      <c r="Q10" s="20">
        <v>0</v>
      </c>
      <c r="R10" s="20">
        <v>0</v>
      </c>
    </row>
    <row r="11" ht="16.5" spans="1:18">
      <c r="A11" s="17">
        <v>399436</v>
      </c>
      <c r="B11" s="17" t="s">
        <v>330</v>
      </c>
      <c r="C11" s="17">
        <v>3600.66</v>
      </c>
      <c r="D11" s="17">
        <v>4300.214</v>
      </c>
      <c r="E11" s="17">
        <v>0</v>
      </c>
      <c r="F11" s="17">
        <v>1</v>
      </c>
      <c r="G11" s="16">
        <v>0</v>
      </c>
      <c r="H11" s="16">
        <v>0</v>
      </c>
      <c r="I11" s="16">
        <v>0</v>
      </c>
      <c r="J11" s="16">
        <v>0.999</v>
      </c>
      <c r="K11" s="20">
        <v>4</v>
      </c>
      <c r="L11" s="20">
        <v>0</v>
      </c>
      <c r="M11" s="20">
        <v>0</v>
      </c>
      <c r="N11" s="20">
        <v>1</v>
      </c>
      <c r="O11" s="20">
        <v>0</v>
      </c>
      <c r="P11" s="20">
        <v>10.142</v>
      </c>
      <c r="Q11" s="20">
        <v>0</v>
      </c>
      <c r="R11" s="20">
        <v>0</v>
      </c>
    </row>
    <row r="12" ht="16.5" spans="1:18">
      <c r="A12" s="17">
        <v>399606</v>
      </c>
      <c r="B12" s="17" t="s">
        <v>331</v>
      </c>
      <c r="C12" s="17">
        <v>2114.28</v>
      </c>
      <c r="D12" s="17">
        <v>2558.823</v>
      </c>
      <c r="E12" s="17">
        <v>0</v>
      </c>
      <c r="F12" s="17">
        <v>1</v>
      </c>
      <c r="G12" s="16">
        <v>0</v>
      </c>
      <c r="H12" s="16">
        <v>0</v>
      </c>
      <c r="I12" s="16">
        <v>0</v>
      </c>
      <c r="J12" s="16">
        <v>0.138</v>
      </c>
      <c r="K12" s="20">
        <v>4</v>
      </c>
      <c r="L12" s="20">
        <v>0</v>
      </c>
      <c r="M12" s="20">
        <v>-1</v>
      </c>
      <c r="N12" s="20">
        <v>1</v>
      </c>
      <c r="O12" s="20">
        <v>0</v>
      </c>
      <c r="P12" s="20">
        <v>4.33</v>
      </c>
      <c r="Q12" s="20">
        <v>0</v>
      </c>
      <c r="R12" s="20">
        <v>0</v>
      </c>
    </row>
    <row r="13" ht="16.5" spans="1:18">
      <c r="A13" s="17">
        <v>399638</v>
      </c>
      <c r="B13" s="17" t="s">
        <v>332</v>
      </c>
      <c r="C13" s="17">
        <v>4780.179</v>
      </c>
      <c r="D13" s="17">
        <v>5726.692</v>
      </c>
      <c r="E13" s="17">
        <v>0</v>
      </c>
      <c r="F13" s="17">
        <v>1</v>
      </c>
      <c r="G13" s="16">
        <v>0</v>
      </c>
      <c r="H13" s="16">
        <v>0</v>
      </c>
      <c r="I13" s="16">
        <v>0</v>
      </c>
      <c r="J13" s="16">
        <v>0.441</v>
      </c>
      <c r="K13" s="20">
        <v>4</v>
      </c>
      <c r="L13" s="20">
        <v>1</v>
      </c>
      <c r="M13" s="20">
        <v>0</v>
      </c>
      <c r="N13" s="20">
        <v>1</v>
      </c>
      <c r="O13" s="20">
        <v>0</v>
      </c>
      <c r="P13" s="20">
        <v>13.733</v>
      </c>
      <c r="Q13" s="20">
        <v>0</v>
      </c>
      <c r="R13" s="20">
        <v>0</v>
      </c>
    </row>
    <row r="14" ht="16.5" spans="1:18">
      <c r="A14" s="17">
        <v>399653</v>
      </c>
      <c r="B14" s="17" t="s">
        <v>333</v>
      </c>
      <c r="C14" s="17">
        <v>2293.867</v>
      </c>
      <c r="D14" s="17">
        <v>2598.327</v>
      </c>
      <c r="E14" s="17">
        <v>0</v>
      </c>
      <c r="F14" s="17">
        <v>1</v>
      </c>
      <c r="G14" s="16">
        <v>0</v>
      </c>
      <c r="H14" s="16">
        <v>0</v>
      </c>
      <c r="I14" s="16">
        <v>0</v>
      </c>
      <c r="J14" s="16">
        <v>0.176</v>
      </c>
      <c r="K14" s="20">
        <v>4</v>
      </c>
      <c r="L14" s="20">
        <v>0</v>
      </c>
      <c r="M14" s="20">
        <v>-1</v>
      </c>
      <c r="N14" s="20">
        <v>1</v>
      </c>
      <c r="O14" s="20">
        <v>0</v>
      </c>
      <c r="P14" s="20">
        <v>-0.031</v>
      </c>
      <c r="Q14" s="20">
        <v>0</v>
      </c>
      <c r="R14" s="20">
        <v>0</v>
      </c>
    </row>
    <row r="15" ht="16.5" spans="1:18">
      <c r="A15" s="17">
        <v>399702</v>
      </c>
      <c r="B15" s="17" t="s">
        <v>334</v>
      </c>
      <c r="C15" s="17">
        <v>6420.583</v>
      </c>
      <c r="D15" s="17">
        <v>7197.45</v>
      </c>
      <c r="E15" s="17">
        <v>0</v>
      </c>
      <c r="F15" s="17">
        <v>1</v>
      </c>
      <c r="G15" s="16">
        <v>0</v>
      </c>
      <c r="H15" s="16">
        <v>0</v>
      </c>
      <c r="I15" s="16">
        <v>0</v>
      </c>
      <c r="J15" s="16">
        <v>0.138</v>
      </c>
      <c r="K15" s="20">
        <v>4</v>
      </c>
      <c r="L15" s="20">
        <v>0</v>
      </c>
      <c r="M15" s="20">
        <v>-1</v>
      </c>
      <c r="N15" s="20">
        <v>1</v>
      </c>
      <c r="O15" s="20">
        <v>0</v>
      </c>
      <c r="P15" s="20">
        <v>0.001</v>
      </c>
      <c r="Q15" s="20">
        <v>0</v>
      </c>
      <c r="R15" s="20">
        <v>0</v>
      </c>
    </row>
    <row r="16" ht="16.5" spans="1:18">
      <c r="A16" s="17">
        <v>399966</v>
      </c>
      <c r="B16" s="17" t="s">
        <v>335</v>
      </c>
      <c r="C16" s="17">
        <v>5430.201</v>
      </c>
      <c r="D16" s="17">
        <v>6586.77</v>
      </c>
      <c r="E16" s="17">
        <v>0</v>
      </c>
      <c r="F16" s="17">
        <v>1</v>
      </c>
      <c r="G16" s="16">
        <v>0</v>
      </c>
      <c r="H16" s="16">
        <v>0</v>
      </c>
      <c r="I16" s="16">
        <v>0</v>
      </c>
      <c r="J16" s="16">
        <v>0.09</v>
      </c>
      <c r="K16" s="20">
        <v>4</v>
      </c>
      <c r="L16" s="20">
        <v>0</v>
      </c>
      <c r="M16" s="20">
        <v>-1</v>
      </c>
      <c r="N16" s="20">
        <v>0</v>
      </c>
      <c r="O16" s="20">
        <v>0</v>
      </c>
      <c r="P16" s="20">
        <v>1.536</v>
      </c>
      <c r="Q16" s="20">
        <v>0</v>
      </c>
      <c r="R16" s="20">
        <v>0</v>
      </c>
    </row>
    <row r="17" ht="16.5" spans="1:18">
      <c r="A17" s="17">
        <v>399990</v>
      </c>
      <c r="B17" s="17" t="s">
        <v>336</v>
      </c>
      <c r="C17" s="17">
        <v>2629.057</v>
      </c>
      <c r="D17" s="17">
        <v>3043.916</v>
      </c>
      <c r="E17" s="17">
        <v>0</v>
      </c>
      <c r="F17" s="17">
        <v>1</v>
      </c>
      <c r="G17" s="16">
        <v>0</v>
      </c>
      <c r="H17" s="16">
        <v>0</v>
      </c>
      <c r="I17" s="16">
        <v>0</v>
      </c>
      <c r="J17" s="16">
        <v>1.301</v>
      </c>
      <c r="K17" s="20">
        <v>4</v>
      </c>
      <c r="L17" s="20">
        <v>0</v>
      </c>
      <c r="M17" s="20">
        <v>-1</v>
      </c>
      <c r="N17" s="20">
        <v>1</v>
      </c>
      <c r="O17" s="20">
        <v>0</v>
      </c>
      <c r="P17" s="20">
        <v>1.2</v>
      </c>
      <c r="Q17" s="20">
        <v>0</v>
      </c>
      <c r="R17" s="20">
        <v>0</v>
      </c>
    </row>
    <row r="18" ht="16.5" spans="1:18">
      <c r="A18" s="17">
        <v>399998</v>
      </c>
      <c r="B18" s="17" t="s">
        <v>337</v>
      </c>
      <c r="C18" s="17">
        <v>1894.994</v>
      </c>
      <c r="D18" s="17">
        <v>2253.963</v>
      </c>
      <c r="E18" s="17">
        <v>0</v>
      </c>
      <c r="F18" s="17">
        <v>1</v>
      </c>
      <c r="G18" s="16">
        <v>0</v>
      </c>
      <c r="H18" s="16">
        <v>0</v>
      </c>
      <c r="I18" s="16">
        <v>0</v>
      </c>
      <c r="J18" s="16">
        <v>0.297</v>
      </c>
      <c r="K18" s="20">
        <v>4</v>
      </c>
      <c r="L18" s="20">
        <v>0</v>
      </c>
      <c r="M18" s="20">
        <v>-1</v>
      </c>
      <c r="N18" s="20">
        <v>1</v>
      </c>
      <c r="O18" s="20">
        <v>0</v>
      </c>
      <c r="P18" s="20">
        <v>4.126</v>
      </c>
      <c r="Q18" s="20">
        <v>0</v>
      </c>
      <c r="R18" s="20">
        <v>0</v>
      </c>
    </row>
    <row r="19" ht="16.5" spans="1:18">
      <c r="A19" s="17">
        <v>988006</v>
      </c>
      <c r="B19" s="17" t="s">
        <v>338</v>
      </c>
      <c r="C19" s="17">
        <v>1794.561</v>
      </c>
      <c r="D19" s="17">
        <v>2197.523</v>
      </c>
      <c r="E19" s="17">
        <v>0</v>
      </c>
      <c r="F19" s="17">
        <v>1</v>
      </c>
      <c r="G19" s="16">
        <v>0</v>
      </c>
      <c r="H19" s="16">
        <v>0</v>
      </c>
      <c r="I19" s="16">
        <v>0</v>
      </c>
      <c r="J19" s="16">
        <v>0.277</v>
      </c>
      <c r="K19" s="20">
        <v>4</v>
      </c>
      <c r="L19" s="20">
        <v>0</v>
      </c>
      <c r="M19" s="20">
        <v>0</v>
      </c>
      <c r="N19" s="20">
        <v>1</v>
      </c>
      <c r="O19" s="20">
        <v>0</v>
      </c>
      <c r="P19" s="20">
        <v>3.011</v>
      </c>
      <c r="Q19" s="20">
        <v>0</v>
      </c>
      <c r="R19" s="20">
        <v>0</v>
      </c>
    </row>
    <row r="20" ht="16.5" spans="1:18">
      <c r="A20" s="17">
        <v>988007</v>
      </c>
      <c r="B20" s="17" t="s">
        <v>339</v>
      </c>
      <c r="C20" s="17">
        <v>1794.735</v>
      </c>
      <c r="D20" s="17">
        <v>2201.431</v>
      </c>
      <c r="E20" s="17">
        <v>0</v>
      </c>
      <c r="F20" s="17">
        <v>1</v>
      </c>
      <c r="G20" s="16">
        <v>0</v>
      </c>
      <c r="H20" s="16">
        <v>0</v>
      </c>
      <c r="I20" s="16">
        <v>0</v>
      </c>
      <c r="J20" s="16">
        <v>0.65</v>
      </c>
      <c r="K20" s="20">
        <v>4</v>
      </c>
      <c r="L20" s="20">
        <v>0</v>
      </c>
      <c r="M20" s="20">
        <v>-1</v>
      </c>
      <c r="N20" s="20">
        <v>1</v>
      </c>
      <c r="O20" s="20">
        <v>0</v>
      </c>
      <c r="P20" s="20">
        <v>0.316</v>
      </c>
      <c r="Q20" s="20">
        <v>0</v>
      </c>
      <c r="R20" s="20">
        <v>0</v>
      </c>
    </row>
    <row r="21" ht="16.5" spans="1:18">
      <c r="A21" s="17">
        <v>988106</v>
      </c>
      <c r="B21" s="17" t="s">
        <v>340</v>
      </c>
      <c r="C21" s="17">
        <v>1963.556</v>
      </c>
      <c r="D21" s="17">
        <v>2405.047</v>
      </c>
      <c r="E21" s="17">
        <v>0</v>
      </c>
      <c r="F21" s="17">
        <v>1</v>
      </c>
      <c r="G21" s="16">
        <v>0</v>
      </c>
      <c r="H21" s="16">
        <v>0</v>
      </c>
      <c r="I21" s="16">
        <v>0</v>
      </c>
      <c r="J21" s="16">
        <v>0.383</v>
      </c>
      <c r="K21" s="20">
        <v>4</v>
      </c>
      <c r="L21" s="20">
        <v>1</v>
      </c>
      <c r="M21" s="20">
        <v>0</v>
      </c>
      <c r="N21" s="20">
        <v>1</v>
      </c>
      <c r="O21" s="20">
        <v>0</v>
      </c>
      <c r="P21" s="20">
        <v>4.952</v>
      </c>
      <c r="Q21" s="20">
        <v>0</v>
      </c>
      <c r="R21" s="20">
        <v>0</v>
      </c>
    </row>
    <row r="22" ht="16.5" spans="1:18">
      <c r="A22" s="17">
        <v>988107</v>
      </c>
      <c r="B22" s="17" t="s">
        <v>341</v>
      </c>
      <c r="C22" s="17">
        <v>1963.74</v>
      </c>
      <c r="D22" s="17">
        <v>2409.316</v>
      </c>
      <c r="E22" s="17">
        <v>0</v>
      </c>
      <c r="F22" s="17">
        <v>1</v>
      </c>
      <c r="G22" s="16">
        <v>0</v>
      </c>
      <c r="H22" s="16">
        <v>0</v>
      </c>
      <c r="I22" s="16">
        <v>0</v>
      </c>
      <c r="J22" s="16">
        <v>0.756</v>
      </c>
      <c r="K22" s="20">
        <v>4</v>
      </c>
      <c r="L22" s="20">
        <v>0</v>
      </c>
      <c r="M22" s="20">
        <v>-1</v>
      </c>
      <c r="N22" s="20">
        <v>1</v>
      </c>
      <c r="O22" s="20">
        <v>0</v>
      </c>
      <c r="P22" s="20">
        <v>0.062</v>
      </c>
      <c r="Q22" s="20">
        <v>0</v>
      </c>
      <c r="R22" s="20">
        <v>0</v>
      </c>
    </row>
    <row r="23" ht="16.5" spans="1:18">
      <c r="A23" s="18">
        <v>12</v>
      </c>
      <c r="B23" s="18" t="s">
        <v>342</v>
      </c>
      <c r="C23" s="18">
        <v>220.279</v>
      </c>
      <c r="D23" s="18">
        <v>224.351</v>
      </c>
      <c r="E23" s="18">
        <v>0</v>
      </c>
      <c r="F23" s="18">
        <v>0</v>
      </c>
      <c r="G23" s="18">
        <v>0</v>
      </c>
      <c r="H23" s="18">
        <v>1</v>
      </c>
      <c r="I23" s="16">
        <v>0.035</v>
      </c>
      <c r="J23" s="16">
        <v>1.849</v>
      </c>
      <c r="K23" s="20">
        <v>3</v>
      </c>
      <c r="L23" s="20">
        <v>0</v>
      </c>
      <c r="M23" s="20">
        <v>-1</v>
      </c>
      <c r="N23" s="20">
        <v>1</v>
      </c>
      <c r="O23" s="20">
        <v>0</v>
      </c>
      <c r="P23" s="20">
        <v>0.002</v>
      </c>
      <c r="Q23" s="20">
        <v>0</v>
      </c>
      <c r="R23" s="20">
        <v>0</v>
      </c>
    </row>
    <row r="24" ht="16.5" spans="1:18">
      <c r="A24" s="18">
        <v>13</v>
      </c>
      <c r="B24" s="18" t="s">
        <v>343</v>
      </c>
      <c r="C24" s="18">
        <v>292.87</v>
      </c>
      <c r="D24" s="18">
        <v>295.682</v>
      </c>
      <c r="E24" s="18">
        <v>0</v>
      </c>
      <c r="F24" s="18">
        <v>0</v>
      </c>
      <c r="G24" s="18">
        <v>0</v>
      </c>
      <c r="H24" s="18">
        <v>1</v>
      </c>
      <c r="I24" s="16">
        <v>0.343</v>
      </c>
      <c r="J24" s="16">
        <v>1.291</v>
      </c>
      <c r="K24" s="20">
        <v>4</v>
      </c>
      <c r="L24" s="20">
        <v>0</v>
      </c>
      <c r="M24" s="20">
        <v>-1</v>
      </c>
      <c r="N24" s="20">
        <v>1</v>
      </c>
      <c r="O24" s="20">
        <v>0</v>
      </c>
      <c r="P24" s="20">
        <v>-1.464</v>
      </c>
      <c r="Q24" s="20">
        <v>0</v>
      </c>
      <c r="R24" s="20">
        <v>0</v>
      </c>
    </row>
    <row r="25" ht="16.5" spans="1:18">
      <c r="A25" s="18">
        <v>22</v>
      </c>
      <c r="B25" s="18" t="s">
        <v>344</v>
      </c>
      <c r="C25" s="18">
        <v>245.789</v>
      </c>
      <c r="D25" s="18">
        <v>248.057</v>
      </c>
      <c r="E25" s="18">
        <v>0</v>
      </c>
      <c r="F25" s="18">
        <v>0</v>
      </c>
      <c r="G25" s="18">
        <v>0</v>
      </c>
      <c r="H25" s="18">
        <v>1</v>
      </c>
      <c r="I25" s="16">
        <v>0.311</v>
      </c>
      <c r="J25" s="16">
        <v>1.223</v>
      </c>
      <c r="K25" s="20">
        <v>3</v>
      </c>
      <c r="L25" s="20">
        <v>0</v>
      </c>
      <c r="M25" s="20">
        <v>-1</v>
      </c>
      <c r="N25" s="20">
        <v>1</v>
      </c>
      <c r="O25" s="20">
        <v>0</v>
      </c>
      <c r="P25" s="20">
        <v>6.499</v>
      </c>
      <c r="Q25" s="20">
        <v>0</v>
      </c>
      <c r="R25" s="20">
        <v>0</v>
      </c>
    </row>
    <row r="26" ht="16.5" spans="1:18">
      <c r="A26" s="18">
        <v>61</v>
      </c>
      <c r="B26" s="18" t="s">
        <v>345</v>
      </c>
      <c r="C26" s="18">
        <v>174.141</v>
      </c>
      <c r="D26" s="18">
        <v>176.626</v>
      </c>
      <c r="E26" s="18">
        <v>0</v>
      </c>
      <c r="F26" s="18">
        <v>0</v>
      </c>
      <c r="G26" s="18">
        <v>0</v>
      </c>
      <c r="H26" s="18">
        <v>1</v>
      </c>
      <c r="I26" s="16">
        <v>0.411</v>
      </c>
      <c r="J26" s="16">
        <v>1.812</v>
      </c>
      <c r="K26" s="20">
        <v>3</v>
      </c>
      <c r="L26" s="20">
        <v>0</v>
      </c>
      <c r="M26" s="20">
        <v>-1</v>
      </c>
      <c r="N26" s="20">
        <v>1</v>
      </c>
      <c r="O26" s="20">
        <v>0</v>
      </c>
      <c r="P26" s="20">
        <v>-0.468</v>
      </c>
      <c r="Q26" s="20">
        <v>0</v>
      </c>
      <c r="R26" s="20">
        <v>0</v>
      </c>
    </row>
    <row r="27" ht="16.5" spans="1:18">
      <c r="A27" s="18">
        <v>101</v>
      </c>
      <c r="B27" s="18" t="s">
        <v>346</v>
      </c>
      <c r="C27" s="18">
        <v>243.804</v>
      </c>
      <c r="D27" s="18">
        <v>246.061</v>
      </c>
      <c r="E27" s="18">
        <v>0</v>
      </c>
      <c r="F27" s="18">
        <v>0</v>
      </c>
      <c r="G27" s="18">
        <v>0</v>
      </c>
      <c r="H27" s="18">
        <v>1</v>
      </c>
      <c r="I27" s="16">
        <v>0.312</v>
      </c>
      <c r="J27" s="16">
        <v>1.226</v>
      </c>
      <c r="K27" s="20">
        <v>4</v>
      </c>
      <c r="L27" s="20">
        <v>0</v>
      </c>
      <c r="M27" s="20">
        <v>-1</v>
      </c>
      <c r="N27" s="20">
        <v>1</v>
      </c>
      <c r="O27" s="20">
        <v>0</v>
      </c>
      <c r="P27" s="20">
        <v>2.191</v>
      </c>
      <c r="Q27" s="20">
        <v>0</v>
      </c>
      <c r="R27" s="20">
        <v>0</v>
      </c>
    </row>
    <row r="28" ht="16.5" spans="1:18">
      <c r="A28" s="18">
        <v>116</v>
      </c>
      <c r="B28" s="18" t="s">
        <v>347</v>
      </c>
      <c r="C28" s="18">
        <v>193.727</v>
      </c>
      <c r="D28" s="18">
        <v>195.98</v>
      </c>
      <c r="E28" s="18">
        <v>0</v>
      </c>
      <c r="F28" s="18">
        <v>0</v>
      </c>
      <c r="G28" s="18">
        <v>0</v>
      </c>
      <c r="H28" s="18">
        <v>1</v>
      </c>
      <c r="I28" s="16">
        <v>0.301</v>
      </c>
      <c r="J28" s="16">
        <v>1.447</v>
      </c>
      <c r="K28" s="20">
        <v>4</v>
      </c>
      <c r="L28" s="20">
        <v>0</v>
      </c>
      <c r="M28" s="20">
        <v>-1</v>
      </c>
      <c r="N28" s="20">
        <v>1</v>
      </c>
      <c r="O28" s="20">
        <v>0</v>
      </c>
      <c r="P28" s="20">
        <v>1.045</v>
      </c>
      <c r="Q28" s="20">
        <v>0</v>
      </c>
      <c r="R28" s="20">
        <v>0</v>
      </c>
    </row>
    <row r="29" ht="16.5" spans="1:18">
      <c r="A29" s="18">
        <v>923</v>
      </c>
      <c r="B29" s="18" t="s">
        <v>348</v>
      </c>
      <c r="C29" s="18">
        <v>246.34</v>
      </c>
      <c r="D29" s="18">
        <v>248.672</v>
      </c>
      <c r="E29" s="18">
        <v>0</v>
      </c>
      <c r="F29" s="18">
        <v>0</v>
      </c>
      <c r="G29" s="18">
        <v>0</v>
      </c>
      <c r="H29" s="18">
        <v>1</v>
      </c>
      <c r="I29" s="16">
        <v>0.298</v>
      </c>
      <c r="J29" s="16">
        <v>1.233</v>
      </c>
      <c r="K29" s="20">
        <v>4</v>
      </c>
      <c r="L29" s="20">
        <v>0</v>
      </c>
      <c r="M29" s="20">
        <v>-1</v>
      </c>
      <c r="N29" s="20">
        <v>1</v>
      </c>
      <c r="O29" s="20">
        <v>0</v>
      </c>
      <c r="P29" s="20">
        <v>1.176</v>
      </c>
      <c r="Q29" s="20">
        <v>0</v>
      </c>
      <c r="R29" s="20">
        <v>0</v>
      </c>
    </row>
    <row r="30" ht="16.5" spans="1:18">
      <c r="A30" s="18">
        <v>399289</v>
      </c>
      <c r="B30" s="18" t="s">
        <v>349</v>
      </c>
      <c r="C30" s="18">
        <v>116.899</v>
      </c>
      <c r="D30" s="18">
        <v>118.068</v>
      </c>
      <c r="E30" s="18">
        <v>0</v>
      </c>
      <c r="F30" s="18">
        <v>0</v>
      </c>
      <c r="G30" s="18">
        <v>0</v>
      </c>
      <c r="H30" s="18">
        <v>1</v>
      </c>
      <c r="I30" s="16">
        <v>0.44</v>
      </c>
      <c r="J30" s="16">
        <v>1.426</v>
      </c>
      <c r="K30" s="20">
        <v>4</v>
      </c>
      <c r="L30" s="20">
        <v>0</v>
      </c>
      <c r="M30" s="20">
        <v>-1</v>
      </c>
      <c r="N30" s="20">
        <v>1</v>
      </c>
      <c r="O30" s="20">
        <v>0</v>
      </c>
      <c r="P30" s="20">
        <v>1.068</v>
      </c>
      <c r="Q30" s="20">
        <v>0</v>
      </c>
      <c r="R30" s="20">
        <v>0</v>
      </c>
    </row>
    <row r="31" ht="16.5" spans="1:18">
      <c r="A31" s="18">
        <v>399298</v>
      </c>
      <c r="B31" s="18" t="s">
        <v>350</v>
      </c>
      <c r="C31" s="18">
        <v>207.046</v>
      </c>
      <c r="D31" s="18">
        <v>209.286</v>
      </c>
      <c r="E31" s="18">
        <v>0</v>
      </c>
      <c r="F31" s="18">
        <v>0</v>
      </c>
      <c r="G31" s="18">
        <v>0</v>
      </c>
      <c r="H31" s="18">
        <v>1</v>
      </c>
      <c r="I31" s="16">
        <v>0.35</v>
      </c>
      <c r="J31" s="16">
        <v>1.417</v>
      </c>
      <c r="K31" s="20">
        <v>1</v>
      </c>
      <c r="L31" s="20">
        <v>0</v>
      </c>
      <c r="M31" s="20">
        <v>-1</v>
      </c>
      <c r="N31" s="20">
        <v>0</v>
      </c>
      <c r="O31" s="20">
        <v>0</v>
      </c>
      <c r="P31" s="20">
        <v>2.569</v>
      </c>
      <c r="Q31" s="20">
        <v>0</v>
      </c>
      <c r="R31" s="20">
        <v>0</v>
      </c>
    </row>
    <row r="32" ht="16.5" spans="1:18">
      <c r="A32" s="18">
        <v>399299</v>
      </c>
      <c r="B32" s="18" t="s">
        <v>351</v>
      </c>
      <c r="C32" s="18">
        <v>238.57</v>
      </c>
      <c r="D32" s="18">
        <v>240.735</v>
      </c>
      <c r="E32" s="18">
        <v>0</v>
      </c>
      <c r="F32" s="18">
        <v>0</v>
      </c>
      <c r="G32" s="18">
        <v>0</v>
      </c>
      <c r="H32" s="18">
        <v>1</v>
      </c>
      <c r="I32" s="16">
        <v>0.273</v>
      </c>
      <c r="J32" s="16">
        <v>1.169</v>
      </c>
      <c r="K32" s="20">
        <v>3</v>
      </c>
      <c r="L32" s="20">
        <v>0</v>
      </c>
      <c r="M32" s="20">
        <v>0</v>
      </c>
      <c r="N32" s="20">
        <v>1</v>
      </c>
      <c r="O32" s="20">
        <v>0</v>
      </c>
      <c r="P32" s="20">
        <v>5.022</v>
      </c>
      <c r="Q32" s="20">
        <v>0</v>
      </c>
      <c r="R32" s="20">
        <v>0</v>
      </c>
    </row>
    <row r="33" ht="16.5" spans="1:18">
      <c r="A33" s="18">
        <v>399301</v>
      </c>
      <c r="B33" s="18" t="s">
        <v>352</v>
      </c>
      <c r="C33" s="18">
        <v>210.782</v>
      </c>
      <c r="D33" s="18">
        <v>213.062</v>
      </c>
      <c r="E33" s="18">
        <v>0</v>
      </c>
      <c r="F33" s="18">
        <v>0</v>
      </c>
      <c r="G33" s="18">
        <v>0</v>
      </c>
      <c r="H33" s="18">
        <v>1</v>
      </c>
      <c r="I33" s="16">
        <v>0.35</v>
      </c>
      <c r="J33" s="16">
        <v>1.416</v>
      </c>
      <c r="K33" s="20">
        <v>2</v>
      </c>
      <c r="L33" s="20">
        <v>0</v>
      </c>
      <c r="M33" s="20">
        <v>0</v>
      </c>
      <c r="N33" s="20">
        <v>1</v>
      </c>
      <c r="O33" s="20">
        <v>0</v>
      </c>
      <c r="P33" s="20">
        <v>0.34</v>
      </c>
      <c r="Q33" s="20">
        <v>0</v>
      </c>
      <c r="R33" s="20">
        <v>0</v>
      </c>
    </row>
    <row r="34" ht="16.5" spans="1:18">
      <c r="A34" s="18">
        <v>399302</v>
      </c>
      <c r="B34" s="18" t="s">
        <v>353</v>
      </c>
      <c r="C34" s="18">
        <v>214.698</v>
      </c>
      <c r="D34" s="18">
        <v>217.275</v>
      </c>
      <c r="E34" s="18">
        <v>0</v>
      </c>
      <c r="F34" s="18">
        <v>0</v>
      </c>
      <c r="G34" s="18">
        <v>0</v>
      </c>
      <c r="H34" s="18">
        <v>1</v>
      </c>
      <c r="I34" s="16">
        <v>0.199</v>
      </c>
      <c r="J34" s="16">
        <v>1.383</v>
      </c>
      <c r="K34" s="20">
        <v>4</v>
      </c>
      <c r="L34" s="20">
        <v>1</v>
      </c>
      <c r="M34" s="20">
        <v>-1</v>
      </c>
      <c r="N34" s="20">
        <v>1</v>
      </c>
      <c r="O34" s="20">
        <v>0</v>
      </c>
      <c r="P34" s="20">
        <v>2.582</v>
      </c>
      <c r="Q34" s="20">
        <v>0</v>
      </c>
      <c r="R34" s="20">
        <v>0</v>
      </c>
    </row>
    <row r="35" ht="16.5" spans="1:18">
      <c r="A35" s="18">
        <v>399427</v>
      </c>
      <c r="B35" s="18" t="s">
        <v>354</v>
      </c>
      <c r="C35" s="18">
        <v>2139.628</v>
      </c>
      <c r="D35" s="18">
        <v>2475.492</v>
      </c>
      <c r="E35" s="18">
        <v>0</v>
      </c>
      <c r="F35" s="18">
        <v>0</v>
      </c>
      <c r="G35" s="18">
        <v>0</v>
      </c>
      <c r="H35" s="18">
        <v>1</v>
      </c>
      <c r="I35" s="16">
        <v>1.685</v>
      </c>
      <c r="J35" s="16">
        <v>15.024</v>
      </c>
      <c r="K35" s="20">
        <v>4</v>
      </c>
      <c r="L35" s="20">
        <v>1</v>
      </c>
      <c r="M35" s="20">
        <v>-1</v>
      </c>
      <c r="N35" s="20">
        <v>1</v>
      </c>
      <c r="O35" s="20">
        <v>0</v>
      </c>
      <c r="P35" s="20">
        <v>-15.626</v>
      </c>
      <c r="Q35" s="20">
        <v>0</v>
      </c>
      <c r="R35" s="20">
        <v>0</v>
      </c>
    </row>
    <row r="36" ht="16.5" spans="1:18">
      <c r="A36" s="19">
        <v>32</v>
      </c>
      <c r="B36" s="19" t="s">
        <v>355</v>
      </c>
      <c r="C36" s="19">
        <v>1786.478</v>
      </c>
      <c r="D36" s="19">
        <v>2082.688</v>
      </c>
      <c r="E36" s="19">
        <v>0</v>
      </c>
      <c r="F36" s="19">
        <v>0</v>
      </c>
      <c r="G36" s="19">
        <v>1</v>
      </c>
      <c r="H36" s="16">
        <v>0</v>
      </c>
      <c r="I36" s="16">
        <v>0</v>
      </c>
      <c r="J36" s="16">
        <v>0</v>
      </c>
      <c r="K36" s="20">
        <v>4</v>
      </c>
      <c r="L36" s="20">
        <v>0</v>
      </c>
      <c r="M36" s="20">
        <v>0</v>
      </c>
      <c r="N36" s="20">
        <v>1</v>
      </c>
      <c r="O36" s="20">
        <v>0</v>
      </c>
      <c r="P36" s="20">
        <v>1.205</v>
      </c>
      <c r="Q36" s="20">
        <v>0</v>
      </c>
      <c r="R36" s="20">
        <v>0</v>
      </c>
    </row>
    <row r="37" ht="16.5" spans="1:18">
      <c r="A37" s="19">
        <v>70</v>
      </c>
      <c r="B37" s="19" t="s">
        <v>356</v>
      </c>
      <c r="C37" s="19">
        <v>2540.115</v>
      </c>
      <c r="D37" s="19">
        <v>2938.291</v>
      </c>
      <c r="E37" s="19">
        <v>0</v>
      </c>
      <c r="F37" s="19">
        <v>0</v>
      </c>
      <c r="G37" s="19">
        <v>1</v>
      </c>
      <c r="H37" s="16">
        <v>0</v>
      </c>
      <c r="I37" s="16">
        <v>0</v>
      </c>
      <c r="J37" s="16">
        <v>0</v>
      </c>
      <c r="K37" s="20">
        <v>4</v>
      </c>
      <c r="L37" s="20">
        <v>0</v>
      </c>
      <c r="M37" s="20">
        <v>-1</v>
      </c>
      <c r="N37" s="20">
        <v>1</v>
      </c>
      <c r="O37" s="20">
        <v>0</v>
      </c>
      <c r="P37" s="20">
        <v>2.952</v>
      </c>
      <c r="Q37" s="20">
        <v>0</v>
      </c>
      <c r="R37" s="20">
        <v>0</v>
      </c>
    </row>
    <row r="38" ht="16.5" spans="1:18">
      <c r="A38" s="19">
        <v>104</v>
      </c>
      <c r="B38" s="19" t="s">
        <v>357</v>
      </c>
      <c r="C38" s="19">
        <v>1294.254</v>
      </c>
      <c r="D38" s="19">
        <v>1510.321</v>
      </c>
      <c r="E38" s="19">
        <v>0</v>
      </c>
      <c r="F38" s="19">
        <v>0</v>
      </c>
      <c r="G38" s="19">
        <v>1</v>
      </c>
      <c r="H38" s="16">
        <v>0</v>
      </c>
      <c r="I38" s="16">
        <v>0</v>
      </c>
      <c r="J38" s="16">
        <v>0</v>
      </c>
      <c r="K38" s="20">
        <v>4</v>
      </c>
      <c r="L38" s="20">
        <v>1</v>
      </c>
      <c r="M38" s="20">
        <v>0</v>
      </c>
      <c r="N38" s="20">
        <v>1</v>
      </c>
      <c r="O38" s="20">
        <v>0</v>
      </c>
      <c r="P38" s="20">
        <v>10.383</v>
      </c>
      <c r="Q38" s="20">
        <v>0</v>
      </c>
      <c r="R38" s="20">
        <v>0</v>
      </c>
    </row>
    <row r="39" ht="16.5" spans="1:18">
      <c r="A39" s="19">
        <v>158</v>
      </c>
      <c r="B39" s="19" t="s">
        <v>358</v>
      </c>
      <c r="C39" s="19">
        <v>1056.61</v>
      </c>
      <c r="D39" s="19">
        <v>1275.732</v>
      </c>
      <c r="E39" s="19">
        <v>0</v>
      </c>
      <c r="F39" s="19">
        <v>0</v>
      </c>
      <c r="G39" s="19">
        <v>1</v>
      </c>
      <c r="H39" s="16">
        <v>0</v>
      </c>
      <c r="I39" s="16">
        <v>0</v>
      </c>
      <c r="J39" s="16">
        <v>0</v>
      </c>
      <c r="K39" s="20">
        <v>4</v>
      </c>
      <c r="L39" s="20">
        <v>0</v>
      </c>
      <c r="M39" s="20">
        <v>-1</v>
      </c>
      <c r="N39" s="20">
        <v>1</v>
      </c>
      <c r="O39" s="20">
        <v>0</v>
      </c>
      <c r="P39" s="20">
        <v>0.383</v>
      </c>
      <c r="Q39" s="20">
        <v>0</v>
      </c>
      <c r="R39" s="20">
        <v>0</v>
      </c>
    </row>
    <row r="40" ht="16.5" spans="1:18">
      <c r="A40" s="19">
        <v>692</v>
      </c>
      <c r="B40" s="19" t="s">
        <v>359</v>
      </c>
      <c r="C40" s="19">
        <v>808.186</v>
      </c>
      <c r="D40" s="19">
        <v>1050.815</v>
      </c>
      <c r="E40" s="19">
        <v>0</v>
      </c>
      <c r="F40" s="19">
        <v>0</v>
      </c>
      <c r="G40" s="19">
        <v>1</v>
      </c>
      <c r="H40" s="16">
        <v>0</v>
      </c>
      <c r="I40" s="16">
        <v>0</v>
      </c>
      <c r="J40" s="16">
        <v>0</v>
      </c>
      <c r="K40" s="20">
        <v>3</v>
      </c>
      <c r="L40" s="20">
        <v>0</v>
      </c>
      <c r="M40" s="20">
        <v>-1</v>
      </c>
      <c r="N40" s="20">
        <v>1</v>
      </c>
      <c r="O40" s="20">
        <v>0</v>
      </c>
      <c r="P40" s="20">
        <v>0.083</v>
      </c>
      <c r="Q40" s="20">
        <v>0</v>
      </c>
      <c r="R40" s="20">
        <v>0</v>
      </c>
    </row>
    <row r="41" ht="16.5" spans="1:18">
      <c r="A41" s="19">
        <v>812</v>
      </c>
      <c r="B41" s="19" t="s">
        <v>360</v>
      </c>
      <c r="C41" s="19">
        <v>5458.257</v>
      </c>
      <c r="D41" s="19">
        <v>6363.113</v>
      </c>
      <c r="E41" s="19">
        <v>0</v>
      </c>
      <c r="F41" s="19">
        <v>0</v>
      </c>
      <c r="G41" s="19">
        <v>1</v>
      </c>
      <c r="H41" s="16">
        <v>0</v>
      </c>
      <c r="I41" s="16">
        <v>0</v>
      </c>
      <c r="J41" s="16">
        <v>0</v>
      </c>
      <c r="K41" s="20">
        <v>4</v>
      </c>
      <c r="L41" s="20">
        <v>0</v>
      </c>
      <c r="M41" s="20">
        <v>-1</v>
      </c>
      <c r="N41" s="20">
        <v>1</v>
      </c>
      <c r="O41" s="20">
        <v>0</v>
      </c>
      <c r="P41" s="20">
        <v>0.486</v>
      </c>
      <c r="Q41" s="20">
        <v>0</v>
      </c>
      <c r="R41" s="20">
        <v>0</v>
      </c>
    </row>
    <row r="42" ht="16.5" spans="1:18">
      <c r="A42" s="19">
        <v>827</v>
      </c>
      <c r="B42" s="19" t="s">
        <v>361</v>
      </c>
      <c r="C42" s="19">
        <v>1338.424</v>
      </c>
      <c r="D42" s="19">
        <v>1567.737</v>
      </c>
      <c r="E42" s="19">
        <v>0</v>
      </c>
      <c r="F42" s="19">
        <v>0</v>
      </c>
      <c r="G42" s="19">
        <v>1</v>
      </c>
      <c r="H42" s="16">
        <v>0</v>
      </c>
      <c r="I42" s="16">
        <v>0</v>
      </c>
      <c r="J42" s="16">
        <v>0</v>
      </c>
      <c r="K42" s="20">
        <v>4</v>
      </c>
      <c r="L42" s="20">
        <v>0</v>
      </c>
      <c r="M42" s="20">
        <v>-1</v>
      </c>
      <c r="N42" s="20">
        <v>1</v>
      </c>
      <c r="O42" s="20">
        <v>0</v>
      </c>
      <c r="P42" s="20">
        <v>1.439</v>
      </c>
      <c r="Q42" s="20">
        <v>0</v>
      </c>
      <c r="R42" s="20">
        <v>0</v>
      </c>
    </row>
    <row r="43" ht="16.5" spans="1:18">
      <c r="A43" s="19">
        <v>853</v>
      </c>
      <c r="B43" s="19" t="s">
        <v>362</v>
      </c>
      <c r="C43" s="19">
        <v>1281.419</v>
      </c>
      <c r="D43" s="19">
        <v>1408.654</v>
      </c>
      <c r="E43" s="19">
        <v>0</v>
      </c>
      <c r="F43" s="19">
        <v>0</v>
      </c>
      <c r="G43" s="19">
        <v>1</v>
      </c>
      <c r="H43" s="16">
        <v>0</v>
      </c>
      <c r="I43" s="16">
        <v>0</v>
      </c>
      <c r="J43" s="16">
        <v>0</v>
      </c>
      <c r="K43" s="20">
        <v>4</v>
      </c>
      <c r="L43" s="20">
        <v>0</v>
      </c>
      <c r="M43" s="20">
        <v>-1</v>
      </c>
      <c r="N43" s="20">
        <v>1</v>
      </c>
      <c r="O43" s="20">
        <v>0</v>
      </c>
      <c r="P43" s="20">
        <v>1.448</v>
      </c>
      <c r="Q43" s="20">
        <v>0</v>
      </c>
      <c r="R43" s="20">
        <v>0</v>
      </c>
    </row>
    <row r="44" ht="16.5" spans="1:18">
      <c r="A44" s="19">
        <v>910</v>
      </c>
      <c r="B44" s="19" t="s">
        <v>363</v>
      </c>
      <c r="C44" s="19">
        <v>1993.999</v>
      </c>
      <c r="D44" s="19">
        <v>2260.058</v>
      </c>
      <c r="E44" s="19">
        <v>0</v>
      </c>
      <c r="F44" s="19">
        <v>0</v>
      </c>
      <c r="G44" s="19">
        <v>1</v>
      </c>
      <c r="H44" s="16">
        <v>0</v>
      </c>
      <c r="I44" s="16">
        <v>0</v>
      </c>
      <c r="J44" s="16">
        <v>0</v>
      </c>
      <c r="K44" s="20">
        <v>4</v>
      </c>
      <c r="L44" s="20">
        <v>0</v>
      </c>
      <c r="M44" s="20">
        <v>0</v>
      </c>
      <c r="N44" s="20">
        <v>1</v>
      </c>
      <c r="O44" s="20">
        <v>0</v>
      </c>
      <c r="P44" s="20">
        <v>9.363</v>
      </c>
      <c r="Q44" s="20">
        <v>0</v>
      </c>
      <c r="R44" s="20">
        <v>0</v>
      </c>
    </row>
    <row r="45" ht="16.5" spans="1:18">
      <c r="A45" s="19">
        <v>916</v>
      </c>
      <c r="B45" s="19" t="s">
        <v>364</v>
      </c>
      <c r="C45" s="19">
        <v>2775.99</v>
      </c>
      <c r="D45" s="19">
        <v>3284.071</v>
      </c>
      <c r="E45" s="19">
        <v>0</v>
      </c>
      <c r="F45" s="19">
        <v>0</v>
      </c>
      <c r="G45" s="19">
        <v>1</v>
      </c>
      <c r="H45" s="16">
        <v>0</v>
      </c>
      <c r="I45" s="16">
        <v>0</v>
      </c>
      <c r="J45" s="16">
        <v>0</v>
      </c>
      <c r="K45" s="20">
        <v>4</v>
      </c>
      <c r="L45" s="20">
        <v>0</v>
      </c>
      <c r="M45" s="20">
        <v>-1</v>
      </c>
      <c r="N45" s="20">
        <v>1</v>
      </c>
      <c r="O45" s="20">
        <v>0</v>
      </c>
      <c r="P45" s="20">
        <v>4.729</v>
      </c>
      <c r="Q45" s="20">
        <v>0</v>
      </c>
      <c r="R45" s="20">
        <v>0</v>
      </c>
    </row>
    <row r="46" ht="16.5" spans="1:18">
      <c r="A46" s="19">
        <v>928</v>
      </c>
      <c r="B46" s="19" t="s">
        <v>365</v>
      </c>
      <c r="C46" s="19">
        <v>2585.021</v>
      </c>
      <c r="D46" s="19">
        <v>3006.137</v>
      </c>
      <c r="E46" s="19">
        <v>0</v>
      </c>
      <c r="F46" s="19">
        <v>0</v>
      </c>
      <c r="G46" s="19">
        <v>1</v>
      </c>
      <c r="H46" s="16">
        <v>0</v>
      </c>
      <c r="I46" s="16">
        <v>0</v>
      </c>
      <c r="J46" s="16">
        <v>0</v>
      </c>
      <c r="K46" s="20">
        <v>4</v>
      </c>
      <c r="L46" s="20">
        <v>0</v>
      </c>
      <c r="M46" s="20">
        <v>-1</v>
      </c>
      <c r="N46" s="20">
        <v>1</v>
      </c>
      <c r="O46" s="20">
        <v>0</v>
      </c>
      <c r="P46" s="20">
        <v>2.721</v>
      </c>
      <c r="Q46" s="20">
        <v>0</v>
      </c>
      <c r="R46" s="20">
        <v>0</v>
      </c>
    </row>
    <row r="47" ht="16.5" spans="1:18">
      <c r="A47" s="19">
        <v>941</v>
      </c>
      <c r="B47" s="19" t="s">
        <v>366</v>
      </c>
      <c r="C47" s="19">
        <v>1679.384</v>
      </c>
      <c r="D47" s="19">
        <v>1989.045</v>
      </c>
      <c r="E47" s="19">
        <v>0</v>
      </c>
      <c r="F47" s="19">
        <v>0</v>
      </c>
      <c r="G47" s="19">
        <v>1</v>
      </c>
      <c r="H47" s="16">
        <v>0</v>
      </c>
      <c r="I47" s="16">
        <v>0</v>
      </c>
      <c r="J47" s="16">
        <v>0</v>
      </c>
      <c r="K47" s="20">
        <v>4</v>
      </c>
      <c r="L47" s="20">
        <v>0</v>
      </c>
      <c r="M47" s="20">
        <v>-1</v>
      </c>
      <c r="N47" s="20">
        <v>1</v>
      </c>
      <c r="O47" s="20">
        <v>0</v>
      </c>
      <c r="P47" s="20">
        <v>-0.027</v>
      </c>
      <c r="Q47" s="20">
        <v>0</v>
      </c>
      <c r="R47" s="20">
        <v>0</v>
      </c>
    </row>
    <row r="48" ht="16.5" spans="1:18">
      <c r="A48" s="19">
        <v>963</v>
      </c>
      <c r="B48" s="19" t="s">
        <v>367</v>
      </c>
      <c r="C48" s="19">
        <v>5968.856</v>
      </c>
      <c r="D48" s="19">
        <v>6657.234</v>
      </c>
      <c r="E48" s="19">
        <v>0</v>
      </c>
      <c r="F48" s="19">
        <v>0</v>
      </c>
      <c r="G48" s="19">
        <v>1</v>
      </c>
      <c r="H48" s="16">
        <v>0</v>
      </c>
      <c r="I48" s="16">
        <v>0</v>
      </c>
      <c r="J48" s="16">
        <v>0</v>
      </c>
      <c r="K48" s="20">
        <v>4</v>
      </c>
      <c r="L48" s="20">
        <v>0</v>
      </c>
      <c r="M48" s="20">
        <v>0</v>
      </c>
      <c r="N48" s="20">
        <v>1</v>
      </c>
      <c r="O48" s="20">
        <v>0</v>
      </c>
      <c r="P48" s="20">
        <v>2.886</v>
      </c>
      <c r="Q48" s="20">
        <v>0</v>
      </c>
      <c r="R48" s="20">
        <v>0</v>
      </c>
    </row>
    <row r="49" ht="16.5" spans="1:18">
      <c r="A49" s="19">
        <v>977</v>
      </c>
      <c r="B49" s="19" t="s">
        <v>368</v>
      </c>
      <c r="C49" s="19">
        <v>1489.414</v>
      </c>
      <c r="D49" s="19">
        <v>1718.652</v>
      </c>
      <c r="E49" s="19">
        <v>0</v>
      </c>
      <c r="F49" s="19">
        <v>0</v>
      </c>
      <c r="G49" s="19">
        <v>1</v>
      </c>
      <c r="H49" s="16">
        <v>0</v>
      </c>
      <c r="I49" s="16">
        <v>0</v>
      </c>
      <c r="J49" s="16">
        <v>0</v>
      </c>
      <c r="K49" s="20">
        <v>4</v>
      </c>
      <c r="L49" s="20">
        <v>0</v>
      </c>
      <c r="M49" s="20">
        <v>-1</v>
      </c>
      <c r="N49" s="20">
        <v>1</v>
      </c>
      <c r="O49" s="20">
        <v>0</v>
      </c>
      <c r="P49" s="20">
        <v>1.541</v>
      </c>
      <c r="Q49" s="20">
        <v>0</v>
      </c>
      <c r="R49" s="20">
        <v>0</v>
      </c>
    </row>
    <row r="50" ht="16.5" spans="1:18">
      <c r="A50" s="19">
        <v>986</v>
      </c>
      <c r="B50" s="19" t="s">
        <v>369</v>
      </c>
      <c r="C50" s="19">
        <v>2099.897</v>
      </c>
      <c r="D50" s="19">
        <v>2429.197</v>
      </c>
      <c r="E50" s="19">
        <v>0</v>
      </c>
      <c r="F50" s="19">
        <v>0</v>
      </c>
      <c r="G50" s="19">
        <v>1</v>
      </c>
      <c r="H50" s="16">
        <v>0</v>
      </c>
      <c r="I50" s="16">
        <v>0</v>
      </c>
      <c r="J50" s="16">
        <v>0</v>
      </c>
      <c r="K50" s="20">
        <v>4</v>
      </c>
      <c r="L50" s="20">
        <v>0</v>
      </c>
      <c r="M50" s="20">
        <v>-1</v>
      </c>
      <c r="N50" s="20">
        <v>1</v>
      </c>
      <c r="O50" s="20">
        <v>0</v>
      </c>
      <c r="P50" s="20">
        <v>3.838</v>
      </c>
      <c r="Q50" s="20">
        <v>0</v>
      </c>
      <c r="R50" s="20">
        <v>0</v>
      </c>
    </row>
    <row r="51" ht="16.5" spans="1:18">
      <c r="A51" s="19">
        <v>399030</v>
      </c>
      <c r="B51" s="19" t="s">
        <v>370</v>
      </c>
      <c r="C51" s="19">
        <v>2742.459</v>
      </c>
      <c r="D51" s="19">
        <v>3373.064</v>
      </c>
      <c r="E51" s="19">
        <v>0</v>
      </c>
      <c r="F51" s="19">
        <v>0</v>
      </c>
      <c r="G51" s="19">
        <v>1</v>
      </c>
      <c r="H51" s="16">
        <v>0</v>
      </c>
      <c r="I51" s="16">
        <v>0</v>
      </c>
      <c r="J51" s="16">
        <v>0</v>
      </c>
      <c r="K51" s="20">
        <v>4</v>
      </c>
      <c r="L51" s="20">
        <v>0</v>
      </c>
      <c r="M51" s="20">
        <v>-1</v>
      </c>
      <c r="N51" s="20">
        <v>1</v>
      </c>
      <c r="O51" s="20">
        <v>0</v>
      </c>
      <c r="P51" s="20">
        <v>0.961</v>
      </c>
      <c r="Q51" s="20">
        <v>0</v>
      </c>
      <c r="R51" s="20">
        <v>0</v>
      </c>
    </row>
    <row r="52" ht="16.5" spans="1:18">
      <c r="A52" s="19">
        <v>399240</v>
      </c>
      <c r="B52" s="19" t="s">
        <v>371</v>
      </c>
      <c r="C52" s="19">
        <v>1325.744</v>
      </c>
      <c r="D52" s="19">
        <v>1610.697</v>
      </c>
      <c r="E52" s="19">
        <v>0</v>
      </c>
      <c r="F52" s="19">
        <v>0</v>
      </c>
      <c r="G52" s="19">
        <v>1</v>
      </c>
      <c r="H52" s="16">
        <v>0</v>
      </c>
      <c r="I52" s="16">
        <v>0</v>
      </c>
      <c r="J52" s="16">
        <v>0</v>
      </c>
      <c r="K52" s="20">
        <v>4</v>
      </c>
      <c r="L52" s="20">
        <v>0</v>
      </c>
      <c r="M52" s="20">
        <v>-1</v>
      </c>
      <c r="N52" s="20">
        <v>1</v>
      </c>
      <c r="O52" s="20">
        <v>0</v>
      </c>
      <c r="P52" s="20">
        <v>3.364</v>
      </c>
      <c r="Q52" s="20">
        <v>0</v>
      </c>
      <c r="R52" s="20">
        <v>0</v>
      </c>
    </row>
    <row r="53" ht="16.5" spans="1:18">
      <c r="A53" s="19">
        <v>399258</v>
      </c>
      <c r="B53" s="19" t="s">
        <v>372</v>
      </c>
      <c r="C53" s="19">
        <v>3055.168</v>
      </c>
      <c r="D53" s="19">
        <v>3471.441</v>
      </c>
      <c r="E53" s="19">
        <v>0</v>
      </c>
      <c r="F53" s="19">
        <v>0</v>
      </c>
      <c r="G53" s="19">
        <v>1</v>
      </c>
      <c r="H53" s="16">
        <v>0</v>
      </c>
      <c r="I53" s="16">
        <v>0</v>
      </c>
      <c r="J53" s="16">
        <v>0</v>
      </c>
      <c r="K53" s="20">
        <v>4</v>
      </c>
      <c r="L53" s="20">
        <v>0</v>
      </c>
      <c r="M53" s="20">
        <v>-1</v>
      </c>
      <c r="N53" s="20">
        <v>1</v>
      </c>
      <c r="O53" s="20">
        <v>0</v>
      </c>
      <c r="P53" s="20">
        <v>0.912</v>
      </c>
      <c r="Q53" s="20">
        <v>0</v>
      </c>
      <c r="R53" s="20">
        <v>0</v>
      </c>
    </row>
    <row r="54" ht="16.5" spans="1:18">
      <c r="A54" s="19">
        <v>399259</v>
      </c>
      <c r="B54" s="19" t="s">
        <v>373</v>
      </c>
      <c r="C54" s="19">
        <v>3074.013</v>
      </c>
      <c r="D54" s="19">
        <v>3778.654</v>
      </c>
      <c r="E54" s="19">
        <v>0</v>
      </c>
      <c r="F54" s="19">
        <v>0</v>
      </c>
      <c r="G54" s="19">
        <v>1</v>
      </c>
      <c r="H54" s="16">
        <v>0</v>
      </c>
      <c r="I54" s="16">
        <v>0</v>
      </c>
      <c r="J54" s="16">
        <v>0</v>
      </c>
      <c r="K54" s="20">
        <v>4</v>
      </c>
      <c r="L54" s="20">
        <v>0</v>
      </c>
      <c r="M54" s="20">
        <v>-1</v>
      </c>
      <c r="N54" s="20">
        <v>1</v>
      </c>
      <c r="O54" s="20">
        <v>0</v>
      </c>
      <c r="P54" s="20">
        <v>0.537</v>
      </c>
      <c r="Q54" s="20">
        <v>0</v>
      </c>
      <c r="R54" s="20">
        <v>0</v>
      </c>
    </row>
    <row r="55" ht="16.5" spans="1:18">
      <c r="A55" s="19">
        <v>399260</v>
      </c>
      <c r="B55" s="19" t="s">
        <v>374</v>
      </c>
      <c r="C55" s="19">
        <v>2577.115</v>
      </c>
      <c r="D55" s="19">
        <v>2933.362</v>
      </c>
      <c r="E55" s="19">
        <v>0</v>
      </c>
      <c r="F55" s="19">
        <v>0</v>
      </c>
      <c r="G55" s="19">
        <v>1</v>
      </c>
      <c r="H55" s="16">
        <v>0</v>
      </c>
      <c r="I55" s="16">
        <v>0</v>
      </c>
      <c r="J55" s="16">
        <v>0</v>
      </c>
      <c r="K55" s="20">
        <v>4</v>
      </c>
      <c r="L55" s="20">
        <v>0</v>
      </c>
      <c r="M55" s="20">
        <v>-1</v>
      </c>
      <c r="N55" s="20">
        <v>1</v>
      </c>
      <c r="O55" s="20">
        <v>0</v>
      </c>
      <c r="P55" s="20">
        <v>0.173</v>
      </c>
      <c r="Q55" s="20">
        <v>0</v>
      </c>
      <c r="R55" s="20">
        <v>0</v>
      </c>
    </row>
    <row r="56" ht="16.5" spans="1:18">
      <c r="A56" s="19">
        <v>399261</v>
      </c>
      <c r="B56" s="19" t="s">
        <v>375</v>
      </c>
      <c r="C56" s="19">
        <v>3109.498</v>
      </c>
      <c r="D56" s="19">
        <v>3703.832</v>
      </c>
      <c r="E56" s="19">
        <v>0</v>
      </c>
      <c r="F56" s="19">
        <v>0</v>
      </c>
      <c r="G56" s="19">
        <v>1</v>
      </c>
      <c r="H56" s="16">
        <v>0</v>
      </c>
      <c r="I56" s="16">
        <v>0</v>
      </c>
      <c r="J56" s="16">
        <v>0</v>
      </c>
      <c r="K56" s="20">
        <v>4</v>
      </c>
      <c r="L56" s="20">
        <v>0</v>
      </c>
      <c r="M56" s="20">
        <v>-1</v>
      </c>
      <c r="N56" s="20">
        <v>1</v>
      </c>
      <c r="O56" s="20">
        <v>0</v>
      </c>
      <c r="P56" s="20">
        <v>2.431</v>
      </c>
      <c r="Q56" s="20">
        <v>0</v>
      </c>
      <c r="R56" s="20">
        <v>0</v>
      </c>
    </row>
    <row r="57" ht="16.5" spans="1:18">
      <c r="A57" s="19">
        <v>399266</v>
      </c>
      <c r="B57" s="19" t="s">
        <v>376</v>
      </c>
      <c r="C57" s="19">
        <v>2123.396</v>
      </c>
      <c r="D57" s="19">
        <v>2618.319</v>
      </c>
      <c r="E57" s="19">
        <v>0</v>
      </c>
      <c r="F57" s="19">
        <v>0</v>
      </c>
      <c r="G57" s="19">
        <v>1</v>
      </c>
      <c r="H57" s="16">
        <v>0</v>
      </c>
      <c r="I57" s="16">
        <v>0</v>
      </c>
      <c r="J57" s="16">
        <v>0</v>
      </c>
      <c r="K57" s="20">
        <v>4</v>
      </c>
      <c r="L57" s="20">
        <v>0</v>
      </c>
      <c r="M57" s="20">
        <v>-1</v>
      </c>
      <c r="N57" s="20">
        <v>1</v>
      </c>
      <c r="O57" s="20">
        <v>0</v>
      </c>
      <c r="P57" s="20">
        <v>1.683</v>
      </c>
      <c r="Q57" s="20">
        <v>0</v>
      </c>
      <c r="R57" s="20">
        <v>0</v>
      </c>
    </row>
    <row r="58" ht="16.5" spans="1:18">
      <c r="A58" s="19">
        <v>399281</v>
      </c>
      <c r="B58" s="19" t="s">
        <v>377</v>
      </c>
      <c r="C58" s="19">
        <v>3004.034</v>
      </c>
      <c r="D58" s="19">
        <v>3705.686</v>
      </c>
      <c r="E58" s="19">
        <v>0</v>
      </c>
      <c r="F58" s="19">
        <v>0</v>
      </c>
      <c r="G58" s="19">
        <v>1</v>
      </c>
      <c r="H58" s="16">
        <v>0</v>
      </c>
      <c r="I58" s="16">
        <v>0</v>
      </c>
      <c r="J58" s="16">
        <v>0</v>
      </c>
      <c r="K58" s="20">
        <v>4</v>
      </c>
      <c r="L58" s="20">
        <v>0</v>
      </c>
      <c r="M58" s="20">
        <v>-1</v>
      </c>
      <c r="N58" s="20">
        <v>1</v>
      </c>
      <c r="O58" s="20">
        <v>0</v>
      </c>
      <c r="P58" s="20">
        <v>2.74</v>
      </c>
      <c r="Q58" s="20">
        <v>0</v>
      </c>
      <c r="R58" s="20">
        <v>0</v>
      </c>
    </row>
    <row r="59" ht="16.5" spans="1:18">
      <c r="A59" s="19">
        <v>399293</v>
      </c>
      <c r="B59" s="19" t="s">
        <v>88</v>
      </c>
      <c r="C59" s="19">
        <v>3665.864</v>
      </c>
      <c r="D59" s="19">
        <v>4434.866</v>
      </c>
      <c r="E59" s="19">
        <v>0</v>
      </c>
      <c r="F59" s="19">
        <v>0</v>
      </c>
      <c r="G59" s="19">
        <v>1</v>
      </c>
      <c r="H59" s="16">
        <v>0</v>
      </c>
      <c r="I59" s="16">
        <v>0</v>
      </c>
      <c r="J59" s="16">
        <v>0</v>
      </c>
      <c r="K59" s="20">
        <v>4</v>
      </c>
      <c r="L59" s="20">
        <v>0</v>
      </c>
      <c r="M59" s="20">
        <v>-1</v>
      </c>
      <c r="N59" s="20">
        <v>1</v>
      </c>
      <c r="O59" s="20">
        <v>0</v>
      </c>
      <c r="P59" s="20">
        <v>2.437</v>
      </c>
      <c r="Q59" s="20">
        <v>0</v>
      </c>
      <c r="R59" s="20">
        <v>0</v>
      </c>
    </row>
    <row r="60" ht="16.5" spans="1:18">
      <c r="A60" s="19">
        <v>399294</v>
      </c>
      <c r="B60" s="19" t="s">
        <v>378</v>
      </c>
      <c r="C60" s="19">
        <v>2568.438</v>
      </c>
      <c r="D60" s="19">
        <v>2903.797</v>
      </c>
      <c r="E60" s="19">
        <v>0</v>
      </c>
      <c r="F60" s="19">
        <v>0</v>
      </c>
      <c r="G60" s="19">
        <v>1</v>
      </c>
      <c r="H60" s="16">
        <v>0</v>
      </c>
      <c r="I60" s="16">
        <v>0</v>
      </c>
      <c r="J60" s="16">
        <v>0</v>
      </c>
      <c r="K60" s="20">
        <v>4</v>
      </c>
      <c r="L60" s="20">
        <v>2</v>
      </c>
      <c r="M60" s="20">
        <v>-1</v>
      </c>
      <c r="N60" s="20">
        <v>1</v>
      </c>
      <c r="O60" s="20">
        <v>0</v>
      </c>
      <c r="P60" s="20">
        <v>-0.013</v>
      </c>
      <c r="Q60" s="20">
        <v>0</v>
      </c>
      <c r="R60" s="20">
        <v>0</v>
      </c>
    </row>
    <row r="61" ht="16.5" spans="1:18">
      <c r="A61" s="19">
        <v>399296</v>
      </c>
      <c r="B61" s="19" t="s">
        <v>379</v>
      </c>
      <c r="C61" s="19">
        <v>4048.467</v>
      </c>
      <c r="D61" s="19">
        <v>4815.279</v>
      </c>
      <c r="E61" s="19">
        <v>0</v>
      </c>
      <c r="F61" s="19">
        <v>0</v>
      </c>
      <c r="G61" s="19">
        <v>1</v>
      </c>
      <c r="H61" s="16">
        <v>0</v>
      </c>
      <c r="I61" s="16">
        <v>0</v>
      </c>
      <c r="J61" s="16">
        <v>0</v>
      </c>
      <c r="K61" s="20">
        <v>4</v>
      </c>
      <c r="L61" s="20">
        <v>0</v>
      </c>
      <c r="M61" s="20">
        <v>0</v>
      </c>
      <c r="N61" s="20">
        <v>1</v>
      </c>
      <c r="O61" s="20">
        <v>0</v>
      </c>
      <c r="P61" s="20">
        <v>1.04</v>
      </c>
      <c r="Q61" s="20">
        <v>1</v>
      </c>
      <c r="R61" s="20">
        <v>0</v>
      </c>
    </row>
    <row r="62" ht="16.5" spans="1:18">
      <c r="A62" s="19">
        <v>399328</v>
      </c>
      <c r="B62" s="19" t="s">
        <v>121</v>
      </c>
      <c r="C62" s="19">
        <v>8734.035</v>
      </c>
      <c r="D62" s="19">
        <v>9658.885</v>
      </c>
      <c r="E62" s="19">
        <v>0</v>
      </c>
      <c r="F62" s="19">
        <v>0</v>
      </c>
      <c r="G62" s="19">
        <v>1</v>
      </c>
      <c r="H62" s="16">
        <v>0</v>
      </c>
      <c r="I62" s="16">
        <v>0</v>
      </c>
      <c r="J62" s="16">
        <v>0</v>
      </c>
      <c r="K62" s="20">
        <v>4</v>
      </c>
      <c r="L62" s="20">
        <v>0</v>
      </c>
      <c r="M62" s="20">
        <v>-1</v>
      </c>
      <c r="N62" s="20">
        <v>1</v>
      </c>
      <c r="O62" s="20">
        <v>0</v>
      </c>
      <c r="P62" s="20">
        <v>2.771</v>
      </c>
      <c r="Q62" s="20">
        <v>0</v>
      </c>
      <c r="R62" s="20">
        <v>0</v>
      </c>
    </row>
    <row r="63" ht="16.5" spans="1:18">
      <c r="A63" s="19">
        <v>399337</v>
      </c>
      <c r="B63" s="19" t="s">
        <v>380</v>
      </c>
      <c r="C63" s="19">
        <v>4237.971</v>
      </c>
      <c r="D63" s="19">
        <v>4903.888</v>
      </c>
      <c r="E63" s="19">
        <v>0</v>
      </c>
      <c r="F63" s="19">
        <v>0</v>
      </c>
      <c r="G63" s="19">
        <v>1</v>
      </c>
      <c r="H63" s="16">
        <v>0</v>
      </c>
      <c r="I63" s="16">
        <v>0</v>
      </c>
      <c r="J63" s="16">
        <v>0</v>
      </c>
      <c r="K63" s="20">
        <v>4</v>
      </c>
      <c r="L63" s="20">
        <v>0</v>
      </c>
      <c r="M63" s="20">
        <v>0</v>
      </c>
      <c r="N63" s="20">
        <v>1</v>
      </c>
      <c r="O63" s="20">
        <v>0</v>
      </c>
      <c r="P63" s="20">
        <v>0.839</v>
      </c>
      <c r="Q63" s="20">
        <v>0</v>
      </c>
      <c r="R63" s="20">
        <v>0</v>
      </c>
    </row>
    <row r="64" ht="16.5" spans="1:18">
      <c r="A64" s="19">
        <v>399362</v>
      </c>
      <c r="B64" s="19" t="s">
        <v>381</v>
      </c>
      <c r="C64" s="19">
        <v>5965.415</v>
      </c>
      <c r="D64" s="19">
        <v>6826.898</v>
      </c>
      <c r="E64" s="19">
        <v>0</v>
      </c>
      <c r="F64" s="19">
        <v>0</v>
      </c>
      <c r="G64" s="19">
        <v>1</v>
      </c>
      <c r="H64" s="16">
        <v>0</v>
      </c>
      <c r="I64" s="16">
        <v>0</v>
      </c>
      <c r="J64" s="16">
        <v>0</v>
      </c>
      <c r="K64" s="20">
        <v>4</v>
      </c>
      <c r="L64" s="20">
        <v>0</v>
      </c>
      <c r="M64" s="20">
        <v>-1</v>
      </c>
      <c r="N64" s="20">
        <v>1</v>
      </c>
      <c r="O64" s="20">
        <v>0</v>
      </c>
      <c r="P64" s="20">
        <v>1.114</v>
      </c>
      <c r="Q64" s="20">
        <v>0</v>
      </c>
      <c r="R64" s="20">
        <v>0</v>
      </c>
    </row>
    <row r="65" ht="16.5" spans="1:18">
      <c r="A65" s="19">
        <v>399381</v>
      </c>
      <c r="B65" s="19" t="s">
        <v>382</v>
      </c>
      <c r="C65" s="19">
        <v>2716.063</v>
      </c>
      <c r="D65" s="19">
        <v>3155.564</v>
      </c>
      <c r="E65" s="19">
        <v>0</v>
      </c>
      <c r="F65" s="19">
        <v>0</v>
      </c>
      <c r="G65" s="19">
        <v>1</v>
      </c>
      <c r="H65" s="16">
        <v>0</v>
      </c>
      <c r="I65" s="16">
        <v>0</v>
      </c>
      <c r="J65" s="16">
        <v>0</v>
      </c>
      <c r="K65" s="20">
        <v>3</v>
      </c>
      <c r="L65" s="20">
        <v>0</v>
      </c>
      <c r="M65" s="20">
        <v>-1</v>
      </c>
      <c r="N65" s="20">
        <v>1</v>
      </c>
      <c r="O65" s="20">
        <v>0</v>
      </c>
      <c r="P65" s="20">
        <v>6.36</v>
      </c>
      <c r="Q65" s="20">
        <v>0</v>
      </c>
      <c r="R65" s="20">
        <v>0</v>
      </c>
    </row>
    <row r="66" ht="16.5" spans="1:18">
      <c r="A66" s="19">
        <v>399389</v>
      </c>
      <c r="B66" s="19" t="s">
        <v>383</v>
      </c>
      <c r="C66" s="19">
        <v>4084.255</v>
      </c>
      <c r="D66" s="19">
        <v>4937.881</v>
      </c>
      <c r="E66" s="19">
        <v>0</v>
      </c>
      <c r="F66" s="19">
        <v>0</v>
      </c>
      <c r="G66" s="19">
        <v>1</v>
      </c>
      <c r="H66" s="16">
        <v>0</v>
      </c>
      <c r="I66" s="16">
        <v>0</v>
      </c>
      <c r="J66" s="16">
        <v>0</v>
      </c>
      <c r="K66" s="20">
        <v>4</v>
      </c>
      <c r="L66" s="20">
        <v>0</v>
      </c>
      <c r="M66" s="20">
        <v>0</v>
      </c>
      <c r="N66" s="20">
        <v>1</v>
      </c>
      <c r="O66" s="20">
        <v>0</v>
      </c>
      <c r="P66" s="20">
        <v>8.208</v>
      </c>
      <c r="Q66" s="20">
        <v>0</v>
      </c>
      <c r="R66" s="20">
        <v>0</v>
      </c>
    </row>
    <row r="67" ht="16.5" spans="1:18">
      <c r="A67" s="19">
        <v>399402</v>
      </c>
      <c r="B67" s="19" t="s">
        <v>384</v>
      </c>
      <c r="C67" s="19">
        <v>2853.762</v>
      </c>
      <c r="D67" s="19">
        <v>3249.053</v>
      </c>
      <c r="E67" s="19">
        <v>0</v>
      </c>
      <c r="F67" s="19">
        <v>0</v>
      </c>
      <c r="G67" s="19">
        <v>1</v>
      </c>
      <c r="H67" s="16">
        <v>0</v>
      </c>
      <c r="I67" s="16">
        <v>0</v>
      </c>
      <c r="J67" s="16">
        <v>0</v>
      </c>
      <c r="K67" s="20">
        <v>3</v>
      </c>
      <c r="L67" s="20">
        <v>0</v>
      </c>
      <c r="M67" s="20">
        <v>-1</v>
      </c>
      <c r="N67" s="20">
        <v>1</v>
      </c>
      <c r="O67" s="20">
        <v>0</v>
      </c>
      <c r="P67" s="20">
        <v>7.315</v>
      </c>
      <c r="Q67" s="20">
        <v>0</v>
      </c>
      <c r="R67" s="20">
        <v>0</v>
      </c>
    </row>
    <row r="68" ht="16.5" spans="1:18">
      <c r="A68" s="19">
        <v>399410</v>
      </c>
      <c r="B68" s="19" t="s">
        <v>385</v>
      </c>
      <c r="C68" s="19">
        <v>1682.101</v>
      </c>
      <c r="D68" s="19">
        <v>1964.226</v>
      </c>
      <c r="E68" s="19">
        <v>0</v>
      </c>
      <c r="F68" s="19">
        <v>0</v>
      </c>
      <c r="G68" s="19">
        <v>1</v>
      </c>
      <c r="H68" s="16">
        <v>0</v>
      </c>
      <c r="I68" s="16">
        <v>0</v>
      </c>
      <c r="J68" s="16">
        <v>0</v>
      </c>
      <c r="K68" s="20">
        <v>4</v>
      </c>
      <c r="L68" s="20">
        <v>1</v>
      </c>
      <c r="M68" s="20">
        <v>-1</v>
      </c>
      <c r="N68" s="20">
        <v>1</v>
      </c>
      <c r="O68" s="20">
        <v>0</v>
      </c>
      <c r="P68" s="20">
        <v>-2.615</v>
      </c>
      <c r="Q68" s="20">
        <v>0</v>
      </c>
      <c r="R68" s="20">
        <v>0</v>
      </c>
    </row>
    <row r="69" ht="16.5" spans="1:18">
      <c r="A69" s="19">
        <v>399420</v>
      </c>
      <c r="B69" s="19" t="s">
        <v>386</v>
      </c>
      <c r="C69" s="19">
        <v>1292.321</v>
      </c>
      <c r="D69" s="19">
        <v>1562.586</v>
      </c>
      <c r="E69" s="19">
        <v>0</v>
      </c>
      <c r="F69" s="19">
        <v>0</v>
      </c>
      <c r="G69" s="19">
        <v>1</v>
      </c>
      <c r="H69" s="16">
        <v>0</v>
      </c>
      <c r="I69" s="16">
        <v>0</v>
      </c>
      <c r="J69" s="16">
        <v>0</v>
      </c>
      <c r="K69" s="20">
        <v>1</v>
      </c>
      <c r="L69" s="20">
        <v>0</v>
      </c>
      <c r="M69" s="20">
        <v>0</v>
      </c>
      <c r="N69" s="20">
        <v>0</v>
      </c>
      <c r="O69" s="20">
        <v>0</v>
      </c>
      <c r="P69" s="20">
        <v>6.642</v>
      </c>
      <c r="Q69" s="20">
        <v>0</v>
      </c>
      <c r="R69" s="20">
        <v>0</v>
      </c>
    </row>
    <row r="70" ht="16.5" spans="1:18">
      <c r="A70" s="19">
        <v>399437</v>
      </c>
      <c r="B70" s="19" t="s">
        <v>387</v>
      </c>
      <c r="C70" s="19">
        <v>5766.414</v>
      </c>
      <c r="D70" s="19">
        <v>7022.413</v>
      </c>
      <c r="E70" s="19">
        <v>0</v>
      </c>
      <c r="F70" s="19">
        <v>0</v>
      </c>
      <c r="G70" s="19">
        <v>1</v>
      </c>
      <c r="H70" s="16">
        <v>0</v>
      </c>
      <c r="I70" s="16">
        <v>0</v>
      </c>
      <c r="J70" s="16">
        <v>0</v>
      </c>
      <c r="K70" s="20">
        <v>4</v>
      </c>
      <c r="L70" s="20">
        <v>0</v>
      </c>
      <c r="M70" s="20">
        <v>-1</v>
      </c>
      <c r="N70" s="20">
        <v>1</v>
      </c>
      <c r="O70" s="20">
        <v>0</v>
      </c>
      <c r="P70" s="20">
        <v>7.626</v>
      </c>
      <c r="Q70" s="20">
        <v>0</v>
      </c>
      <c r="R70" s="20">
        <v>0</v>
      </c>
    </row>
    <row r="71" ht="16.5" spans="1:18">
      <c r="A71" s="19">
        <v>399439</v>
      </c>
      <c r="B71" s="19" t="s">
        <v>388</v>
      </c>
      <c r="C71" s="19">
        <v>1592.91</v>
      </c>
      <c r="D71" s="19">
        <v>1770.373</v>
      </c>
      <c r="E71" s="19">
        <v>0</v>
      </c>
      <c r="F71" s="19">
        <v>0</v>
      </c>
      <c r="G71" s="19">
        <v>1</v>
      </c>
      <c r="H71" s="16">
        <v>0</v>
      </c>
      <c r="I71" s="16">
        <v>0</v>
      </c>
      <c r="J71" s="16">
        <v>0</v>
      </c>
      <c r="K71" s="20">
        <v>2</v>
      </c>
      <c r="L71" s="20">
        <v>0</v>
      </c>
      <c r="M71" s="20">
        <v>0</v>
      </c>
      <c r="N71" s="20">
        <v>1</v>
      </c>
      <c r="O71" s="20">
        <v>0</v>
      </c>
      <c r="P71" s="20">
        <v>0.859</v>
      </c>
      <c r="Q71" s="20">
        <v>0</v>
      </c>
      <c r="R71" s="20">
        <v>0</v>
      </c>
    </row>
    <row r="72" ht="16.5" spans="1:18">
      <c r="A72" s="19">
        <v>399610</v>
      </c>
      <c r="B72" s="19" t="s">
        <v>389</v>
      </c>
      <c r="C72" s="19">
        <v>5575.235</v>
      </c>
      <c r="D72" s="19">
        <v>6739.359</v>
      </c>
      <c r="E72" s="19">
        <v>0</v>
      </c>
      <c r="F72" s="19">
        <v>0</v>
      </c>
      <c r="G72" s="19">
        <v>1</v>
      </c>
      <c r="H72" s="16">
        <v>0</v>
      </c>
      <c r="I72" s="16">
        <v>0</v>
      </c>
      <c r="J72" s="16">
        <v>0</v>
      </c>
      <c r="K72" s="20">
        <v>4</v>
      </c>
      <c r="L72" s="20">
        <v>1</v>
      </c>
      <c r="M72" s="20">
        <v>0</v>
      </c>
      <c r="N72" s="20">
        <v>1</v>
      </c>
      <c r="O72" s="20">
        <v>0</v>
      </c>
      <c r="P72" s="20">
        <v>6.836</v>
      </c>
      <c r="Q72" s="20">
        <v>1</v>
      </c>
      <c r="R72" s="20">
        <v>0</v>
      </c>
    </row>
    <row r="73" ht="16.5" spans="1:18">
      <c r="A73" s="19">
        <v>399613</v>
      </c>
      <c r="B73" s="19" t="s">
        <v>390</v>
      </c>
      <c r="C73" s="19">
        <v>2752.674</v>
      </c>
      <c r="D73" s="19">
        <v>3123.518</v>
      </c>
      <c r="E73" s="19">
        <v>0</v>
      </c>
      <c r="F73" s="19">
        <v>0</v>
      </c>
      <c r="G73" s="19">
        <v>1</v>
      </c>
      <c r="H73" s="16">
        <v>0</v>
      </c>
      <c r="I73" s="16">
        <v>0</v>
      </c>
      <c r="J73" s="16">
        <v>0</v>
      </c>
      <c r="K73" s="20">
        <v>4</v>
      </c>
      <c r="L73" s="20">
        <v>1</v>
      </c>
      <c r="M73" s="20">
        <v>-1</v>
      </c>
      <c r="N73" s="20">
        <v>1</v>
      </c>
      <c r="O73" s="20">
        <v>0</v>
      </c>
      <c r="P73" s="20">
        <v>-6.922</v>
      </c>
      <c r="Q73" s="20">
        <v>0</v>
      </c>
      <c r="R73" s="20">
        <v>0</v>
      </c>
    </row>
    <row r="74" ht="16.5" spans="1:18">
      <c r="A74" s="19">
        <v>399619</v>
      </c>
      <c r="B74" s="19" t="s">
        <v>391</v>
      </c>
      <c r="C74" s="19">
        <v>6191.375</v>
      </c>
      <c r="D74" s="19">
        <v>7237.567</v>
      </c>
      <c r="E74" s="19">
        <v>0</v>
      </c>
      <c r="F74" s="19">
        <v>0</v>
      </c>
      <c r="G74" s="19">
        <v>1</v>
      </c>
      <c r="H74" s="16">
        <v>0</v>
      </c>
      <c r="I74" s="16">
        <v>0</v>
      </c>
      <c r="J74" s="16">
        <v>0</v>
      </c>
      <c r="K74" s="20">
        <v>4</v>
      </c>
      <c r="L74" s="20">
        <v>0</v>
      </c>
      <c r="M74" s="20">
        <v>-1</v>
      </c>
      <c r="N74" s="20">
        <v>1</v>
      </c>
      <c r="O74" s="20">
        <v>0</v>
      </c>
      <c r="P74" s="20">
        <v>3.678</v>
      </c>
      <c r="Q74" s="20">
        <v>0</v>
      </c>
      <c r="R74" s="20">
        <v>0</v>
      </c>
    </row>
    <row r="75" ht="16.5" spans="1:18">
      <c r="A75" s="19">
        <v>399621</v>
      </c>
      <c r="B75" s="19" t="s">
        <v>392</v>
      </c>
      <c r="C75" s="19">
        <v>4511.84</v>
      </c>
      <c r="D75" s="19">
        <v>5635.205</v>
      </c>
      <c r="E75" s="19">
        <v>0</v>
      </c>
      <c r="F75" s="19">
        <v>0</v>
      </c>
      <c r="G75" s="19">
        <v>1</v>
      </c>
      <c r="H75" s="16">
        <v>0</v>
      </c>
      <c r="I75" s="16">
        <v>0</v>
      </c>
      <c r="J75" s="16">
        <v>0</v>
      </c>
      <c r="K75" s="20">
        <v>4</v>
      </c>
      <c r="L75" s="20">
        <v>0</v>
      </c>
      <c r="M75" s="20">
        <v>0</v>
      </c>
      <c r="N75" s="20">
        <v>0</v>
      </c>
      <c r="O75" s="20">
        <v>0</v>
      </c>
      <c r="P75" s="20">
        <v>2.658</v>
      </c>
      <c r="Q75" s="20">
        <v>0</v>
      </c>
      <c r="R75" s="20">
        <v>0</v>
      </c>
    </row>
    <row r="76" ht="16.5" spans="1:18">
      <c r="A76" s="19">
        <v>399636</v>
      </c>
      <c r="B76" s="19" t="s">
        <v>393</v>
      </c>
      <c r="C76" s="19">
        <v>4434.033</v>
      </c>
      <c r="D76" s="19">
        <v>5159.25</v>
      </c>
      <c r="E76" s="19">
        <v>0</v>
      </c>
      <c r="F76" s="19">
        <v>0</v>
      </c>
      <c r="G76" s="19">
        <v>1</v>
      </c>
      <c r="H76" s="16">
        <v>0</v>
      </c>
      <c r="I76" s="16">
        <v>0</v>
      </c>
      <c r="J76" s="16">
        <v>0</v>
      </c>
      <c r="K76" s="20">
        <v>4</v>
      </c>
      <c r="L76" s="20">
        <v>1</v>
      </c>
      <c r="M76" s="20">
        <v>0</v>
      </c>
      <c r="N76" s="20">
        <v>1</v>
      </c>
      <c r="O76" s="20">
        <v>0</v>
      </c>
      <c r="P76" s="20">
        <v>15.749</v>
      </c>
      <c r="Q76" s="20">
        <v>0</v>
      </c>
      <c r="R76" s="20">
        <v>0</v>
      </c>
    </row>
    <row r="77" ht="16.5" spans="1:18">
      <c r="A77" s="19">
        <v>399643</v>
      </c>
      <c r="B77" s="19" t="s">
        <v>394</v>
      </c>
      <c r="C77" s="19">
        <v>2358.83</v>
      </c>
      <c r="D77" s="19">
        <v>2883.191</v>
      </c>
      <c r="E77" s="19">
        <v>0</v>
      </c>
      <c r="F77" s="19">
        <v>0</v>
      </c>
      <c r="G77" s="19">
        <v>1</v>
      </c>
      <c r="H77" s="16">
        <v>0</v>
      </c>
      <c r="I77" s="16">
        <v>0</v>
      </c>
      <c r="J77" s="16">
        <v>0</v>
      </c>
      <c r="K77" s="20">
        <v>4</v>
      </c>
      <c r="L77" s="20">
        <v>0</v>
      </c>
      <c r="M77" s="20">
        <v>-1</v>
      </c>
      <c r="N77" s="20">
        <v>1</v>
      </c>
      <c r="O77" s="20">
        <v>0</v>
      </c>
      <c r="P77" s="20">
        <v>0.589</v>
      </c>
      <c r="Q77" s="20">
        <v>0</v>
      </c>
      <c r="R77" s="20">
        <v>0</v>
      </c>
    </row>
    <row r="78" ht="16.5" spans="1:18">
      <c r="A78" s="19">
        <v>399650</v>
      </c>
      <c r="B78" s="19" t="s">
        <v>395</v>
      </c>
      <c r="C78" s="19">
        <v>1943.543</v>
      </c>
      <c r="D78" s="19">
        <v>2221.633</v>
      </c>
      <c r="E78" s="19">
        <v>0</v>
      </c>
      <c r="F78" s="19">
        <v>0</v>
      </c>
      <c r="G78" s="19">
        <v>1</v>
      </c>
      <c r="H78" s="16">
        <v>0</v>
      </c>
      <c r="I78" s="16">
        <v>0</v>
      </c>
      <c r="J78" s="16">
        <v>0</v>
      </c>
      <c r="K78" s="20">
        <v>3</v>
      </c>
      <c r="L78" s="20">
        <v>0</v>
      </c>
      <c r="M78" s="20">
        <v>-1</v>
      </c>
      <c r="N78" s="20">
        <v>1</v>
      </c>
      <c r="O78" s="20">
        <v>0</v>
      </c>
      <c r="P78" s="20">
        <v>1.325</v>
      </c>
      <c r="Q78" s="20">
        <v>0</v>
      </c>
      <c r="R78" s="20">
        <v>0</v>
      </c>
    </row>
    <row r="79" ht="16.5" spans="1:18">
      <c r="A79" s="19">
        <v>399667</v>
      </c>
      <c r="B79" s="19" t="s">
        <v>396</v>
      </c>
      <c r="C79" s="19">
        <v>2928.47</v>
      </c>
      <c r="D79" s="19">
        <v>3560.329</v>
      </c>
      <c r="E79" s="19">
        <v>0</v>
      </c>
      <c r="F79" s="19">
        <v>0</v>
      </c>
      <c r="G79" s="19">
        <v>1</v>
      </c>
      <c r="H79" s="16">
        <v>0</v>
      </c>
      <c r="I79" s="16">
        <v>0</v>
      </c>
      <c r="J79" s="16">
        <v>0</v>
      </c>
      <c r="K79" s="20">
        <v>4</v>
      </c>
      <c r="L79" s="20">
        <v>0</v>
      </c>
      <c r="M79" s="20">
        <v>-1</v>
      </c>
      <c r="N79" s="20">
        <v>1</v>
      </c>
      <c r="O79" s="20">
        <v>0</v>
      </c>
      <c r="P79" s="20">
        <v>1.939</v>
      </c>
      <c r="Q79" s="20">
        <v>0</v>
      </c>
      <c r="R79" s="20">
        <v>0</v>
      </c>
    </row>
    <row r="80" ht="16.5" spans="1:18">
      <c r="A80" s="19">
        <v>399668</v>
      </c>
      <c r="B80" s="19" t="s">
        <v>397</v>
      </c>
      <c r="C80" s="19">
        <v>3658.505</v>
      </c>
      <c r="D80" s="19">
        <v>4406.079</v>
      </c>
      <c r="E80" s="19">
        <v>0</v>
      </c>
      <c r="F80" s="19">
        <v>0</v>
      </c>
      <c r="G80" s="19">
        <v>1</v>
      </c>
      <c r="H80" s="16">
        <v>0</v>
      </c>
      <c r="I80" s="16">
        <v>0</v>
      </c>
      <c r="J80" s="16">
        <v>0</v>
      </c>
      <c r="K80" s="20">
        <v>4</v>
      </c>
      <c r="L80" s="20">
        <v>0</v>
      </c>
      <c r="M80" s="20">
        <v>0</v>
      </c>
      <c r="N80" s="20">
        <v>1</v>
      </c>
      <c r="O80" s="20">
        <v>0</v>
      </c>
      <c r="P80" s="20">
        <v>43.852</v>
      </c>
      <c r="Q80" s="20">
        <v>0</v>
      </c>
      <c r="R80" s="20">
        <v>0</v>
      </c>
    </row>
    <row r="81" ht="16.5" spans="1:18">
      <c r="A81" s="19">
        <v>399670</v>
      </c>
      <c r="B81" s="19" t="s">
        <v>398</v>
      </c>
      <c r="C81" s="19">
        <v>3010.766</v>
      </c>
      <c r="D81" s="19">
        <v>3502.013</v>
      </c>
      <c r="E81" s="19">
        <v>0</v>
      </c>
      <c r="F81" s="19">
        <v>0</v>
      </c>
      <c r="G81" s="19">
        <v>1</v>
      </c>
      <c r="H81" s="16">
        <v>0</v>
      </c>
      <c r="I81" s="16">
        <v>0</v>
      </c>
      <c r="J81" s="16">
        <v>0</v>
      </c>
      <c r="K81" s="20">
        <v>3</v>
      </c>
      <c r="L81" s="20">
        <v>0</v>
      </c>
      <c r="M81" s="20">
        <v>-1</v>
      </c>
      <c r="N81" s="20">
        <v>1</v>
      </c>
      <c r="O81" s="20">
        <v>0</v>
      </c>
      <c r="P81" s="20">
        <v>7.31</v>
      </c>
      <c r="Q81" s="20">
        <v>0</v>
      </c>
      <c r="R81" s="20">
        <v>0</v>
      </c>
    </row>
    <row r="82" ht="16.5" spans="1:18">
      <c r="A82" s="19">
        <v>399673</v>
      </c>
      <c r="B82" s="19" t="s">
        <v>109</v>
      </c>
      <c r="C82" s="19">
        <v>1929.286</v>
      </c>
      <c r="D82" s="19">
        <v>2342.636</v>
      </c>
      <c r="E82" s="19">
        <v>0</v>
      </c>
      <c r="F82" s="19">
        <v>0</v>
      </c>
      <c r="G82" s="19">
        <v>1</v>
      </c>
      <c r="H82" s="16">
        <v>0</v>
      </c>
      <c r="I82" s="16">
        <v>0</v>
      </c>
      <c r="J82" s="16">
        <v>0</v>
      </c>
      <c r="K82" s="20">
        <v>4</v>
      </c>
      <c r="L82" s="20">
        <v>0</v>
      </c>
      <c r="M82" s="20">
        <v>-1</v>
      </c>
      <c r="N82" s="20">
        <v>1</v>
      </c>
      <c r="O82" s="20">
        <v>0</v>
      </c>
      <c r="P82" s="20">
        <v>3.842</v>
      </c>
      <c r="Q82" s="20">
        <v>0</v>
      </c>
      <c r="R82" s="20">
        <v>0</v>
      </c>
    </row>
    <row r="83" ht="16.5" spans="1:18">
      <c r="A83" s="19">
        <v>399680</v>
      </c>
      <c r="B83" s="19" t="s">
        <v>399</v>
      </c>
      <c r="C83" s="19">
        <v>591.241</v>
      </c>
      <c r="D83" s="19">
        <v>672.083</v>
      </c>
      <c r="E83" s="19">
        <v>0</v>
      </c>
      <c r="F83" s="19">
        <v>0</v>
      </c>
      <c r="G83" s="19">
        <v>1</v>
      </c>
      <c r="H83" s="16">
        <v>0</v>
      </c>
      <c r="I83" s="16">
        <v>0</v>
      </c>
      <c r="J83" s="16">
        <v>0</v>
      </c>
      <c r="K83" s="20">
        <v>3</v>
      </c>
      <c r="L83" s="20">
        <v>0</v>
      </c>
      <c r="M83" s="20">
        <v>-1</v>
      </c>
      <c r="N83" s="20">
        <v>1</v>
      </c>
      <c r="O83" s="20">
        <v>0</v>
      </c>
      <c r="P83" s="20">
        <v>7.365</v>
      </c>
      <c r="Q83" s="20">
        <v>0</v>
      </c>
      <c r="R83" s="20">
        <v>0</v>
      </c>
    </row>
    <row r="84" ht="16.5" spans="1:18">
      <c r="A84" s="19">
        <v>399682</v>
      </c>
      <c r="B84" s="19" t="s">
        <v>400</v>
      </c>
      <c r="C84" s="19">
        <v>1281.473</v>
      </c>
      <c r="D84" s="19">
        <v>1492.842</v>
      </c>
      <c r="E84" s="19">
        <v>0</v>
      </c>
      <c r="F84" s="19">
        <v>0</v>
      </c>
      <c r="G84" s="19">
        <v>1</v>
      </c>
      <c r="H84" s="16">
        <v>0</v>
      </c>
      <c r="I84" s="16">
        <v>0</v>
      </c>
      <c r="J84" s="16">
        <v>0</v>
      </c>
      <c r="K84" s="20">
        <v>4</v>
      </c>
      <c r="L84" s="20">
        <v>0</v>
      </c>
      <c r="M84" s="20">
        <v>0</v>
      </c>
      <c r="N84" s="20">
        <v>1</v>
      </c>
      <c r="O84" s="20">
        <v>0</v>
      </c>
      <c r="P84" s="20">
        <v>4.721</v>
      </c>
      <c r="Q84" s="20">
        <v>0</v>
      </c>
      <c r="R84" s="20">
        <v>0</v>
      </c>
    </row>
    <row r="85" ht="16.5" spans="1:18">
      <c r="A85" s="19">
        <v>399686</v>
      </c>
      <c r="B85" s="19" t="s">
        <v>401</v>
      </c>
      <c r="C85" s="19">
        <v>1874.602</v>
      </c>
      <c r="D85" s="19">
        <v>2263.185</v>
      </c>
      <c r="E85" s="19">
        <v>0</v>
      </c>
      <c r="F85" s="19">
        <v>0</v>
      </c>
      <c r="G85" s="19">
        <v>1</v>
      </c>
      <c r="H85" s="16">
        <v>0</v>
      </c>
      <c r="I85" s="16">
        <v>0</v>
      </c>
      <c r="J85" s="16">
        <v>0</v>
      </c>
      <c r="K85" s="20">
        <v>4</v>
      </c>
      <c r="L85" s="20">
        <v>0</v>
      </c>
      <c r="M85" s="20">
        <v>-1</v>
      </c>
      <c r="N85" s="20">
        <v>1</v>
      </c>
      <c r="O85" s="20">
        <v>0</v>
      </c>
      <c r="P85" s="20">
        <v>-1.199</v>
      </c>
      <c r="Q85" s="20">
        <v>0</v>
      </c>
      <c r="R85" s="20">
        <v>0</v>
      </c>
    </row>
    <row r="86" ht="16.5" spans="1:18">
      <c r="A86" s="19">
        <v>399688</v>
      </c>
      <c r="B86" s="19" t="s">
        <v>402</v>
      </c>
      <c r="C86" s="19">
        <v>2175.716</v>
      </c>
      <c r="D86" s="19">
        <v>2752.4</v>
      </c>
      <c r="E86" s="19">
        <v>0</v>
      </c>
      <c r="F86" s="19">
        <v>0</v>
      </c>
      <c r="G86" s="19">
        <v>1</v>
      </c>
      <c r="H86" s="16">
        <v>0</v>
      </c>
      <c r="I86" s="16">
        <v>0</v>
      </c>
      <c r="J86" s="16">
        <v>0</v>
      </c>
      <c r="K86" s="20">
        <v>4</v>
      </c>
      <c r="L86" s="20">
        <v>0</v>
      </c>
      <c r="M86" s="20">
        <v>0</v>
      </c>
      <c r="N86" s="20">
        <v>1</v>
      </c>
      <c r="O86" s="20">
        <v>0</v>
      </c>
      <c r="P86" s="20">
        <v>15.112</v>
      </c>
      <c r="Q86" s="20">
        <v>0</v>
      </c>
      <c r="R86" s="20">
        <v>0</v>
      </c>
    </row>
    <row r="87" ht="16.5" spans="1:18">
      <c r="A87" s="19">
        <v>399705</v>
      </c>
      <c r="B87" s="19" t="s">
        <v>403</v>
      </c>
      <c r="C87" s="19">
        <v>2633.653</v>
      </c>
      <c r="D87" s="19">
        <v>3064.257</v>
      </c>
      <c r="E87" s="19">
        <v>0</v>
      </c>
      <c r="F87" s="19">
        <v>0</v>
      </c>
      <c r="G87" s="19">
        <v>1</v>
      </c>
      <c r="H87" s="16">
        <v>0</v>
      </c>
      <c r="I87" s="16">
        <v>0</v>
      </c>
      <c r="J87" s="16">
        <v>0</v>
      </c>
      <c r="K87" s="20">
        <v>4</v>
      </c>
      <c r="L87" s="20">
        <v>0</v>
      </c>
      <c r="M87" s="20">
        <v>-1</v>
      </c>
      <c r="N87" s="20">
        <v>1</v>
      </c>
      <c r="O87" s="20">
        <v>0</v>
      </c>
      <c r="P87" s="20">
        <v>1.742</v>
      </c>
      <c r="Q87" s="20">
        <v>0</v>
      </c>
      <c r="R87" s="20">
        <v>0</v>
      </c>
    </row>
    <row r="88" ht="16.5" spans="1:18">
      <c r="A88" s="19">
        <v>399707</v>
      </c>
      <c r="B88" s="19" t="s">
        <v>404</v>
      </c>
      <c r="C88" s="19">
        <v>5630.912</v>
      </c>
      <c r="D88" s="19">
        <v>6912.658</v>
      </c>
      <c r="E88" s="19">
        <v>0</v>
      </c>
      <c r="F88" s="19">
        <v>0</v>
      </c>
      <c r="G88" s="19">
        <v>1</v>
      </c>
      <c r="H88" s="16">
        <v>0</v>
      </c>
      <c r="I88" s="16">
        <v>0</v>
      </c>
      <c r="J88" s="16">
        <v>0</v>
      </c>
      <c r="K88" s="20">
        <v>4</v>
      </c>
      <c r="L88" s="20">
        <v>0</v>
      </c>
      <c r="M88" s="20">
        <v>0</v>
      </c>
      <c r="N88" s="20">
        <v>1</v>
      </c>
      <c r="O88" s="20">
        <v>0</v>
      </c>
      <c r="P88" s="20">
        <v>12.51</v>
      </c>
      <c r="Q88" s="20">
        <v>0</v>
      </c>
      <c r="R88" s="20">
        <v>0</v>
      </c>
    </row>
    <row r="89" ht="16.5" spans="1:18">
      <c r="A89" s="19">
        <v>399808</v>
      </c>
      <c r="B89" s="19" t="s">
        <v>405</v>
      </c>
      <c r="C89" s="19">
        <v>1791.715</v>
      </c>
      <c r="D89" s="19">
        <v>2168.655</v>
      </c>
      <c r="E89" s="19">
        <v>0</v>
      </c>
      <c r="F89" s="19">
        <v>0</v>
      </c>
      <c r="G89" s="19">
        <v>1</v>
      </c>
      <c r="H89" s="16">
        <v>0</v>
      </c>
      <c r="I89" s="16">
        <v>0</v>
      </c>
      <c r="J89" s="16">
        <v>0</v>
      </c>
      <c r="K89" s="20">
        <v>4</v>
      </c>
      <c r="L89" s="20">
        <v>0</v>
      </c>
      <c r="M89" s="20">
        <v>-1</v>
      </c>
      <c r="N89" s="20">
        <v>1</v>
      </c>
      <c r="O89" s="20">
        <v>0</v>
      </c>
      <c r="P89" s="20">
        <v>3.11</v>
      </c>
      <c r="Q89" s="20">
        <v>0</v>
      </c>
      <c r="R89" s="20">
        <v>0</v>
      </c>
    </row>
    <row r="90" ht="16.5" spans="1:18">
      <c r="A90" s="19">
        <v>399850</v>
      </c>
      <c r="B90" s="19" t="s">
        <v>103</v>
      </c>
      <c r="C90" s="19">
        <v>6790.107</v>
      </c>
      <c r="D90" s="19">
        <v>7742.003</v>
      </c>
      <c r="E90" s="19">
        <v>0</v>
      </c>
      <c r="F90" s="19">
        <v>0</v>
      </c>
      <c r="G90" s="19">
        <v>1</v>
      </c>
      <c r="H90" s="16">
        <v>0</v>
      </c>
      <c r="I90" s="16">
        <v>0</v>
      </c>
      <c r="J90" s="16">
        <v>0</v>
      </c>
      <c r="K90" s="20">
        <v>4</v>
      </c>
      <c r="L90" s="20">
        <v>1</v>
      </c>
      <c r="M90" s="20">
        <v>-1</v>
      </c>
      <c r="N90" s="20">
        <v>1</v>
      </c>
      <c r="O90" s="20">
        <v>0</v>
      </c>
      <c r="P90" s="20">
        <v>0.002</v>
      </c>
      <c r="Q90" s="20">
        <v>0</v>
      </c>
      <c r="R90" s="20">
        <v>0</v>
      </c>
    </row>
    <row r="91" ht="16.5" spans="1:18">
      <c r="A91" s="19">
        <v>399928</v>
      </c>
      <c r="B91" s="19" t="s">
        <v>365</v>
      </c>
      <c r="C91" s="19">
        <v>2585.021</v>
      </c>
      <c r="D91" s="19">
        <v>3006.136</v>
      </c>
      <c r="E91" s="19">
        <v>0</v>
      </c>
      <c r="F91" s="19">
        <v>0</v>
      </c>
      <c r="G91" s="19">
        <v>1</v>
      </c>
      <c r="H91" s="16">
        <v>0</v>
      </c>
      <c r="I91" s="16">
        <v>0</v>
      </c>
      <c r="J91" s="16">
        <v>0</v>
      </c>
      <c r="K91" s="20">
        <v>2</v>
      </c>
      <c r="L91" s="20">
        <v>0</v>
      </c>
      <c r="M91" s="20">
        <v>0</v>
      </c>
      <c r="N91" s="20">
        <v>1</v>
      </c>
      <c r="O91" s="20">
        <v>0</v>
      </c>
      <c r="P91" s="20">
        <v>10.079</v>
      </c>
      <c r="Q91" s="20">
        <v>0</v>
      </c>
      <c r="R91" s="20">
        <v>0</v>
      </c>
    </row>
    <row r="92" ht="16.5" spans="1:18">
      <c r="A92" s="19">
        <v>399975</v>
      </c>
      <c r="B92" s="19" t="s">
        <v>406</v>
      </c>
      <c r="C92" s="19">
        <v>734.229</v>
      </c>
      <c r="D92" s="19">
        <v>901.184</v>
      </c>
      <c r="E92" s="19">
        <v>0</v>
      </c>
      <c r="F92" s="19">
        <v>0</v>
      </c>
      <c r="G92" s="19">
        <v>1</v>
      </c>
      <c r="H92" s="16">
        <v>0</v>
      </c>
      <c r="I92" s="16">
        <v>0</v>
      </c>
      <c r="J92" s="16">
        <v>0</v>
      </c>
      <c r="K92" s="20">
        <v>4</v>
      </c>
      <c r="L92" s="20">
        <v>1</v>
      </c>
      <c r="M92" s="20">
        <v>-1</v>
      </c>
      <c r="N92" s="20">
        <v>1</v>
      </c>
      <c r="O92" s="20">
        <v>0</v>
      </c>
      <c r="P92" s="20">
        <v>-6.836</v>
      </c>
      <c r="Q92" s="20">
        <v>0</v>
      </c>
      <c r="R92" s="20">
        <v>0</v>
      </c>
    </row>
    <row r="93" ht="16.5" spans="1:18">
      <c r="A93" s="19">
        <v>399991</v>
      </c>
      <c r="B93" s="19" t="s">
        <v>407</v>
      </c>
      <c r="C93" s="19">
        <v>1937.57</v>
      </c>
      <c r="D93" s="19">
        <v>2151.56</v>
      </c>
      <c r="E93" s="19">
        <v>0</v>
      </c>
      <c r="F93" s="19">
        <v>0</v>
      </c>
      <c r="G93" s="19">
        <v>1</v>
      </c>
      <c r="H93" s="16">
        <v>0</v>
      </c>
      <c r="I93" s="16">
        <v>0</v>
      </c>
      <c r="J93" s="16">
        <v>0</v>
      </c>
      <c r="K93" s="20">
        <v>0</v>
      </c>
      <c r="L93" s="20">
        <v>0</v>
      </c>
      <c r="M93" s="20">
        <v>0</v>
      </c>
      <c r="N93" s="20">
        <v>0</v>
      </c>
      <c r="O93" s="20">
        <v>0</v>
      </c>
      <c r="P93" s="20">
        <v>4.498</v>
      </c>
      <c r="Q93" s="20">
        <v>0</v>
      </c>
      <c r="R93" s="20">
        <v>1</v>
      </c>
    </row>
    <row r="94" ht="16.5" spans="1:18">
      <c r="A94" s="19">
        <v>980027</v>
      </c>
      <c r="B94" s="19" t="s">
        <v>408</v>
      </c>
      <c r="C94" s="19">
        <v>2017.932</v>
      </c>
      <c r="D94" s="19">
        <v>2334.988</v>
      </c>
      <c r="E94" s="19">
        <v>0</v>
      </c>
      <c r="F94" s="19">
        <v>0</v>
      </c>
      <c r="G94" s="19">
        <v>1</v>
      </c>
      <c r="H94" s="16">
        <v>0</v>
      </c>
      <c r="I94" s="16">
        <v>0</v>
      </c>
      <c r="J94" s="16">
        <v>0</v>
      </c>
      <c r="K94" s="20">
        <v>4</v>
      </c>
      <c r="L94" s="20">
        <v>0</v>
      </c>
      <c r="M94" s="20">
        <v>0</v>
      </c>
      <c r="N94" s="20">
        <v>1</v>
      </c>
      <c r="O94" s="20">
        <v>0</v>
      </c>
      <c r="P94" s="20">
        <v>12.652</v>
      </c>
      <c r="Q94" s="20">
        <v>0</v>
      </c>
      <c r="R94" s="20">
        <v>0</v>
      </c>
    </row>
    <row r="95" ht="16.5" spans="1:18">
      <c r="A95" s="19">
        <v>980028</v>
      </c>
      <c r="B95" s="19" t="s">
        <v>409</v>
      </c>
      <c r="C95" s="19">
        <v>10913.577</v>
      </c>
      <c r="D95" s="19">
        <v>12019.537</v>
      </c>
      <c r="E95" s="19">
        <v>0</v>
      </c>
      <c r="F95" s="19">
        <v>0</v>
      </c>
      <c r="G95" s="19">
        <v>1</v>
      </c>
      <c r="H95" s="16">
        <v>0</v>
      </c>
      <c r="I95" s="16">
        <v>0</v>
      </c>
      <c r="J95" s="16">
        <v>0</v>
      </c>
      <c r="K95" s="20">
        <v>4</v>
      </c>
      <c r="L95" s="20">
        <v>0</v>
      </c>
      <c r="M95" s="20">
        <v>0</v>
      </c>
      <c r="N95" s="20">
        <v>1</v>
      </c>
      <c r="O95" s="20">
        <v>0</v>
      </c>
      <c r="P95" s="20">
        <v>10.928</v>
      </c>
      <c r="Q95" s="20">
        <v>0</v>
      </c>
      <c r="R95" s="20">
        <v>0</v>
      </c>
    </row>
    <row r="96" ht="16.5" spans="1:18">
      <c r="A96" s="19">
        <v>980092</v>
      </c>
      <c r="B96" s="19" t="s">
        <v>410</v>
      </c>
      <c r="C96" s="19">
        <v>4418.723</v>
      </c>
      <c r="D96" s="19">
        <v>4793.508</v>
      </c>
      <c r="E96" s="19">
        <v>0</v>
      </c>
      <c r="F96" s="19">
        <v>0</v>
      </c>
      <c r="G96" s="19">
        <v>1</v>
      </c>
      <c r="H96" s="16">
        <v>0</v>
      </c>
      <c r="I96" s="16">
        <v>0</v>
      </c>
      <c r="J96" s="16">
        <v>0</v>
      </c>
      <c r="K96" s="20">
        <v>4</v>
      </c>
      <c r="L96" s="20">
        <v>0</v>
      </c>
      <c r="M96" s="20">
        <v>0</v>
      </c>
      <c r="N96" s="20">
        <v>1</v>
      </c>
      <c r="O96" s="20">
        <v>0</v>
      </c>
      <c r="P96" s="20">
        <v>3.241</v>
      </c>
      <c r="Q96" s="20">
        <v>0</v>
      </c>
      <c r="R96" s="20">
        <v>0</v>
      </c>
    </row>
    <row r="97" ht="16.5" spans="1:18">
      <c r="A97" s="21"/>
      <c r="B97" s="21"/>
      <c r="C97" s="21"/>
      <c r="D97" s="21"/>
      <c r="E97" s="21"/>
      <c r="F97" s="21"/>
      <c r="G97" s="21"/>
      <c r="H97" s="22"/>
      <c r="I97" s="22"/>
      <c r="J97" s="22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21"/>
      <c r="B98" s="21"/>
      <c r="C98" s="21"/>
      <c r="D98" s="21"/>
      <c r="E98" s="21"/>
      <c r="F98" s="21"/>
      <c r="G98" s="21"/>
      <c r="H98" s="22"/>
      <c r="I98" s="22"/>
      <c r="J98" s="22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21"/>
      <c r="B99" s="21"/>
      <c r="C99" s="21"/>
      <c r="D99" s="21"/>
      <c r="E99" s="21"/>
      <c r="F99" s="21"/>
      <c r="G99" s="21"/>
      <c r="H99" s="22"/>
      <c r="I99" s="22"/>
      <c r="J99" s="22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21"/>
      <c r="B100" s="21"/>
      <c r="C100" s="21"/>
      <c r="D100" s="21"/>
      <c r="E100" s="21"/>
      <c r="F100" s="21"/>
      <c r="G100" s="21"/>
      <c r="H100" s="22"/>
      <c r="I100" s="22"/>
      <c r="J100" s="22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21"/>
      <c r="B101" s="21"/>
      <c r="C101" s="21"/>
      <c r="D101" s="21"/>
      <c r="E101" s="21"/>
      <c r="F101" s="21"/>
      <c r="G101" s="21"/>
      <c r="H101" s="22"/>
      <c r="I101" s="22"/>
      <c r="J101" s="22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21"/>
      <c r="B102" s="21"/>
      <c r="C102" s="21"/>
      <c r="D102" s="21"/>
      <c r="E102" s="21"/>
      <c r="F102" s="21"/>
      <c r="G102" s="21"/>
      <c r="H102" s="22"/>
      <c r="I102" s="22"/>
      <c r="J102" s="22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21"/>
      <c r="B103" s="21"/>
      <c r="C103" s="21"/>
      <c r="D103" s="21"/>
      <c r="E103" s="21"/>
      <c r="F103" s="21"/>
      <c r="G103" s="21"/>
      <c r="H103" s="22"/>
      <c r="I103" s="22"/>
      <c r="J103" s="22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21"/>
      <c r="B104" s="21"/>
      <c r="C104" s="21"/>
      <c r="D104" s="21"/>
      <c r="E104" s="21"/>
      <c r="F104" s="21"/>
      <c r="G104" s="21"/>
      <c r="H104" s="22"/>
      <c r="I104" s="22"/>
      <c r="J104" s="22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21"/>
      <c r="B105" s="21"/>
      <c r="C105" s="21"/>
      <c r="D105" s="21"/>
      <c r="E105" s="21"/>
      <c r="F105" s="21"/>
      <c r="G105" s="21"/>
      <c r="H105" s="22"/>
      <c r="I105" s="22"/>
      <c r="J105" s="22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21"/>
      <c r="B106" s="21"/>
      <c r="C106" s="21"/>
      <c r="D106" s="21"/>
      <c r="E106" s="21"/>
      <c r="F106" s="21"/>
      <c r="G106" s="21"/>
      <c r="H106" s="22"/>
      <c r="I106" s="22"/>
      <c r="J106" s="22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21"/>
      <c r="B107" s="21"/>
      <c r="C107" s="21"/>
      <c r="D107" s="21"/>
      <c r="E107" s="21"/>
      <c r="F107" s="21"/>
      <c r="G107" s="21"/>
      <c r="H107" s="22"/>
      <c r="I107" s="22"/>
      <c r="J107" s="22"/>
      <c r="K107" s="24"/>
      <c r="L107" s="24"/>
      <c r="M107" s="24"/>
      <c r="N107" s="24"/>
      <c r="O107" s="24"/>
      <c r="P107" s="24"/>
      <c r="Q107" s="24"/>
      <c r="R107" s="24"/>
    </row>
    <row r="108" ht="16.5" spans="1:18">
      <c r="A108" s="21"/>
      <c r="B108" s="21"/>
      <c r="C108" s="21"/>
      <c r="D108" s="21"/>
      <c r="E108" s="21"/>
      <c r="F108" s="21"/>
      <c r="G108" s="21"/>
      <c r="H108" s="22"/>
      <c r="I108" s="22"/>
      <c r="J108" s="22"/>
      <c r="K108" s="24"/>
      <c r="L108" s="24"/>
      <c r="M108" s="24"/>
      <c r="N108" s="24"/>
      <c r="O108" s="24"/>
      <c r="P108" s="24"/>
      <c r="Q108" s="24"/>
      <c r="R108" s="24"/>
    </row>
    <row r="109" ht="16.5" spans="1:18">
      <c r="A109" s="21"/>
      <c r="B109" s="21"/>
      <c r="C109" s="21"/>
      <c r="D109" s="21"/>
      <c r="E109" s="21"/>
      <c r="F109" s="21"/>
      <c r="G109" s="21"/>
      <c r="H109" s="22"/>
      <c r="I109" s="22"/>
      <c r="J109" s="22"/>
      <c r="K109" s="24"/>
      <c r="L109" s="24"/>
      <c r="M109" s="24"/>
      <c r="N109" s="24"/>
      <c r="O109" s="24"/>
      <c r="P109" s="24"/>
      <c r="Q109" s="24"/>
      <c r="R109" s="24"/>
    </row>
    <row r="110" ht="16.5" spans="1:18">
      <c r="A110" s="21"/>
      <c r="B110" s="21"/>
      <c r="C110" s="21"/>
      <c r="D110" s="21"/>
      <c r="E110" s="21"/>
      <c r="F110" s="21"/>
      <c r="G110" s="21"/>
      <c r="H110" s="22"/>
      <c r="I110" s="22"/>
      <c r="J110" s="22"/>
      <c r="K110" s="24"/>
      <c r="L110" s="24"/>
      <c r="M110" s="24"/>
      <c r="N110" s="24"/>
      <c r="O110" s="24"/>
      <c r="P110" s="24"/>
      <c r="Q110" s="24"/>
      <c r="R110" s="24"/>
    </row>
    <row r="111" ht="16.5" spans="1:18">
      <c r="A111" s="21"/>
      <c r="B111" s="21"/>
      <c r="C111" s="21"/>
      <c r="D111" s="21"/>
      <c r="E111" s="21"/>
      <c r="F111" s="21"/>
      <c r="G111" s="21"/>
      <c r="H111" s="22"/>
      <c r="I111" s="22"/>
      <c r="J111" s="22"/>
      <c r="K111" s="24"/>
      <c r="L111" s="24"/>
      <c r="M111" s="24"/>
      <c r="N111" s="24"/>
      <c r="O111" s="24"/>
      <c r="P111" s="24"/>
      <c r="Q111" s="24"/>
      <c r="R111" s="24"/>
    </row>
    <row r="112" ht="16.5" spans="1:18">
      <c r="A112" s="21"/>
      <c r="B112" s="21"/>
      <c r="C112" s="21"/>
      <c r="D112" s="21"/>
      <c r="E112" s="21"/>
      <c r="F112" s="21"/>
      <c r="G112" s="21"/>
      <c r="H112" s="22"/>
      <c r="I112" s="22"/>
      <c r="J112" s="22"/>
      <c r="K112" s="24"/>
      <c r="L112" s="24"/>
      <c r="M112" s="24"/>
      <c r="N112" s="24"/>
      <c r="O112" s="24"/>
      <c r="P112" s="24"/>
      <c r="Q112" s="24"/>
      <c r="R112" s="24"/>
    </row>
    <row r="113" ht="16.5" spans="1:18">
      <c r="A113" s="21"/>
      <c r="B113" s="21"/>
      <c r="C113" s="21"/>
      <c r="D113" s="21"/>
      <c r="E113" s="21"/>
      <c r="F113" s="21"/>
      <c r="G113" s="21"/>
      <c r="H113" s="22"/>
      <c r="I113" s="22"/>
      <c r="J113" s="22"/>
      <c r="K113" s="24"/>
      <c r="L113" s="24"/>
      <c r="M113" s="24"/>
      <c r="N113" s="24"/>
      <c r="O113" s="24"/>
      <c r="P113" s="24"/>
      <c r="Q113" s="24"/>
      <c r="R113" s="24"/>
    </row>
    <row r="114" ht="16.5" spans="1:18">
      <c r="A114" s="21"/>
      <c r="B114" s="21"/>
      <c r="C114" s="21"/>
      <c r="D114" s="21"/>
      <c r="E114" s="21"/>
      <c r="F114" s="21"/>
      <c r="G114" s="21"/>
      <c r="H114" s="22"/>
      <c r="I114" s="22"/>
      <c r="J114" s="22"/>
      <c r="K114" s="24"/>
      <c r="L114" s="24"/>
      <c r="M114" s="24"/>
      <c r="N114" s="24"/>
      <c r="O114" s="24"/>
      <c r="P114" s="24"/>
      <c r="Q114" s="24"/>
      <c r="R114" s="24"/>
    </row>
    <row r="115" ht="16.5" spans="1:18">
      <c r="A115" s="21"/>
      <c r="B115" s="21"/>
      <c r="C115" s="21"/>
      <c r="D115" s="21"/>
      <c r="E115" s="21"/>
      <c r="F115" s="21"/>
      <c r="G115" s="21"/>
      <c r="H115" s="22"/>
      <c r="I115" s="22"/>
      <c r="J115" s="22"/>
      <c r="K115" s="24"/>
      <c r="L115" s="24"/>
      <c r="M115" s="24"/>
      <c r="N115" s="24"/>
      <c r="O115" s="24"/>
      <c r="P115" s="24"/>
      <c r="Q115" s="24"/>
      <c r="R115" s="24"/>
    </row>
    <row r="116" ht="16.5" spans="1:18">
      <c r="A116" s="21"/>
      <c r="B116" s="21"/>
      <c r="C116" s="21"/>
      <c r="D116" s="21"/>
      <c r="E116" s="21"/>
      <c r="F116" s="21"/>
      <c r="G116" s="21"/>
      <c r="H116" s="22"/>
      <c r="I116" s="22"/>
      <c r="J116" s="22"/>
      <c r="K116" s="24"/>
      <c r="L116" s="24"/>
      <c r="M116" s="24"/>
      <c r="N116" s="24"/>
      <c r="O116" s="24"/>
      <c r="P116" s="24"/>
      <c r="Q116" s="24"/>
      <c r="R116" s="24"/>
    </row>
    <row r="117" ht="16.5" spans="1:18">
      <c r="A117" s="21"/>
      <c r="B117" s="21"/>
      <c r="C117" s="21"/>
      <c r="D117" s="21"/>
      <c r="E117" s="21"/>
      <c r="F117" s="21"/>
      <c r="G117" s="21"/>
      <c r="H117" s="22"/>
      <c r="I117" s="22"/>
      <c r="J117" s="22"/>
      <c r="K117" s="24"/>
      <c r="L117" s="24"/>
      <c r="M117" s="24"/>
      <c r="N117" s="24"/>
      <c r="O117" s="24"/>
      <c r="P117" s="24"/>
      <c r="Q117" s="24"/>
      <c r="R117" s="24"/>
    </row>
    <row r="118" ht="16.5" spans="1:18">
      <c r="A118" s="21"/>
      <c r="B118" s="21"/>
      <c r="C118" s="21"/>
      <c r="D118" s="21"/>
      <c r="E118" s="21"/>
      <c r="F118" s="21"/>
      <c r="G118" s="21"/>
      <c r="H118" s="22"/>
      <c r="I118" s="22"/>
      <c r="J118" s="22"/>
      <c r="K118" s="24"/>
      <c r="L118" s="24"/>
      <c r="M118" s="24"/>
      <c r="N118" s="24"/>
      <c r="O118" s="24"/>
      <c r="P118" s="24"/>
      <c r="Q118" s="24"/>
      <c r="R118" s="24"/>
    </row>
    <row r="119" ht="16.5" spans="1:18">
      <c r="A119" s="21"/>
      <c r="B119" s="21"/>
      <c r="C119" s="21"/>
      <c r="D119" s="21"/>
      <c r="E119" s="21"/>
      <c r="F119" s="21"/>
      <c r="G119" s="21"/>
      <c r="H119" s="22"/>
      <c r="I119" s="22"/>
      <c r="J119" s="22"/>
      <c r="K119" s="24"/>
      <c r="L119" s="24"/>
      <c r="M119" s="24"/>
      <c r="N119" s="24"/>
      <c r="O119" s="24"/>
      <c r="P119" s="24"/>
      <c r="Q119" s="24"/>
      <c r="R119" s="24"/>
    </row>
    <row r="120" ht="16.5" spans="1:18">
      <c r="A120" s="21"/>
      <c r="B120" s="21"/>
      <c r="C120" s="21"/>
      <c r="D120" s="21"/>
      <c r="E120" s="21"/>
      <c r="F120" s="21"/>
      <c r="G120" s="21"/>
      <c r="H120" s="22"/>
      <c r="I120" s="22"/>
      <c r="J120" s="22"/>
      <c r="K120" s="24"/>
      <c r="L120" s="24"/>
      <c r="M120" s="24"/>
      <c r="N120" s="24"/>
      <c r="O120" s="24"/>
      <c r="P120" s="24"/>
      <c r="Q120" s="24"/>
      <c r="R120" s="24"/>
    </row>
    <row r="121" ht="16.5" spans="1:18">
      <c r="A121" s="21"/>
      <c r="B121" s="21"/>
      <c r="C121" s="21"/>
      <c r="D121" s="21"/>
      <c r="E121" s="21"/>
      <c r="F121" s="21"/>
      <c r="G121" s="21"/>
      <c r="H121" s="22"/>
      <c r="I121" s="22"/>
      <c r="J121" s="22"/>
      <c r="K121" s="24"/>
      <c r="L121" s="24"/>
      <c r="M121" s="24"/>
      <c r="N121" s="24"/>
      <c r="O121" s="24"/>
      <c r="P121" s="24"/>
      <c r="Q121" s="24"/>
      <c r="R121" s="24"/>
    </row>
    <row r="122" ht="16.5" spans="1:18">
      <c r="A122" s="21"/>
      <c r="B122" s="21"/>
      <c r="C122" s="21"/>
      <c r="D122" s="21"/>
      <c r="E122" s="21"/>
      <c r="F122" s="21"/>
      <c r="G122" s="21"/>
      <c r="H122" s="22"/>
      <c r="I122" s="22"/>
      <c r="J122" s="22"/>
      <c r="K122" s="24"/>
      <c r="L122" s="24"/>
      <c r="M122" s="24"/>
      <c r="N122" s="24"/>
      <c r="O122" s="24"/>
      <c r="P122" s="24"/>
      <c r="Q122" s="24"/>
      <c r="R122" s="24"/>
    </row>
    <row r="123" ht="16.5" spans="1:18">
      <c r="A123" s="21"/>
      <c r="B123" s="21"/>
      <c r="C123" s="21"/>
      <c r="D123" s="21"/>
      <c r="E123" s="21"/>
      <c r="F123" s="21"/>
      <c r="G123" s="21"/>
      <c r="H123" s="22"/>
      <c r="I123" s="22"/>
      <c r="J123" s="22"/>
      <c r="K123" s="24"/>
      <c r="L123" s="24"/>
      <c r="M123" s="24"/>
      <c r="N123" s="24"/>
      <c r="O123" s="24"/>
      <c r="P123" s="24"/>
      <c r="Q123" s="24"/>
      <c r="R123" s="24"/>
    </row>
    <row r="124" ht="16.5" spans="1:18">
      <c r="A124" s="21"/>
      <c r="B124" s="21"/>
      <c r="C124" s="21"/>
      <c r="D124" s="21"/>
      <c r="E124" s="21"/>
      <c r="F124" s="21"/>
      <c r="G124" s="21"/>
      <c r="H124" s="22"/>
      <c r="I124" s="22"/>
      <c r="J124" s="22"/>
      <c r="K124" s="24"/>
      <c r="L124" s="24"/>
      <c r="M124" s="24"/>
      <c r="N124" s="24"/>
      <c r="O124" s="24"/>
      <c r="P124" s="24"/>
      <c r="Q124" s="24"/>
      <c r="R124" s="24"/>
    </row>
    <row r="125" ht="16.5" spans="1:18">
      <c r="A125" s="21"/>
      <c r="B125" s="21"/>
      <c r="C125" s="21"/>
      <c r="D125" s="21"/>
      <c r="E125" s="21"/>
      <c r="F125" s="21"/>
      <c r="G125" s="21"/>
      <c r="H125" s="22"/>
      <c r="I125" s="22"/>
      <c r="J125" s="22"/>
      <c r="K125" s="24"/>
      <c r="L125" s="24"/>
      <c r="M125" s="24"/>
      <c r="N125" s="24"/>
      <c r="O125" s="24"/>
      <c r="P125" s="24"/>
      <c r="Q125" s="24"/>
      <c r="R125" s="24"/>
    </row>
    <row r="126" ht="16.5" spans="1:18">
      <c r="A126" s="21"/>
      <c r="B126" s="21"/>
      <c r="C126" s="21"/>
      <c r="D126" s="21"/>
      <c r="E126" s="21"/>
      <c r="F126" s="21"/>
      <c r="G126" s="21"/>
      <c r="H126" s="22"/>
      <c r="I126" s="22"/>
      <c r="J126" s="22"/>
      <c r="K126" s="24"/>
      <c r="L126" s="24"/>
      <c r="M126" s="24"/>
      <c r="N126" s="24"/>
      <c r="O126" s="24"/>
      <c r="P126" s="24"/>
      <c r="Q126" s="24"/>
      <c r="R126" s="24"/>
    </row>
    <row r="127" ht="16.5" spans="1:18">
      <c r="A127" s="21"/>
      <c r="B127" s="21"/>
      <c r="C127" s="21"/>
      <c r="D127" s="21"/>
      <c r="E127" s="21"/>
      <c r="F127" s="21"/>
      <c r="G127" s="21"/>
      <c r="H127" s="22"/>
      <c r="I127" s="22"/>
      <c r="J127" s="22"/>
      <c r="K127" s="24"/>
      <c r="L127" s="24"/>
      <c r="M127" s="24"/>
      <c r="N127" s="24"/>
      <c r="O127" s="24"/>
      <c r="P127" s="24"/>
      <c r="Q127" s="24"/>
      <c r="R127" s="24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5"/>
      <c r="L128" s="25"/>
      <c r="M128" s="25"/>
      <c r="N128" s="25"/>
      <c r="O128" s="25"/>
      <c r="P128" s="25"/>
      <c r="Q128" s="25"/>
      <c r="R128" s="25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5"/>
      <c r="L129" s="25"/>
      <c r="M129" s="25"/>
      <c r="N129" s="25"/>
      <c r="O129" s="25"/>
      <c r="P129" s="25"/>
      <c r="Q129" s="25"/>
      <c r="R129" s="25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5"/>
      <c r="L130" s="25"/>
      <c r="M130" s="25"/>
      <c r="N130" s="25"/>
      <c r="O130" s="25"/>
      <c r="P130" s="25"/>
      <c r="Q130" s="25"/>
      <c r="R130" s="25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5"/>
      <c r="L131" s="25"/>
      <c r="M131" s="25"/>
      <c r="N131" s="25"/>
      <c r="O131" s="25"/>
      <c r="P131" s="25"/>
      <c r="Q131" s="25"/>
      <c r="R131" s="25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5"/>
      <c r="L132" s="25"/>
      <c r="M132" s="25"/>
      <c r="N132" s="25"/>
      <c r="O132" s="25"/>
      <c r="P132" s="25"/>
      <c r="Q132" s="25"/>
      <c r="R132" s="25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5"/>
      <c r="L133" s="25"/>
      <c r="M133" s="25"/>
      <c r="N133" s="25"/>
      <c r="O133" s="25"/>
      <c r="P133" s="25"/>
      <c r="Q133" s="25"/>
      <c r="R133" s="25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5"/>
      <c r="L134" s="25"/>
      <c r="M134" s="25"/>
      <c r="N134" s="25"/>
      <c r="O134" s="25"/>
      <c r="P134" s="25"/>
      <c r="Q134" s="25"/>
      <c r="R134" s="25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5"/>
      <c r="L135" s="25"/>
      <c r="M135" s="25"/>
      <c r="N135" s="25"/>
      <c r="O135" s="25"/>
      <c r="P135" s="25"/>
      <c r="Q135" s="25"/>
      <c r="R135" s="25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5"/>
      <c r="L136" s="25"/>
      <c r="M136" s="25"/>
      <c r="N136" s="25"/>
      <c r="O136" s="25"/>
      <c r="P136" s="25"/>
      <c r="Q136" s="25"/>
      <c r="R136" s="25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5"/>
      <c r="L137" s="25"/>
      <c r="M137" s="25"/>
      <c r="N137" s="25"/>
      <c r="O137" s="25"/>
      <c r="P137" s="25"/>
      <c r="Q137" s="25"/>
      <c r="R137" s="25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5"/>
      <c r="L138" s="25"/>
      <c r="M138" s="25"/>
      <c r="N138" s="25"/>
      <c r="O138" s="25"/>
      <c r="P138" s="25"/>
      <c r="Q138" s="25"/>
      <c r="R138" s="25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5"/>
      <c r="L139" s="25"/>
      <c r="M139" s="25"/>
      <c r="N139" s="25"/>
      <c r="O139" s="25"/>
      <c r="P139" s="25"/>
      <c r="Q139" s="25"/>
      <c r="R139" s="25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5"/>
      <c r="L140" s="25"/>
      <c r="M140" s="25"/>
      <c r="N140" s="25"/>
      <c r="O140" s="25"/>
      <c r="P140" s="25"/>
      <c r="Q140" s="25"/>
      <c r="R140" s="25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5"/>
      <c r="L141" s="25"/>
      <c r="M141" s="25"/>
      <c r="N141" s="25"/>
      <c r="O141" s="25"/>
      <c r="P141" s="25"/>
      <c r="Q141" s="25"/>
      <c r="R141" s="25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5"/>
      <c r="L142" s="25"/>
      <c r="M142" s="25"/>
      <c r="N142" s="25"/>
      <c r="O142" s="25"/>
      <c r="P142" s="25"/>
      <c r="Q142" s="25"/>
      <c r="R142" s="25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5"/>
      <c r="L143" s="25"/>
      <c r="M143" s="25"/>
      <c r="N143" s="25"/>
      <c r="O143" s="25"/>
      <c r="P143" s="25"/>
      <c r="Q143" s="25"/>
      <c r="R143" s="25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5"/>
      <c r="L144" s="25"/>
      <c r="M144" s="25"/>
      <c r="N144" s="25"/>
      <c r="O144" s="25"/>
      <c r="P144" s="25"/>
      <c r="Q144" s="25"/>
      <c r="R144" s="25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5"/>
      <c r="L145" s="25"/>
      <c r="M145" s="25"/>
      <c r="N145" s="25"/>
      <c r="O145" s="25"/>
      <c r="P145" s="25"/>
      <c r="Q145" s="25"/>
      <c r="R145" s="25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5"/>
      <c r="L146" s="25"/>
      <c r="M146" s="25"/>
      <c r="N146" s="25"/>
      <c r="O146" s="25"/>
      <c r="P146" s="25"/>
      <c r="Q146" s="25"/>
      <c r="R146" s="25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5"/>
      <c r="L147" s="25"/>
      <c r="M147" s="25"/>
      <c r="N147" s="25"/>
      <c r="O147" s="25"/>
      <c r="P147" s="25"/>
      <c r="Q147" s="25"/>
      <c r="R147" s="25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5"/>
      <c r="L148" s="25"/>
      <c r="M148" s="25"/>
      <c r="N148" s="25"/>
      <c r="O148" s="25"/>
      <c r="P148" s="25"/>
      <c r="Q148" s="25"/>
      <c r="R148" s="25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5"/>
      <c r="L149" s="25"/>
      <c r="M149" s="25"/>
      <c r="N149" s="25"/>
      <c r="O149" s="25"/>
      <c r="P149" s="25"/>
      <c r="Q149" s="25"/>
      <c r="R149" s="25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5"/>
      <c r="L150" s="25"/>
      <c r="M150" s="25"/>
      <c r="N150" s="25"/>
      <c r="O150" s="25"/>
      <c r="P150" s="25"/>
      <c r="Q150" s="25"/>
      <c r="R150" s="25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5"/>
      <c r="L151" s="25"/>
      <c r="M151" s="25"/>
      <c r="N151" s="25"/>
      <c r="O151" s="25"/>
      <c r="P151" s="25"/>
      <c r="Q151" s="25"/>
      <c r="R151" s="25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5"/>
      <c r="L152" s="25"/>
      <c r="M152" s="25"/>
      <c r="N152" s="25"/>
      <c r="O152" s="25"/>
      <c r="P152" s="25"/>
      <c r="Q152" s="25"/>
      <c r="R152" s="25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5"/>
      <c r="L153" s="25"/>
      <c r="M153" s="25"/>
      <c r="N153" s="25"/>
      <c r="O153" s="25"/>
      <c r="P153" s="25"/>
      <c r="Q153" s="25"/>
      <c r="R153" s="25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5"/>
      <c r="L154" s="25"/>
      <c r="M154" s="25"/>
      <c r="N154" s="25"/>
      <c r="O154" s="25"/>
      <c r="P154" s="25"/>
      <c r="Q154" s="25"/>
      <c r="R154" s="25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5"/>
      <c r="L155" s="25"/>
      <c r="M155" s="25"/>
      <c r="N155" s="25"/>
      <c r="O155" s="25"/>
      <c r="P155" s="25"/>
      <c r="Q155" s="25"/>
      <c r="R155" s="25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5"/>
      <c r="L156" s="25"/>
      <c r="M156" s="25"/>
      <c r="N156" s="25"/>
      <c r="O156" s="25"/>
      <c r="P156" s="25"/>
      <c r="Q156" s="25"/>
      <c r="R156" s="25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5"/>
      <c r="L157" s="25"/>
      <c r="M157" s="25"/>
      <c r="N157" s="25"/>
      <c r="O157" s="25"/>
      <c r="P157" s="25"/>
      <c r="Q157" s="25"/>
      <c r="R157" s="25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5"/>
      <c r="L158" s="25"/>
      <c r="M158" s="25"/>
      <c r="N158" s="25"/>
      <c r="O158" s="25"/>
      <c r="P158" s="25"/>
      <c r="Q158" s="25"/>
      <c r="R158" s="25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5"/>
      <c r="L159" s="25"/>
      <c r="M159" s="25"/>
      <c r="N159" s="25"/>
      <c r="O159" s="25"/>
      <c r="P159" s="25"/>
      <c r="Q159" s="25"/>
      <c r="R159" s="25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5"/>
      <c r="L160" s="25"/>
      <c r="M160" s="25"/>
      <c r="N160" s="25"/>
      <c r="O160" s="25"/>
      <c r="P160" s="25"/>
      <c r="Q160" s="25"/>
      <c r="R160" s="25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5"/>
      <c r="L161" s="25"/>
      <c r="M161" s="25"/>
      <c r="N161" s="25"/>
      <c r="O161" s="25"/>
      <c r="P161" s="25"/>
      <c r="Q161" s="25"/>
      <c r="R161" s="25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5"/>
      <c r="L162" s="25"/>
      <c r="M162" s="25"/>
      <c r="N162" s="25"/>
      <c r="O162" s="25"/>
      <c r="P162" s="25"/>
      <c r="Q162" s="25"/>
      <c r="R162" s="25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5"/>
      <c r="L163" s="25"/>
      <c r="M163" s="25"/>
      <c r="N163" s="25"/>
      <c r="O163" s="25"/>
      <c r="P163" s="25"/>
      <c r="Q163" s="25"/>
      <c r="R163" s="25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5"/>
      <c r="L164" s="25"/>
      <c r="M164" s="25"/>
      <c r="N164" s="25"/>
      <c r="O164" s="25"/>
      <c r="P164" s="25"/>
      <c r="Q164" s="25"/>
      <c r="R164" s="25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5"/>
      <c r="L165" s="25"/>
      <c r="M165" s="25"/>
      <c r="N165" s="25"/>
      <c r="O165" s="25"/>
      <c r="P165" s="25"/>
      <c r="Q165" s="25"/>
      <c r="R165" s="25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5"/>
      <c r="L166" s="25"/>
      <c r="M166" s="25"/>
      <c r="N166" s="25"/>
      <c r="O166" s="25"/>
      <c r="P166" s="25"/>
      <c r="Q166" s="25"/>
      <c r="R166" s="25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5"/>
      <c r="L167" s="25"/>
      <c r="M167" s="25"/>
      <c r="N167" s="25"/>
      <c r="O167" s="25"/>
      <c r="P167" s="25"/>
      <c r="Q167" s="25"/>
      <c r="R167" s="25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5"/>
      <c r="L168" s="25"/>
      <c r="M168" s="25"/>
      <c r="N168" s="25"/>
      <c r="O168" s="25"/>
      <c r="P168" s="25"/>
      <c r="Q168" s="25"/>
      <c r="R168" s="25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5"/>
      <c r="L169" s="25"/>
      <c r="M169" s="25"/>
      <c r="N169" s="25"/>
      <c r="O169" s="25"/>
      <c r="P169" s="25"/>
      <c r="Q169" s="25"/>
      <c r="R169" s="25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5"/>
      <c r="L170" s="25"/>
      <c r="M170" s="25"/>
      <c r="N170" s="25"/>
      <c r="O170" s="25"/>
      <c r="P170" s="25"/>
      <c r="Q170" s="25"/>
      <c r="R170" s="25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5"/>
      <c r="L171" s="25"/>
      <c r="M171" s="25"/>
      <c r="N171" s="25"/>
      <c r="O171" s="25"/>
      <c r="P171" s="25"/>
      <c r="Q171" s="25"/>
      <c r="R171" s="25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5"/>
      <c r="L172" s="25"/>
      <c r="M172" s="25"/>
      <c r="N172" s="25"/>
      <c r="O172" s="25"/>
      <c r="P172" s="25"/>
      <c r="Q172" s="25"/>
      <c r="R172" s="25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5"/>
      <c r="L173" s="25"/>
      <c r="M173" s="25"/>
      <c r="N173" s="25"/>
      <c r="O173" s="25"/>
      <c r="P173" s="25"/>
      <c r="Q173" s="25"/>
      <c r="R173" s="25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5"/>
      <c r="L174" s="25"/>
      <c r="M174" s="25"/>
      <c r="N174" s="25"/>
      <c r="O174" s="25"/>
      <c r="P174" s="25"/>
      <c r="Q174" s="25"/>
      <c r="R174" s="25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5"/>
      <c r="L175" s="25"/>
      <c r="M175" s="25"/>
      <c r="N175" s="25"/>
      <c r="O175" s="25"/>
      <c r="P175" s="25"/>
      <c r="Q175" s="25"/>
      <c r="R175" s="25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5"/>
      <c r="L176" s="25"/>
      <c r="M176" s="25"/>
      <c r="N176" s="25"/>
      <c r="O176" s="25"/>
      <c r="P176" s="25"/>
      <c r="Q176" s="25"/>
      <c r="R176" s="25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5"/>
      <c r="L177" s="25"/>
      <c r="M177" s="25"/>
      <c r="N177" s="25"/>
      <c r="O177" s="25"/>
      <c r="P177" s="25"/>
      <c r="Q177" s="25"/>
      <c r="R177" s="25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5"/>
      <c r="L178" s="25"/>
      <c r="M178" s="25"/>
      <c r="N178" s="25"/>
      <c r="O178" s="25"/>
      <c r="P178" s="25"/>
      <c r="Q178" s="25"/>
      <c r="R178" s="25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5"/>
      <c r="L179" s="25"/>
      <c r="M179" s="25"/>
      <c r="N179" s="25"/>
      <c r="O179" s="25"/>
      <c r="P179" s="25"/>
      <c r="Q179" s="25"/>
      <c r="R179" s="25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5"/>
      <c r="L180" s="25"/>
      <c r="M180" s="25"/>
      <c r="N180" s="25"/>
      <c r="O180" s="25"/>
      <c r="P180" s="25"/>
      <c r="Q180" s="25"/>
      <c r="R180" s="25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5"/>
      <c r="L181" s="25"/>
      <c r="M181" s="25"/>
      <c r="N181" s="25"/>
      <c r="O181" s="25"/>
      <c r="P181" s="25"/>
      <c r="Q181" s="25"/>
      <c r="R181" s="25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5"/>
      <c r="L182" s="25"/>
      <c r="M182" s="25"/>
      <c r="N182" s="25"/>
      <c r="O182" s="25"/>
      <c r="P182" s="25"/>
      <c r="Q182" s="25"/>
      <c r="R182" s="25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5"/>
      <c r="L183" s="25"/>
      <c r="M183" s="25"/>
      <c r="N183" s="25"/>
      <c r="O183" s="25"/>
      <c r="P183" s="25"/>
      <c r="Q183" s="25"/>
      <c r="R183" s="25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5"/>
      <c r="L184" s="25"/>
      <c r="M184" s="25"/>
      <c r="N184" s="25"/>
      <c r="O184" s="25"/>
      <c r="P184" s="25"/>
      <c r="Q184" s="25"/>
      <c r="R184" s="25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5"/>
      <c r="L185" s="25"/>
      <c r="M185" s="25"/>
      <c r="N185" s="25"/>
      <c r="O185" s="25"/>
      <c r="P185" s="25"/>
      <c r="Q185" s="25"/>
      <c r="R185" s="25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5"/>
      <c r="L186" s="25"/>
      <c r="M186" s="25"/>
      <c r="N186" s="25"/>
      <c r="O186" s="25"/>
      <c r="P186" s="25"/>
      <c r="Q186" s="25"/>
      <c r="R186" s="25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5"/>
      <c r="L187" s="25"/>
      <c r="M187" s="25"/>
      <c r="N187" s="25"/>
      <c r="O187" s="25"/>
      <c r="P187" s="25"/>
      <c r="Q187" s="25"/>
      <c r="R187" s="25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5"/>
      <c r="L188" s="25"/>
      <c r="M188" s="25"/>
      <c r="N188" s="25"/>
      <c r="O188" s="25"/>
      <c r="P188" s="25"/>
      <c r="Q188" s="25"/>
      <c r="R188" s="25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5"/>
      <c r="L189" s="25"/>
      <c r="M189" s="25"/>
      <c r="N189" s="25"/>
      <c r="O189" s="25"/>
      <c r="P189" s="25"/>
      <c r="Q189" s="25"/>
      <c r="R189" s="25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5"/>
      <c r="L190" s="25"/>
      <c r="M190" s="25"/>
      <c r="N190" s="25"/>
      <c r="O190" s="25"/>
      <c r="P190" s="25"/>
      <c r="Q190" s="25"/>
      <c r="R190" s="25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5"/>
      <c r="L191" s="25"/>
      <c r="M191" s="25"/>
      <c r="N191" s="25"/>
      <c r="O191" s="25"/>
      <c r="P191" s="25"/>
      <c r="Q191" s="25"/>
      <c r="R191" s="25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5"/>
      <c r="L192" s="25"/>
      <c r="M192" s="25"/>
      <c r="N192" s="25"/>
      <c r="O192" s="25"/>
      <c r="P192" s="25"/>
      <c r="Q192" s="25"/>
      <c r="R192" s="25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5"/>
      <c r="L193" s="25"/>
      <c r="M193" s="25"/>
      <c r="N193" s="25"/>
      <c r="O193" s="25"/>
      <c r="P193" s="25"/>
      <c r="Q193" s="25"/>
      <c r="R193" s="25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5"/>
      <c r="L194" s="25"/>
      <c r="M194" s="25"/>
      <c r="N194" s="25"/>
      <c r="O194" s="25"/>
      <c r="P194" s="25"/>
      <c r="Q194" s="25"/>
      <c r="R194" s="25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5"/>
      <c r="L195" s="25"/>
      <c r="M195" s="25"/>
      <c r="N195" s="25"/>
      <c r="O195" s="25"/>
      <c r="P195" s="25"/>
      <c r="Q195" s="25"/>
      <c r="R195" s="25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5"/>
      <c r="L196" s="25"/>
      <c r="M196" s="25"/>
      <c r="N196" s="25"/>
      <c r="O196" s="25"/>
      <c r="P196" s="25"/>
      <c r="Q196" s="25"/>
      <c r="R196" s="25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5"/>
      <c r="L197" s="25"/>
      <c r="M197" s="25"/>
      <c r="N197" s="25"/>
      <c r="O197" s="25"/>
      <c r="P197" s="25"/>
      <c r="Q197" s="25"/>
      <c r="R197" s="25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5"/>
      <c r="L198" s="25"/>
      <c r="M198" s="25"/>
      <c r="N198" s="25"/>
      <c r="O198" s="25"/>
      <c r="P198" s="25"/>
      <c r="Q198" s="25"/>
      <c r="R198" s="25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5"/>
      <c r="L199" s="25"/>
      <c r="M199" s="25"/>
      <c r="N199" s="25"/>
      <c r="O199" s="25"/>
      <c r="P199" s="25"/>
      <c r="Q199" s="25"/>
      <c r="R199" s="25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5"/>
      <c r="L200" s="25"/>
      <c r="M200" s="25"/>
      <c r="N200" s="25"/>
      <c r="O200" s="25"/>
      <c r="P200" s="25"/>
      <c r="Q200" s="25"/>
      <c r="R200" s="25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5"/>
      <c r="L201" s="25"/>
      <c r="M201" s="25"/>
      <c r="N201" s="25"/>
      <c r="O201" s="25"/>
      <c r="P201" s="25"/>
      <c r="Q201" s="25"/>
      <c r="R201" s="25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5"/>
      <c r="L202" s="25"/>
      <c r="M202" s="25"/>
      <c r="N202" s="25"/>
      <c r="O202" s="25"/>
      <c r="P202" s="25"/>
      <c r="Q202" s="25"/>
      <c r="R202" s="25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5"/>
      <c r="L203" s="25"/>
      <c r="M203" s="25"/>
      <c r="N203" s="25"/>
      <c r="O203" s="25"/>
      <c r="P203" s="25"/>
      <c r="Q203" s="25"/>
      <c r="R203" s="25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5"/>
      <c r="L204" s="25"/>
      <c r="M204" s="25"/>
      <c r="N204" s="25"/>
      <c r="O204" s="25"/>
      <c r="P204" s="25"/>
      <c r="Q204" s="25"/>
      <c r="R204" s="25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5"/>
      <c r="L205" s="25"/>
      <c r="M205" s="25"/>
      <c r="N205" s="25"/>
      <c r="O205" s="25"/>
      <c r="P205" s="25"/>
      <c r="Q205" s="25"/>
      <c r="R205" s="25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5"/>
      <c r="L206" s="25"/>
      <c r="M206" s="25"/>
      <c r="N206" s="25"/>
      <c r="O206" s="25"/>
      <c r="P206" s="25"/>
      <c r="Q206" s="25"/>
      <c r="R206" s="25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5"/>
      <c r="L207" s="25"/>
      <c r="M207" s="25"/>
      <c r="N207" s="25"/>
      <c r="O207" s="25"/>
      <c r="P207" s="25"/>
      <c r="Q207" s="25"/>
      <c r="R207" s="25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5"/>
      <c r="L208" s="25"/>
      <c r="M208" s="25"/>
      <c r="N208" s="25"/>
      <c r="O208" s="25"/>
      <c r="P208" s="25"/>
      <c r="Q208" s="25"/>
      <c r="R208" s="25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5"/>
      <c r="L209" s="25"/>
      <c r="M209" s="25"/>
      <c r="N209" s="25"/>
      <c r="O209" s="25"/>
      <c r="P209" s="25"/>
      <c r="Q209" s="25"/>
      <c r="R209" s="25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5"/>
      <c r="L210" s="25"/>
      <c r="M210" s="25"/>
      <c r="N210" s="25"/>
      <c r="O210" s="25"/>
      <c r="P210" s="25"/>
      <c r="Q210" s="25"/>
      <c r="R210" s="25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5"/>
      <c r="L211" s="25"/>
      <c r="M211" s="25"/>
      <c r="N211" s="25"/>
      <c r="O211" s="25"/>
      <c r="P211" s="25"/>
      <c r="Q211" s="25"/>
      <c r="R211" s="25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5"/>
      <c r="L212" s="25"/>
      <c r="M212" s="25"/>
      <c r="N212" s="25"/>
      <c r="O212" s="25"/>
      <c r="P212" s="25"/>
      <c r="Q212" s="25"/>
      <c r="R212" s="25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5"/>
      <c r="L213" s="25"/>
      <c r="M213" s="25"/>
      <c r="N213" s="25"/>
      <c r="O213" s="25"/>
      <c r="P213" s="25"/>
      <c r="Q213" s="25"/>
      <c r="R213" s="25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5"/>
      <c r="L214" s="25"/>
      <c r="M214" s="25"/>
      <c r="N214" s="25"/>
      <c r="O214" s="25"/>
      <c r="P214" s="25"/>
      <c r="Q214" s="25"/>
      <c r="R214" s="25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5"/>
      <c r="L215" s="25"/>
      <c r="M215" s="25"/>
      <c r="N215" s="25"/>
      <c r="O215" s="25"/>
      <c r="P215" s="25"/>
      <c r="Q215" s="25"/>
      <c r="R215" s="25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5"/>
      <c r="L216" s="25"/>
      <c r="M216" s="25"/>
      <c r="N216" s="25"/>
      <c r="O216" s="25"/>
      <c r="P216" s="25"/>
      <c r="Q216" s="25"/>
      <c r="R216" s="25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5"/>
      <c r="L217" s="25"/>
      <c r="M217" s="25"/>
      <c r="N217" s="25"/>
      <c r="O217" s="25"/>
      <c r="P217" s="25"/>
      <c r="Q217" s="25"/>
      <c r="R217" s="25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5"/>
      <c r="L218" s="25"/>
      <c r="M218" s="25"/>
      <c r="N218" s="25"/>
      <c r="O218" s="25"/>
      <c r="P218" s="25"/>
      <c r="Q218" s="25"/>
      <c r="R218" s="25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5"/>
      <c r="L219" s="25"/>
      <c r="M219" s="25"/>
      <c r="N219" s="25"/>
      <c r="O219" s="25"/>
      <c r="P219" s="25"/>
      <c r="Q219" s="25"/>
      <c r="R219" s="25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5"/>
      <c r="L220" s="25"/>
      <c r="M220" s="25"/>
      <c r="N220" s="25"/>
      <c r="O220" s="25"/>
      <c r="P220" s="25"/>
      <c r="Q220" s="25"/>
      <c r="R220" s="25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5"/>
      <c r="L221" s="25"/>
      <c r="M221" s="25"/>
      <c r="N221" s="25"/>
      <c r="O221" s="25"/>
      <c r="P221" s="25"/>
      <c r="Q221" s="25"/>
      <c r="R221" s="25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5"/>
      <c r="L222" s="25"/>
      <c r="M222" s="25"/>
      <c r="N222" s="25"/>
      <c r="O222" s="25"/>
      <c r="P222" s="25"/>
      <c r="Q222" s="25"/>
      <c r="R222" s="25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5"/>
      <c r="L223" s="25"/>
      <c r="M223" s="25"/>
      <c r="N223" s="25"/>
      <c r="O223" s="25"/>
      <c r="P223" s="25"/>
      <c r="Q223" s="25"/>
      <c r="R223" s="25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5"/>
      <c r="L224" s="25"/>
      <c r="M224" s="25"/>
      <c r="N224" s="25"/>
      <c r="O224" s="25"/>
      <c r="P224" s="25"/>
      <c r="Q224" s="25"/>
      <c r="R224" s="25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5"/>
      <c r="L225" s="25"/>
      <c r="M225" s="25"/>
      <c r="N225" s="25"/>
      <c r="O225" s="25"/>
      <c r="P225" s="25"/>
      <c r="Q225" s="25"/>
      <c r="R225" s="25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5"/>
      <c r="L226" s="25"/>
      <c r="M226" s="25"/>
      <c r="N226" s="25"/>
      <c r="O226" s="25"/>
      <c r="P226" s="25"/>
      <c r="Q226" s="25"/>
      <c r="R226" s="25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5"/>
      <c r="L227" s="25"/>
      <c r="M227" s="25"/>
      <c r="N227" s="25"/>
      <c r="O227" s="25"/>
      <c r="P227" s="25"/>
      <c r="Q227" s="25"/>
      <c r="R227" s="25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5"/>
      <c r="L228" s="25"/>
      <c r="M228" s="25"/>
      <c r="N228" s="25"/>
      <c r="O228" s="25"/>
      <c r="P228" s="25"/>
      <c r="Q228" s="25"/>
      <c r="R228" s="25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5"/>
      <c r="L229" s="25"/>
      <c r="M229" s="25"/>
      <c r="N229" s="25"/>
      <c r="O229" s="25"/>
      <c r="P229" s="25"/>
      <c r="Q229" s="25"/>
      <c r="R229" s="25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5"/>
      <c r="L230" s="25"/>
      <c r="M230" s="25"/>
      <c r="N230" s="25"/>
      <c r="O230" s="25"/>
      <c r="P230" s="25"/>
      <c r="Q230" s="25"/>
      <c r="R230" s="25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5"/>
      <c r="L231" s="25"/>
      <c r="M231" s="25"/>
      <c r="N231" s="25"/>
      <c r="O231" s="25"/>
      <c r="P231" s="25"/>
      <c r="Q231" s="25"/>
      <c r="R231" s="25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5"/>
      <c r="L232" s="25"/>
      <c r="M232" s="25"/>
      <c r="N232" s="25"/>
      <c r="O232" s="25"/>
      <c r="P232" s="25"/>
      <c r="Q232" s="25"/>
      <c r="R232" s="25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5"/>
      <c r="L233" s="25"/>
      <c r="M233" s="25"/>
      <c r="N233" s="25"/>
      <c r="O233" s="25"/>
      <c r="P233" s="25"/>
      <c r="Q233" s="25"/>
      <c r="R233" s="25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5"/>
      <c r="L234" s="25"/>
      <c r="M234" s="25"/>
      <c r="N234" s="25"/>
      <c r="O234" s="25"/>
      <c r="P234" s="25"/>
      <c r="Q234" s="25"/>
      <c r="R234" s="25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5"/>
      <c r="L235" s="25"/>
      <c r="M235" s="25"/>
      <c r="N235" s="25"/>
      <c r="O235" s="25"/>
      <c r="P235" s="25"/>
      <c r="Q235" s="25"/>
      <c r="R235" s="25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5"/>
      <c r="L236" s="25"/>
      <c r="M236" s="25"/>
      <c r="N236" s="25"/>
      <c r="O236" s="25"/>
      <c r="P236" s="25"/>
      <c r="Q236" s="25"/>
      <c r="R236" s="25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5"/>
      <c r="L237" s="25"/>
      <c r="M237" s="25"/>
      <c r="N237" s="25"/>
      <c r="O237" s="25"/>
      <c r="P237" s="25"/>
      <c r="Q237" s="25"/>
      <c r="R237" s="25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5"/>
      <c r="L238" s="25"/>
      <c r="M238" s="25"/>
      <c r="N238" s="25"/>
      <c r="O238" s="25"/>
      <c r="P238" s="25"/>
      <c r="Q238" s="25"/>
      <c r="R238" s="25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5"/>
      <c r="L239" s="25"/>
      <c r="M239" s="25"/>
      <c r="N239" s="25"/>
      <c r="O239" s="25"/>
      <c r="P239" s="25"/>
      <c r="Q239" s="25"/>
      <c r="R239" s="25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5"/>
      <c r="L240" s="25"/>
      <c r="M240" s="25"/>
      <c r="N240" s="25"/>
      <c r="O240" s="25"/>
      <c r="P240" s="25"/>
      <c r="Q240" s="25"/>
      <c r="R240" s="25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5"/>
      <c r="L241" s="25"/>
      <c r="M241" s="25"/>
      <c r="N241" s="25"/>
      <c r="O241" s="25"/>
      <c r="P241" s="25"/>
      <c r="Q241" s="25"/>
      <c r="R241" s="25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5"/>
      <c r="L242" s="25"/>
      <c r="M242" s="25"/>
      <c r="N242" s="25"/>
      <c r="O242" s="25"/>
      <c r="P242" s="25"/>
      <c r="Q242" s="25"/>
      <c r="R242" s="25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5"/>
      <c r="L243" s="25"/>
      <c r="M243" s="25"/>
      <c r="N243" s="25"/>
      <c r="O243" s="25"/>
      <c r="P243" s="25"/>
      <c r="Q243" s="25"/>
      <c r="R243" s="25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5"/>
      <c r="L244" s="25"/>
      <c r="M244" s="25"/>
      <c r="N244" s="25"/>
      <c r="O244" s="25"/>
      <c r="P244" s="25"/>
      <c r="Q244" s="25"/>
      <c r="R244" s="25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5"/>
      <c r="L245" s="25"/>
      <c r="M245" s="25"/>
      <c r="N245" s="25"/>
      <c r="O245" s="25"/>
      <c r="P245" s="25"/>
      <c r="Q245" s="25"/>
      <c r="R245" s="25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5"/>
      <c r="L246" s="25"/>
      <c r="M246" s="25"/>
      <c r="N246" s="25"/>
      <c r="O246" s="25"/>
      <c r="P246" s="25"/>
      <c r="Q246" s="25"/>
      <c r="R246" s="25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5"/>
      <c r="L247" s="25"/>
      <c r="M247" s="25"/>
      <c r="N247" s="25"/>
      <c r="O247" s="25"/>
      <c r="P247" s="25"/>
      <c r="Q247" s="25"/>
      <c r="R247" s="25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5"/>
      <c r="L248" s="25"/>
      <c r="M248" s="25"/>
      <c r="N248" s="25"/>
      <c r="O248" s="25"/>
      <c r="P248" s="25"/>
      <c r="Q248" s="25"/>
      <c r="R248" s="25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5"/>
      <c r="L249" s="25"/>
      <c r="M249" s="25"/>
      <c r="N249" s="25"/>
      <c r="O249" s="25"/>
      <c r="P249" s="25"/>
      <c r="Q249" s="25"/>
      <c r="R249" s="25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5"/>
      <c r="L250" s="25"/>
      <c r="M250" s="25"/>
      <c r="N250" s="25"/>
      <c r="O250" s="25"/>
      <c r="P250" s="25"/>
      <c r="Q250" s="25"/>
      <c r="R250" s="25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5"/>
      <c r="L251" s="25"/>
      <c r="M251" s="25"/>
      <c r="N251" s="25"/>
      <c r="O251" s="25"/>
      <c r="P251" s="25"/>
      <c r="Q251" s="25"/>
      <c r="R251" s="25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5"/>
      <c r="L252" s="25"/>
      <c r="M252" s="25"/>
      <c r="N252" s="25"/>
      <c r="O252" s="25"/>
      <c r="P252" s="25"/>
      <c r="Q252" s="25"/>
      <c r="R252" s="25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5"/>
      <c r="L253" s="25"/>
      <c r="M253" s="25"/>
      <c r="N253" s="25"/>
      <c r="O253" s="25"/>
      <c r="P253" s="25"/>
      <c r="Q253" s="25"/>
      <c r="R253" s="25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5"/>
      <c r="L254" s="25"/>
      <c r="M254" s="25"/>
      <c r="N254" s="25"/>
      <c r="O254" s="25"/>
      <c r="P254" s="25"/>
      <c r="Q254" s="25"/>
      <c r="R254" s="25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5"/>
      <c r="L255" s="25"/>
      <c r="M255" s="25"/>
      <c r="N255" s="25"/>
      <c r="O255" s="25"/>
      <c r="P255" s="25"/>
      <c r="Q255" s="25"/>
      <c r="R255" s="25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5"/>
      <c r="L256" s="25"/>
      <c r="M256" s="25"/>
      <c r="N256" s="25"/>
      <c r="O256" s="25"/>
      <c r="P256" s="25"/>
      <c r="Q256" s="25"/>
      <c r="R256" s="25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5"/>
      <c r="L275" s="25"/>
      <c r="M275" s="25"/>
      <c r="N275" s="25"/>
      <c r="O275" s="25"/>
      <c r="P275" s="25"/>
      <c r="Q275" s="25"/>
      <c r="R275" s="25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5"/>
      <c r="L276" s="25"/>
      <c r="M276" s="25"/>
      <c r="N276" s="25"/>
      <c r="O276" s="25"/>
      <c r="P276" s="25"/>
      <c r="Q276" s="25"/>
      <c r="R276" s="25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5"/>
      <c r="L277" s="25"/>
      <c r="M277" s="25"/>
      <c r="N277" s="25"/>
      <c r="O277" s="25"/>
      <c r="P277" s="25"/>
      <c r="Q277" s="25"/>
      <c r="R277" s="25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5"/>
      <c r="L278" s="25"/>
      <c r="M278" s="25"/>
      <c r="N278" s="25"/>
      <c r="O278" s="25"/>
      <c r="P278" s="25"/>
      <c r="Q278" s="25"/>
      <c r="R278" s="25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5"/>
      <c r="L279" s="25"/>
      <c r="M279" s="25"/>
      <c r="N279" s="25"/>
      <c r="O279" s="25"/>
      <c r="P279" s="25"/>
      <c r="Q279" s="25"/>
      <c r="R279" s="25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5"/>
      <c r="L280" s="25"/>
      <c r="M280" s="25"/>
      <c r="N280" s="25"/>
      <c r="O280" s="25"/>
      <c r="P280" s="25"/>
      <c r="Q280" s="25"/>
      <c r="R280" s="25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5"/>
      <c r="L281" s="25"/>
      <c r="M281" s="25"/>
      <c r="N281" s="25"/>
      <c r="O281" s="25"/>
      <c r="P281" s="25"/>
      <c r="Q281" s="25"/>
      <c r="R281" s="25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5"/>
      <c r="L282" s="25"/>
      <c r="M282" s="25"/>
      <c r="N282" s="25"/>
      <c r="O282" s="25"/>
      <c r="P282" s="25"/>
      <c r="Q282" s="25"/>
      <c r="R282" s="25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5"/>
      <c r="L283" s="25"/>
      <c r="M283" s="25"/>
      <c r="N283" s="25"/>
      <c r="O283" s="25"/>
      <c r="P283" s="25"/>
      <c r="Q283" s="25"/>
      <c r="R283" s="25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5"/>
      <c r="L284" s="25"/>
      <c r="M284" s="25"/>
      <c r="N284" s="25"/>
      <c r="O284" s="25"/>
      <c r="P284" s="25"/>
      <c r="Q284" s="25"/>
      <c r="R284" s="25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5"/>
      <c r="L285" s="25"/>
      <c r="M285" s="25"/>
      <c r="N285" s="25"/>
      <c r="O285" s="25"/>
      <c r="P285" s="25"/>
      <c r="Q285" s="25"/>
      <c r="R285" s="25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5"/>
      <c r="L286" s="25"/>
      <c r="M286" s="25"/>
      <c r="N286" s="25"/>
      <c r="O286" s="25"/>
      <c r="P286" s="25"/>
      <c r="Q286" s="25"/>
      <c r="R286" s="25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5"/>
      <c r="L287" s="25"/>
      <c r="M287" s="25"/>
      <c r="N287" s="25"/>
      <c r="O287" s="25"/>
      <c r="P287" s="25"/>
      <c r="Q287" s="25"/>
      <c r="R287" s="25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5"/>
      <c r="L288" s="25"/>
      <c r="M288" s="25"/>
      <c r="N288" s="25"/>
      <c r="O288" s="25"/>
      <c r="P288" s="25"/>
      <c r="Q288" s="25"/>
      <c r="R288" s="25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5"/>
      <c r="L289" s="25"/>
      <c r="M289" s="25"/>
      <c r="N289" s="25"/>
      <c r="O289" s="25"/>
      <c r="P289" s="25"/>
      <c r="Q289" s="25"/>
      <c r="R289" s="25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5"/>
      <c r="L290" s="25"/>
      <c r="M290" s="25"/>
      <c r="N290" s="25"/>
      <c r="O290" s="25"/>
      <c r="P290" s="25"/>
      <c r="Q290" s="25"/>
      <c r="R290" s="25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5"/>
      <c r="L291" s="25"/>
      <c r="M291" s="25"/>
      <c r="N291" s="25"/>
      <c r="O291" s="25"/>
      <c r="P291" s="25"/>
      <c r="Q291" s="25"/>
      <c r="R291" s="25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5"/>
      <c r="L292" s="25"/>
      <c r="M292" s="25"/>
      <c r="N292" s="25"/>
      <c r="O292" s="25"/>
      <c r="P292" s="25"/>
      <c r="Q292" s="25"/>
      <c r="R292" s="25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5"/>
      <c r="L293" s="25"/>
      <c r="M293" s="25"/>
      <c r="N293" s="25"/>
      <c r="O293" s="25"/>
      <c r="P293" s="25"/>
      <c r="Q293" s="25"/>
      <c r="R293" s="25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5"/>
      <c r="L294" s="25"/>
      <c r="M294" s="25"/>
      <c r="N294" s="25"/>
      <c r="O294" s="25"/>
      <c r="P294" s="25"/>
      <c r="Q294" s="25"/>
      <c r="R294" s="25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5"/>
      <c r="L295" s="25"/>
      <c r="M295" s="25"/>
      <c r="N295" s="25"/>
      <c r="O295" s="25"/>
      <c r="P295" s="25"/>
      <c r="Q295" s="25"/>
      <c r="R295" s="25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5"/>
      <c r="L296" s="25"/>
      <c r="M296" s="25"/>
      <c r="N296" s="25"/>
      <c r="O296" s="25"/>
      <c r="P296" s="25"/>
      <c r="Q296" s="25"/>
      <c r="R296" s="25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5"/>
      <c r="L297" s="25"/>
      <c r="M297" s="25"/>
      <c r="N297" s="25"/>
      <c r="O297" s="25"/>
      <c r="P297" s="25"/>
      <c r="Q297" s="25"/>
      <c r="R297" s="25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5"/>
      <c r="L298" s="25"/>
      <c r="M298" s="25"/>
      <c r="N298" s="25"/>
      <c r="O298" s="25"/>
      <c r="P298" s="25"/>
      <c r="Q298" s="25"/>
      <c r="R298" s="25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5"/>
      <c r="L299" s="25"/>
      <c r="M299" s="25"/>
      <c r="N299" s="25"/>
      <c r="O299" s="25"/>
      <c r="P299" s="25"/>
      <c r="Q299" s="25"/>
      <c r="R299" s="25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5"/>
      <c r="L300" s="25"/>
      <c r="M300" s="25"/>
      <c r="N300" s="25"/>
      <c r="O300" s="25"/>
      <c r="P300" s="25"/>
      <c r="Q300" s="25"/>
      <c r="R300" s="25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5"/>
      <c r="L301" s="25"/>
      <c r="M301" s="25"/>
      <c r="N301" s="25"/>
      <c r="O301" s="25"/>
      <c r="P301" s="25"/>
      <c r="Q301" s="25"/>
      <c r="R301" s="25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5"/>
      <c r="L302" s="25"/>
      <c r="M302" s="25"/>
      <c r="N302" s="25"/>
      <c r="O302" s="25"/>
      <c r="P302" s="25"/>
      <c r="Q302" s="25"/>
      <c r="R302" s="25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5"/>
      <c r="L303" s="25"/>
      <c r="M303" s="25"/>
      <c r="N303" s="25"/>
      <c r="O303" s="25"/>
      <c r="P303" s="25"/>
      <c r="Q303" s="25"/>
      <c r="R303" s="25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5"/>
      <c r="L304" s="25"/>
      <c r="M304" s="25"/>
      <c r="N304" s="25"/>
      <c r="O304" s="25"/>
      <c r="P304" s="25"/>
      <c r="Q304" s="25"/>
      <c r="R304" s="25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5"/>
      <c r="L305" s="25"/>
      <c r="M305" s="25"/>
      <c r="N305" s="25"/>
      <c r="O305" s="25"/>
      <c r="P305" s="25"/>
      <c r="Q305" s="25"/>
      <c r="R305" s="25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5"/>
      <c r="L306" s="25"/>
      <c r="M306" s="25"/>
      <c r="N306" s="25"/>
      <c r="O306" s="25"/>
      <c r="P306" s="25"/>
      <c r="Q306" s="25"/>
      <c r="R306" s="25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5"/>
      <c r="L307" s="25"/>
      <c r="M307" s="25"/>
      <c r="N307" s="25"/>
      <c r="O307" s="25"/>
      <c r="P307" s="25"/>
      <c r="Q307" s="25"/>
      <c r="R307" s="25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5"/>
      <c r="L308" s="25"/>
      <c r="M308" s="25"/>
      <c r="N308" s="25"/>
      <c r="O308" s="25"/>
      <c r="P308" s="25"/>
      <c r="Q308" s="25"/>
      <c r="R308" s="25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5"/>
      <c r="L309" s="25"/>
      <c r="M309" s="25"/>
      <c r="N309" s="25"/>
      <c r="O309" s="25"/>
      <c r="P309" s="25"/>
      <c r="Q309" s="25"/>
      <c r="R309" s="25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5"/>
      <c r="L310" s="25"/>
      <c r="M310" s="25"/>
      <c r="N310" s="25"/>
      <c r="O310" s="25"/>
      <c r="P310" s="25"/>
      <c r="Q310" s="25"/>
      <c r="R310" s="25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5"/>
      <c r="L311" s="25"/>
      <c r="M311" s="25"/>
      <c r="N311" s="25"/>
      <c r="O311" s="25"/>
      <c r="P311" s="25"/>
      <c r="Q311" s="25"/>
      <c r="R311" s="25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5"/>
      <c r="L312" s="25"/>
      <c r="M312" s="25"/>
      <c r="N312" s="25"/>
      <c r="O312" s="25"/>
      <c r="P312" s="25"/>
      <c r="Q312" s="25"/>
      <c r="R312" s="25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5"/>
      <c r="L313" s="25"/>
      <c r="M313" s="25"/>
      <c r="N313" s="25"/>
      <c r="O313" s="25"/>
      <c r="P313" s="25"/>
      <c r="Q313" s="25"/>
      <c r="R313" s="25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5"/>
      <c r="L314" s="25"/>
      <c r="M314" s="25"/>
      <c r="N314" s="25"/>
      <c r="O314" s="25"/>
      <c r="P314" s="25"/>
      <c r="Q314" s="25"/>
      <c r="R314" s="25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5"/>
      <c r="L315" s="25"/>
      <c r="M315" s="25"/>
      <c r="N315" s="25"/>
      <c r="O315" s="25"/>
      <c r="P315" s="25"/>
      <c r="Q315" s="25"/>
      <c r="R315" s="25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5"/>
      <c r="L316" s="25"/>
      <c r="M316" s="25"/>
      <c r="N316" s="25"/>
      <c r="O316" s="25"/>
      <c r="P316" s="25"/>
      <c r="Q316" s="25"/>
      <c r="R316" s="25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5"/>
      <c r="L317" s="25"/>
      <c r="M317" s="25"/>
      <c r="N317" s="25"/>
      <c r="O317" s="25"/>
      <c r="P317" s="25"/>
      <c r="Q317" s="25"/>
      <c r="R317" s="25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5"/>
      <c r="L318" s="25"/>
      <c r="M318" s="25"/>
      <c r="N318" s="25"/>
      <c r="O318" s="25"/>
      <c r="P318" s="25"/>
      <c r="Q318" s="25"/>
      <c r="R318" s="25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5"/>
      <c r="L319" s="25"/>
      <c r="M319" s="25"/>
      <c r="N319" s="25"/>
      <c r="O319" s="25"/>
      <c r="P319" s="25"/>
      <c r="Q319" s="25"/>
      <c r="R319" s="25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5"/>
      <c r="L320" s="25"/>
      <c r="M320" s="25"/>
      <c r="N320" s="25"/>
      <c r="O320" s="25"/>
      <c r="P320" s="25"/>
      <c r="Q320" s="25"/>
      <c r="R320" s="25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5"/>
      <c r="L321" s="25"/>
      <c r="M321" s="25"/>
      <c r="N321" s="25"/>
      <c r="O321" s="25"/>
      <c r="P321" s="25"/>
      <c r="Q321" s="25"/>
      <c r="R321" s="25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5"/>
      <c r="L322" s="25"/>
      <c r="M322" s="25"/>
      <c r="N322" s="25"/>
      <c r="O322" s="25"/>
      <c r="P322" s="25"/>
      <c r="Q322" s="25"/>
      <c r="R322" s="25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5"/>
      <c r="L323" s="25"/>
      <c r="M323" s="25"/>
      <c r="N323" s="25"/>
      <c r="O323" s="25"/>
      <c r="P323" s="25"/>
      <c r="Q323" s="25"/>
      <c r="R323" s="25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5"/>
      <c r="L324" s="25"/>
      <c r="M324" s="25"/>
      <c r="N324" s="25"/>
      <c r="O324" s="25"/>
      <c r="P324" s="25"/>
      <c r="Q324" s="25"/>
      <c r="R324" s="25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5"/>
      <c r="L325" s="25"/>
      <c r="M325" s="25"/>
      <c r="N325" s="25"/>
      <c r="O325" s="25"/>
      <c r="P325" s="25"/>
      <c r="Q325" s="25"/>
      <c r="R325" s="25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5"/>
      <c r="L326" s="25"/>
      <c r="M326" s="25"/>
      <c r="N326" s="25"/>
      <c r="O326" s="25"/>
      <c r="P326" s="25"/>
      <c r="Q326" s="25"/>
      <c r="R326" s="25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5"/>
      <c r="L327" s="25"/>
      <c r="M327" s="25"/>
      <c r="N327" s="25"/>
      <c r="O327" s="25"/>
      <c r="P327" s="25"/>
      <c r="Q327" s="25"/>
      <c r="R327" s="25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5"/>
      <c r="L328" s="25"/>
      <c r="M328" s="25"/>
      <c r="N328" s="25"/>
      <c r="O328" s="25"/>
      <c r="P328" s="25"/>
      <c r="Q328" s="25"/>
      <c r="R328" s="25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5"/>
      <c r="L329" s="25"/>
      <c r="M329" s="25"/>
      <c r="N329" s="25"/>
      <c r="O329" s="25"/>
      <c r="P329" s="25"/>
      <c r="Q329" s="25"/>
      <c r="R329" s="25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5"/>
      <c r="L330" s="25"/>
      <c r="M330" s="25"/>
      <c r="N330" s="25"/>
      <c r="O330" s="25"/>
      <c r="P330" s="25"/>
      <c r="Q330" s="25"/>
      <c r="R330" s="25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5"/>
      <c r="L331" s="25"/>
      <c r="M331" s="25"/>
      <c r="N331" s="25"/>
      <c r="O331" s="25"/>
      <c r="P331" s="25"/>
      <c r="Q331" s="25"/>
      <c r="R331" s="25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5"/>
      <c r="L332" s="25"/>
      <c r="M332" s="25"/>
      <c r="N332" s="25"/>
      <c r="O332" s="25"/>
      <c r="P332" s="25"/>
      <c r="Q332" s="25"/>
      <c r="R332" s="25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5"/>
      <c r="L333" s="25"/>
      <c r="M333" s="25"/>
      <c r="N333" s="25"/>
      <c r="O333" s="25"/>
      <c r="P333" s="25"/>
      <c r="Q333" s="25"/>
      <c r="R333" s="25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5"/>
      <c r="L334" s="25"/>
      <c r="M334" s="25"/>
      <c r="N334" s="25"/>
      <c r="O334" s="25"/>
      <c r="P334" s="25"/>
      <c r="Q334" s="25"/>
      <c r="R334" s="25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5"/>
      <c r="L335" s="25"/>
      <c r="M335" s="25"/>
      <c r="N335" s="25"/>
      <c r="O335" s="25"/>
      <c r="P335" s="25"/>
      <c r="Q335" s="25"/>
      <c r="R335" s="25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5"/>
      <c r="L336" s="25"/>
      <c r="M336" s="25"/>
      <c r="N336" s="25"/>
      <c r="O336" s="25"/>
      <c r="P336" s="25"/>
      <c r="Q336" s="25"/>
      <c r="R336" s="25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5"/>
      <c r="L337" s="25"/>
      <c r="M337" s="25"/>
      <c r="N337" s="25"/>
      <c r="O337" s="25"/>
      <c r="P337" s="25"/>
      <c r="Q337" s="25"/>
      <c r="R337" s="25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5"/>
      <c r="L338" s="25"/>
      <c r="M338" s="25"/>
      <c r="N338" s="25"/>
      <c r="O338" s="25"/>
      <c r="P338" s="25"/>
      <c r="Q338" s="25"/>
      <c r="R338" s="25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5"/>
      <c r="L339" s="25"/>
      <c r="M339" s="25"/>
      <c r="N339" s="25"/>
      <c r="O339" s="25"/>
      <c r="P339" s="25"/>
      <c r="Q339" s="25"/>
      <c r="R339" s="25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5"/>
      <c r="L340" s="25"/>
      <c r="M340" s="25"/>
      <c r="N340" s="25"/>
      <c r="O340" s="25"/>
      <c r="P340" s="25"/>
      <c r="Q340" s="25"/>
      <c r="R340" s="25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5"/>
      <c r="L341" s="25"/>
      <c r="M341" s="25"/>
      <c r="N341" s="25"/>
      <c r="O341" s="25"/>
      <c r="P341" s="25"/>
      <c r="Q341" s="25"/>
      <c r="R341" s="25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5"/>
      <c r="L342" s="25"/>
      <c r="M342" s="25"/>
      <c r="N342" s="25"/>
      <c r="O342" s="25"/>
      <c r="P342" s="25"/>
      <c r="Q342" s="25"/>
      <c r="R342" s="25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5"/>
      <c r="L343" s="25"/>
      <c r="M343" s="25"/>
      <c r="N343" s="25"/>
      <c r="O343" s="25"/>
      <c r="P343" s="25"/>
      <c r="Q343" s="25"/>
      <c r="R343" s="25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5"/>
      <c r="L344" s="25"/>
      <c r="M344" s="25"/>
      <c r="N344" s="25"/>
      <c r="O344" s="25"/>
      <c r="P344" s="25"/>
      <c r="Q344" s="25"/>
      <c r="R344" s="25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5"/>
      <c r="L345" s="25"/>
      <c r="M345" s="25"/>
      <c r="N345" s="25"/>
      <c r="O345" s="25"/>
      <c r="P345" s="25"/>
      <c r="Q345" s="25"/>
      <c r="R345" s="25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5"/>
      <c r="L346" s="25"/>
      <c r="M346" s="25"/>
      <c r="N346" s="25"/>
      <c r="O346" s="25"/>
      <c r="P346" s="25"/>
      <c r="Q346" s="25"/>
      <c r="R346" s="25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5"/>
      <c r="L347" s="25"/>
      <c r="M347" s="25"/>
      <c r="N347" s="25"/>
      <c r="O347" s="25"/>
      <c r="P347" s="25"/>
      <c r="Q347" s="25"/>
      <c r="R347" s="25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5"/>
      <c r="L348" s="25"/>
      <c r="M348" s="25"/>
      <c r="N348" s="25"/>
      <c r="O348" s="25"/>
      <c r="P348" s="25"/>
      <c r="Q348" s="25"/>
      <c r="R348" s="25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5"/>
      <c r="L349" s="25"/>
      <c r="M349" s="25"/>
      <c r="N349" s="25"/>
      <c r="O349" s="25"/>
      <c r="P349" s="25"/>
      <c r="Q349" s="25"/>
      <c r="R349" s="25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5"/>
      <c r="L350" s="25"/>
      <c r="M350" s="25"/>
      <c r="N350" s="25"/>
      <c r="O350" s="25"/>
      <c r="P350" s="25"/>
      <c r="Q350" s="25"/>
      <c r="R350" s="25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5"/>
      <c r="L351" s="25"/>
      <c r="M351" s="25"/>
      <c r="N351" s="25"/>
      <c r="O351" s="25"/>
      <c r="P351" s="25"/>
      <c r="Q351" s="25"/>
      <c r="R351" s="25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5"/>
      <c r="L352" s="25"/>
      <c r="M352" s="25"/>
      <c r="N352" s="25"/>
      <c r="O352" s="25"/>
      <c r="P352" s="25"/>
      <c r="Q352" s="25"/>
      <c r="R352" s="25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5"/>
      <c r="L353" s="25"/>
      <c r="M353" s="25"/>
      <c r="N353" s="25"/>
      <c r="O353" s="25"/>
      <c r="P353" s="25"/>
      <c r="Q353" s="25"/>
      <c r="R353" s="25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5"/>
      <c r="L354" s="25"/>
      <c r="M354" s="25"/>
      <c r="N354" s="25"/>
      <c r="O354" s="25"/>
      <c r="P354" s="25"/>
      <c r="Q354" s="25"/>
      <c r="R354" s="25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5"/>
      <c r="L355" s="25"/>
      <c r="M355" s="25"/>
      <c r="N355" s="25"/>
      <c r="O355" s="25"/>
      <c r="P355" s="25"/>
      <c r="Q355" s="25"/>
      <c r="R355" s="25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5"/>
      <c r="L356" s="25"/>
      <c r="M356" s="25"/>
      <c r="N356" s="25"/>
      <c r="O356" s="25"/>
      <c r="P356" s="25"/>
      <c r="Q356" s="25"/>
      <c r="R356" s="25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5"/>
      <c r="L357" s="25"/>
      <c r="M357" s="25"/>
      <c r="N357" s="25"/>
      <c r="O357" s="25"/>
      <c r="P357" s="25"/>
      <c r="Q357" s="25"/>
      <c r="R357" s="25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5"/>
      <c r="L358" s="25"/>
      <c r="M358" s="25"/>
      <c r="N358" s="25"/>
      <c r="O358" s="25"/>
      <c r="P358" s="25"/>
      <c r="Q358" s="25"/>
      <c r="R358" s="25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5"/>
      <c r="L359" s="25"/>
      <c r="M359" s="25"/>
      <c r="N359" s="25"/>
      <c r="O359" s="25"/>
      <c r="P359" s="25"/>
      <c r="Q359" s="25"/>
      <c r="R359" s="25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5"/>
      <c r="L360" s="25"/>
      <c r="M360" s="25"/>
      <c r="N360" s="25"/>
      <c r="O360" s="25"/>
      <c r="P360" s="25"/>
      <c r="Q360" s="25"/>
      <c r="R360" s="25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5"/>
      <c r="L361" s="25"/>
      <c r="M361" s="25"/>
      <c r="N361" s="25"/>
      <c r="O361" s="25"/>
      <c r="P361" s="25"/>
      <c r="Q361" s="25"/>
      <c r="R361" s="25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5"/>
      <c r="L362" s="25"/>
      <c r="M362" s="25"/>
      <c r="N362" s="25"/>
      <c r="O362" s="25"/>
      <c r="P362" s="25"/>
      <c r="Q362" s="25"/>
      <c r="R362" s="25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5"/>
      <c r="L363" s="25"/>
      <c r="M363" s="25"/>
      <c r="N363" s="25"/>
      <c r="O363" s="25"/>
      <c r="P363" s="25"/>
      <c r="Q363" s="25"/>
      <c r="R363" s="25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5"/>
      <c r="L364" s="25"/>
      <c r="M364" s="25"/>
      <c r="N364" s="25"/>
      <c r="O364" s="25"/>
      <c r="P364" s="25"/>
      <c r="Q364" s="25"/>
      <c r="R364" s="25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5"/>
      <c r="L365" s="25"/>
      <c r="M365" s="25"/>
      <c r="N365" s="25"/>
      <c r="O365" s="25"/>
      <c r="P365" s="25"/>
      <c r="Q365" s="25"/>
      <c r="R365" s="25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5"/>
      <c r="L366" s="25"/>
      <c r="M366" s="25"/>
      <c r="N366" s="25"/>
      <c r="O366" s="25"/>
      <c r="P366" s="25"/>
      <c r="Q366" s="25"/>
      <c r="R366" s="25"/>
      <c r="S366" s="26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5"/>
      <c r="L367" s="25"/>
      <c r="M367" s="25"/>
      <c r="N367" s="25"/>
      <c r="O367" s="25"/>
      <c r="P367" s="25"/>
      <c r="Q367" s="25"/>
      <c r="R367" s="25"/>
      <c r="S367" s="26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5"/>
      <c r="L368" s="25"/>
      <c r="M368" s="25"/>
      <c r="N368" s="25"/>
      <c r="O368" s="25"/>
      <c r="P368" s="25"/>
      <c r="Q368" s="25"/>
      <c r="R368" s="25"/>
      <c r="S368" s="26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5"/>
      <c r="L369" s="25"/>
      <c r="M369" s="25"/>
      <c r="N369" s="25"/>
      <c r="O369" s="25"/>
      <c r="P369" s="25"/>
      <c r="Q369" s="25"/>
      <c r="R369" s="25"/>
      <c r="S369" s="26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5"/>
      <c r="L370" s="25"/>
      <c r="M370" s="25"/>
      <c r="N370" s="25"/>
      <c r="O370" s="25"/>
      <c r="P370" s="25"/>
      <c r="Q370" s="25"/>
      <c r="R370" s="25"/>
      <c r="S370" s="26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5"/>
      <c r="L371" s="25"/>
      <c r="M371" s="25"/>
      <c r="N371" s="25"/>
      <c r="O371" s="25"/>
      <c r="P371" s="25"/>
      <c r="Q371" s="25"/>
      <c r="R371" s="25"/>
      <c r="S371" s="26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5"/>
      <c r="L372" s="25"/>
      <c r="M372" s="25"/>
      <c r="N372" s="25"/>
      <c r="O372" s="25"/>
      <c r="P372" s="25"/>
      <c r="Q372" s="25"/>
      <c r="R372" s="25"/>
      <c r="S372" s="26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5"/>
      <c r="L373" s="25"/>
      <c r="M373" s="25"/>
      <c r="N373" s="25"/>
      <c r="O373" s="25"/>
      <c r="P373" s="25"/>
      <c r="Q373" s="25"/>
      <c r="R373" s="25"/>
      <c r="S373" s="26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5"/>
      <c r="L374" s="25"/>
      <c r="M374" s="25"/>
      <c r="N374" s="25"/>
      <c r="O374" s="25"/>
      <c r="P374" s="25"/>
      <c r="Q374" s="25"/>
      <c r="R374" s="25"/>
      <c r="S374" s="26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5"/>
      <c r="L375" s="25"/>
      <c r="M375" s="25"/>
      <c r="N375" s="25"/>
      <c r="O375" s="25"/>
      <c r="P375" s="25"/>
      <c r="Q375" s="25"/>
      <c r="R375" s="25"/>
      <c r="S375" s="26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5"/>
      <c r="L376" s="25"/>
      <c r="M376" s="25"/>
      <c r="N376" s="25"/>
      <c r="O376" s="25"/>
      <c r="P376" s="25"/>
      <c r="Q376" s="25"/>
      <c r="R376" s="25"/>
      <c r="S376" s="26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5"/>
      <c r="L377" s="25"/>
      <c r="M377" s="25"/>
      <c r="N377" s="25"/>
      <c r="O377" s="25"/>
      <c r="P377" s="25"/>
      <c r="Q377" s="25"/>
      <c r="R377" s="25"/>
      <c r="S377" s="26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5"/>
      <c r="L378" s="25"/>
      <c r="M378" s="25"/>
      <c r="N378" s="25"/>
      <c r="O378" s="25"/>
      <c r="P378" s="25"/>
      <c r="Q378" s="25"/>
      <c r="R378" s="25"/>
      <c r="S378" s="26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5"/>
      <c r="L379" s="25"/>
      <c r="M379" s="25"/>
      <c r="N379" s="25"/>
      <c r="O379" s="25"/>
      <c r="P379" s="25"/>
      <c r="Q379" s="25"/>
      <c r="R379" s="25"/>
      <c r="S379" s="26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5"/>
      <c r="L380" s="25"/>
      <c r="M380" s="25"/>
      <c r="N380" s="25"/>
      <c r="O380" s="25"/>
      <c r="P380" s="25"/>
      <c r="Q380" s="25"/>
      <c r="R380" s="25"/>
      <c r="S380" s="26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5"/>
      <c r="L381" s="25"/>
      <c r="M381" s="25"/>
      <c r="N381" s="25"/>
      <c r="O381" s="25"/>
      <c r="P381" s="25"/>
      <c r="Q381" s="25"/>
      <c r="R381" s="25"/>
      <c r="S381" s="26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5"/>
      <c r="L382" s="25"/>
      <c r="M382" s="25"/>
      <c r="N382" s="25"/>
      <c r="O382" s="25"/>
      <c r="P382" s="25"/>
      <c r="Q382" s="25"/>
      <c r="R382" s="25"/>
      <c r="S382" s="26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5"/>
      <c r="L383" s="25"/>
      <c r="M383" s="25"/>
      <c r="N383" s="25"/>
      <c r="O383" s="25"/>
      <c r="P383" s="25"/>
      <c r="Q383" s="25"/>
      <c r="R383" s="25"/>
      <c r="S383" s="26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5"/>
      <c r="L384" s="25"/>
      <c r="M384" s="25"/>
      <c r="N384" s="25"/>
      <c r="O384" s="25"/>
      <c r="P384" s="25"/>
      <c r="Q384" s="25"/>
      <c r="R384" s="25"/>
      <c r="S384" s="26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5"/>
      <c r="L385" s="25"/>
      <c r="M385" s="25"/>
      <c r="N385" s="25"/>
      <c r="O385" s="25"/>
      <c r="P385" s="25"/>
      <c r="Q385" s="25"/>
      <c r="R385" s="25"/>
      <c r="S385" s="26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5"/>
      <c r="L386" s="25"/>
      <c r="M386" s="25"/>
      <c r="N386" s="25"/>
      <c r="O386" s="25"/>
      <c r="P386" s="25"/>
      <c r="Q386" s="25"/>
      <c r="R386" s="25"/>
      <c r="S386" s="26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5"/>
      <c r="L387" s="25"/>
      <c r="M387" s="25"/>
      <c r="N387" s="25"/>
      <c r="O387" s="25"/>
      <c r="P387" s="25"/>
      <c r="Q387" s="25"/>
      <c r="R387" s="25"/>
      <c r="S387" s="26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5"/>
      <c r="L388" s="25"/>
      <c r="M388" s="25"/>
      <c r="N388" s="25"/>
      <c r="O388" s="25"/>
      <c r="P388" s="25"/>
      <c r="Q388" s="25"/>
      <c r="R388" s="25"/>
      <c r="S388" s="26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5"/>
      <c r="L389" s="25"/>
      <c r="M389" s="25"/>
      <c r="N389" s="25"/>
      <c r="O389" s="25"/>
      <c r="P389" s="25"/>
      <c r="Q389" s="25"/>
      <c r="R389" s="25"/>
      <c r="S389" s="26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5"/>
      <c r="L390" s="25"/>
      <c r="M390" s="25"/>
      <c r="N390" s="25"/>
      <c r="O390" s="25"/>
      <c r="P390" s="25"/>
      <c r="Q390" s="25"/>
      <c r="R390" s="25"/>
      <c r="S390" s="26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5"/>
      <c r="L391" s="25"/>
      <c r="M391" s="25"/>
      <c r="N391" s="25"/>
      <c r="O391" s="25"/>
      <c r="P391" s="25"/>
      <c r="Q391" s="25"/>
      <c r="R391" s="25"/>
      <c r="S391" s="26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5"/>
      <c r="L392" s="25"/>
      <c r="M392" s="25"/>
      <c r="N392" s="25"/>
      <c r="O392" s="25"/>
      <c r="P392" s="25"/>
      <c r="Q392" s="25"/>
      <c r="R392" s="25"/>
      <c r="S392" s="26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5"/>
      <c r="L393" s="25"/>
      <c r="M393" s="25"/>
      <c r="N393" s="25"/>
      <c r="O393" s="25"/>
      <c r="P393" s="25"/>
      <c r="Q393" s="25"/>
      <c r="R393" s="25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5"/>
      <c r="L394" s="25"/>
      <c r="M394" s="25"/>
      <c r="N394" s="25"/>
      <c r="O394" s="25"/>
      <c r="P394" s="25"/>
      <c r="Q394" s="25"/>
      <c r="R394" s="25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5"/>
      <c r="L395" s="25"/>
      <c r="M395" s="25"/>
      <c r="N395" s="25"/>
      <c r="O395" s="25"/>
      <c r="P395" s="25"/>
      <c r="Q395" s="25"/>
      <c r="R395" s="25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5"/>
      <c r="L396" s="25"/>
      <c r="M396" s="25"/>
      <c r="N396" s="25"/>
      <c r="O396" s="25"/>
      <c r="P396" s="25"/>
      <c r="Q396" s="25"/>
      <c r="R396" s="25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5"/>
      <c r="L397" s="25"/>
      <c r="M397" s="25"/>
      <c r="N397" s="25"/>
      <c r="O397" s="25"/>
      <c r="P397" s="25"/>
      <c r="Q397" s="25"/>
      <c r="R397" s="25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5"/>
      <c r="L398" s="25"/>
      <c r="M398" s="25"/>
      <c r="N398" s="25"/>
      <c r="O398" s="25"/>
      <c r="P398" s="25"/>
      <c r="Q398" s="25"/>
      <c r="R398" s="25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2"/>
      <c r="L652" s="12"/>
      <c r="M652" s="12"/>
      <c r="N652" s="12"/>
      <c r="O652" s="12"/>
      <c r="P652" s="12"/>
      <c r="Q652" s="12"/>
      <c r="R652" s="12"/>
    </row>
    <row r="653" ht="20.25" spans="1:18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2"/>
      <c r="L653" s="12"/>
      <c r="M653" s="12"/>
      <c r="N653" s="12"/>
      <c r="O653" s="12"/>
      <c r="P653" s="12"/>
      <c r="Q653" s="12"/>
      <c r="R653" s="12"/>
    </row>
    <row r="654" ht="20.25" spans="1:18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2"/>
      <c r="L654" s="12"/>
      <c r="M654" s="12"/>
      <c r="N654" s="12"/>
      <c r="O654" s="12"/>
      <c r="P654" s="12"/>
      <c r="Q654" s="12"/>
      <c r="R654" s="12"/>
    </row>
    <row r="655" ht="20.25" spans="1:18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2"/>
      <c r="L655" s="12"/>
      <c r="M655" s="12"/>
      <c r="N655" s="12"/>
      <c r="O655" s="12"/>
      <c r="P655" s="12"/>
      <c r="Q655" s="12"/>
      <c r="R655" s="12"/>
    </row>
    <row r="656" ht="20.25" spans="1:18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2"/>
      <c r="L656" s="12"/>
      <c r="M656" s="12"/>
      <c r="N656" s="12"/>
      <c r="O656" s="12"/>
      <c r="P656" s="12"/>
      <c r="Q656" s="12"/>
      <c r="R656" s="12"/>
    </row>
    <row r="657" ht="20.25" spans="1:18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2"/>
      <c r="L657" s="12"/>
      <c r="M657" s="12"/>
      <c r="N657" s="12"/>
      <c r="O657" s="12"/>
      <c r="P657" s="12"/>
      <c r="Q657" s="12"/>
      <c r="R657" s="12"/>
    </row>
    <row r="658" ht="20.25" spans="1:18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2"/>
      <c r="L658" s="12"/>
      <c r="M658" s="12"/>
      <c r="N658" s="12"/>
      <c r="O658" s="12"/>
      <c r="P658" s="12"/>
      <c r="Q658" s="12"/>
      <c r="R658" s="12"/>
    </row>
    <row r="659" ht="20.25" spans="1:18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2"/>
      <c r="L659" s="12"/>
      <c r="M659" s="12"/>
      <c r="N659" s="12"/>
      <c r="O659" s="12"/>
      <c r="P659" s="12"/>
      <c r="Q659" s="12"/>
      <c r="R659" s="12"/>
    </row>
    <row r="660" ht="20.25" spans="1:18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2"/>
      <c r="L660" s="12"/>
      <c r="M660" s="12"/>
      <c r="N660" s="12"/>
      <c r="O660" s="12"/>
      <c r="P660" s="12"/>
      <c r="Q660" s="12"/>
      <c r="R660" s="12"/>
    </row>
    <row r="661" ht="20.25" spans="1:18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2"/>
      <c r="L661" s="12"/>
      <c r="M661" s="12"/>
      <c r="N661" s="12"/>
      <c r="O661" s="12"/>
      <c r="P661" s="12"/>
      <c r="Q661" s="12"/>
      <c r="R661" s="12"/>
    </row>
    <row r="662" ht="20.25" spans="1:18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2"/>
      <c r="L662" s="12"/>
      <c r="M662" s="12"/>
      <c r="N662" s="12"/>
      <c r="O662" s="12"/>
      <c r="P662" s="12"/>
      <c r="Q662" s="12"/>
      <c r="R662" s="12"/>
    </row>
    <row r="663" ht="20.25" spans="1:18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2"/>
      <c r="L663" s="12"/>
      <c r="M663" s="12"/>
      <c r="N663" s="12"/>
      <c r="O663" s="12"/>
      <c r="P663" s="12"/>
      <c r="Q663" s="12"/>
      <c r="R663" s="12"/>
    </row>
    <row r="664" ht="20.25" spans="1:18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2"/>
      <c r="L664" s="12"/>
      <c r="M664" s="12"/>
      <c r="N664" s="12"/>
      <c r="O664" s="12"/>
      <c r="P664" s="12"/>
      <c r="Q664" s="12"/>
      <c r="R664" s="12"/>
    </row>
    <row r="665" ht="20.25" spans="1:18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2"/>
      <c r="L665" s="12"/>
      <c r="M665" s="12"/>
      <c r="N665" s="12"/>
      <c r="O665" s="12"/>
      <c r="P665" s="12"/>
      <c r="Q665" s="12"/>
      <c r="R665" s="12"/>
    </row>
    <row r="666" ht="20.25" spans="1:18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2"/>
      <c r="L666" s="12"/>
      <c r="M666" s="12"/>
      <c r="N666" s="12"/>
      <c r="O666" s="12"/>
      <c r="P666" s="12"/>
      <c r="Q666" s="12"/>
      <c r="R666" s="12"/>
    </row>
    <row r="667" ht="20.25" spans="1:18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2"/>
      <c r="L667" s="12"/>
      <c r="M667" s="12"/>
      <c r="N667" s="12"/>
      <c r="O667" s="12"/>
      <c r="P667" s="12"/>
      <c r="Q667" s="12"/>
      <c r="R667" s="12"/>
    </row>
    <row r="668" ht="20.25" spans="1:18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2"/>
      <c r="L668" s="12"/>
      <c r="M668" s="12"/>
      <c r="N668" s="12"/>
      <c r="O668" s="12"/>
      <c r="P668" s="12"/>
      <c r="Q668" s="12"/>
      <c r="R668" s="12"/>
    </row>
    <row r="669" ht="20.25" spans="1:18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2"/>
      <c r="L669" s="12"/>
      <c r="M669" s="12"/>
      <c r="N669" s="12"/>
      <c r="O669" s="12"/>
      <c r="P669" s="12"/>
      <c r="Q669" s="12"/>
      <c r="R669" s="12"/>
    </row>
    <row r="670" ht="20.25" spans="1:18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2"/>
      <c r="L670" s="12"/>
      <c r="M670" s="12"/>
      <c r="N670" s="12"/>
      <c r="O670" s="12"/>
      <c r="P670" s="12"/>
      <c r="Q670" s="12"/>
      <c r="R670" s="12"/>
    </row>
    <row r="671" ht="20.25" spans="1:18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2"/>
      <c r="L671" s="12"/>
      <c r="M671" s="12"/>
      <c r="N671" s="12"/>
      <c r="O671" s="12"/>
      <c r="P671" s="12"/>
      <c r="Q671" s="12"/>
      <c r="R671" s="12"/>
    </row>
    <row r="672" ht="20.25" spans="1:18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2"/>
      <c r="L672" s="12"/>
      <c r="M672" s="12"/>
      <c r="N672" s="12"/>
      <c r="O672" s="12"/>
      <c r="P672" s="12"/>
      <c r="Q672" s="12"/>
      <c r="R672" s="12"/>
    </row>
    <row r="673" ht="20.25" spans="1:18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2"/>
      <c r="L673" s="12"/>
      <c r="M673" s="12"/>
      <c r="N673" s="12"/>
      <c r="O673" s="12"/>
      <c r="P673" s="12"/>
      <c r="Q673" s="12"/>
      <c r="R673" s="12"/>
    </row>
    <row r="674" ht="20.25" spans="1:18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2"/>
      <c r="L674" s="12"/>
      <c r="M674" s="12"/>
      <c r="N674" s="12"/>
      <c r="O674" s="12"/>
      <c r="P674" s="12"/>
      <c r="Q674" s="12"/>
      <c r="R674" s="12"/>
    </row>
    <row r="675" ht="20.25" spans="1:18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2"/>
      <c r="L675" s="12"/>
      <c r="M675" s="12"/>
      <c r="N675" s="12"/>
      <c r="O675" s="12"/>
      <c r="P675" s="12"/>
      <c r="Q675" s="12"/>
      <c r="R675" s="12"/>
    </row>
    <row r="676" ht="20.25" spans="1:18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2"/>
      <c r="L676" s="12"/>
      <c r="M676" s="12"/>
      <c r="N676" s="12"/>
      <c r="O676" s="12"/>
      <c r="P676" s="12"/>
      <c r="Q676" s="12"/>
      <c r="R676" s="12"/>
    </row>
    <row r="677" ht="20.25" spans="1:18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2"/>
      <c r="L677" s="12"/>
      <c r="M677" s="12"/>
      <c r="N677" s="12"/>
      <c r="O677" s="12"/>
      <c r="P677" s="12"/>
      <c r="Q677" s="12"/>
      <c r="R677" s="12"/>
    </row>
    <row r="678" ht="20.25" spans="1:18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2"/>
      <c r="L678" s="12"/>
      <c r="M678" s="12"/>
      <c r="N678" s="12"/>
      <c r="O678" s="12"/>
      <c r="P678" s="12"/>
      <c r="Q678" s="12"/>
      <c r="R678" s="12"/>
    </row>
    <row r="679" ht="20.25" spans="1:18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2"/>
      <c r="L679" s="12"/>
      <c r="M679" s="12"/>
      <c r="N679" s="12"/>
      <c r="O679" s="12"/>
      <c r="P679" s="12"/>
      <c r="Q679" s="12"/>
      <c r="R679" s="12"/>
    </row>
    <row r="680" ht="20.25" spans="1:18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2"/>
      <c r="L680" s="12"/>
      <c r="M680" s="12"/>
      <c r="N680" s="12"/>
      <c r="O680" s="12"/>
      <c r="P680" s="12"/>
      <c r="Q680" s="12"/>
      <c r="R680" s="12"/>
    </row>
    <row r="681" ht="20.25" spans="1:18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2"/>
      <c r="L681" s="12"/>
      <c r="M681" s="12"/>
      <c r="N681" s="12"/>
      <c r="O681" s="12"/>
      <c r="P681" s="12"/>
      <c r="Q681" s="12"/>
      <c r="R681" s="12"/>
    </row>
    <row r="682" ht="20.25" spans="1:18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2"/>
      <c r="L682" s="12"/>
      <c r="M682" s="12"/>
      <c r="N682" s="12"/>
      <c r="O682" s="12"/>
      <c r="P682" s="12"/>
      <c r="Q682" s="12"/>
      <c r="R682" s="12"/>
    </row>
    <row r="683" ht="20.25" spans="1:18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2"/>
      <c r="L683" s="12"/>
      <c r="M683" s="12"/>
      <c r="N683" s="12"/>
      <c r="O683" s="12"/>
      <c r="P683" s="12"/>
      <c r="Q683" s="12"/>
      <c r="R683" s="12"/>
    </row>
    <row r="684" ht="20.25" spans="1:18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2"/>
      <c r="L684" s="12"/>
      <c r="M684" s="12"/>
      <c r="N684" s="12"/>
      <c r="O684" s="12"/>
      <c r="P684" s="12"/>
      <c r="Q684" s="12"/>
      <c r="R684" s="12"/>
    </row>
    <row r="685" ht="20.25" spans="1:18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2"/>
      <c r="L685" s="12"/>
      <c r="M685" s="12"/>
      <c r="N685" s="12"/>
      <c r="O685" s="12"/>
      <c r="P685" s="12"/>
      <c r="Q685" s="12"/>
      <c r="R685" s="12"/>
    </row>
    <row r="686" ht="20.25" spans="1:18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2"/>
      <c r="L686" s="12"/>
      <c r="M686" s="12"/>
      <c r="N686" s="12"/>
      <c r="O686" s="12"/>
      <c r="P686" s="12"/>
      <c r="Q686" s="12"/>
      <c r="R686" s="12"/>
    </row>
    <row r="687" ht="20.25" spans="1:18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2"/>
      <c r="L687" s="12"/>
      <c r="M687" s="12"/>
      <c r="N687" s="12"/>
      <c r="O687" s="12"/>
      <c r="P687" s="12"/>
      <c r="Q687" s="12"/>
      <c r="R687" s="12"/>
    </row>
    <row r="688" ht="20.25" spans="1:18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2"/>
      <c r="L688" s="12"/>
      <c r="M688" s="12"/>
      <c r="N688" s="12"/>
      <c r="O688" s="12"/>
      <c r="P688" s="12"/>
      <c r="Q688" s="12"/>
      <c r="R688" s="12"/>
    </row>
    <row r="689" ht="20.25" spans="1:18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2"/>
      <c r="L689" s="12"/>
      <c r="M689" s="12"/>
      <c r="N689" s="12"/>
      <c r="O689" s="12"/>
      <c r="P689" s="12"/>
      <c r="Q689" s="12"/>
      <c r="R689" s="12"/>
    </row>
    <row r="690" ht="20.25" spans="1:18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2"/>
      <c r="L690" s="12"/>
      <c r="M690" s="12"/>
      <c r="N690" s="12"/>
      <c r="O690" s="12"/>
      <c r="P690" s="12"/>
      <c r="Q690" s="12"/>
      <c r="R690" s="12"/>
    </row>
    <row r="691" ht="20.25" spans="1:18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2"/>
      <c r="L691" s="12"/>
      <c r="M691" s="12"/>
      <c r="N691" s="12"/>
      <c r="O691" s="12"/>
      <c r="P691" s="12"/>
      <c r="Q691" s="12"/>
      <c r="R691" s="12"/>
    </row>
    <row r="692" ht="20.25" spans="1:18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2"/>
      <c r="L692" s="12"/>
      <c r="M692" s="12"/>
      <c r="N692" s="12"/>
      <c r="O692" s="12"/>
      <c r="P692" s="12"/>
      <c r="Q692" s="12"/>
      <c r="R692" s="12"/>
    </row>
    <row r="693" ht="20.25" spans="1:18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2"/>
      <c r="L693" s="12"/>
      <c r="M693" s="12"/>
      <c r="N693" s="12"/>
      <c r="O693" s="12"/>
      <c r="P693" s="12"/>
      <c r="Q693" s="12"/>
      <c r="R693" s="12"/>
    </row>
    <row r="694" ht="20.25" spans="1:18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2"/>
      <c r="L694" s="12"/>
      <c r="M694" s="12"/>
      <c r="N694" s="12"/>
      <c r="O694" s="12"/>
      <c r="P694" s="12"/>
      <c r="Q694" s="12"/>
      <c r="R694" s="12"/>
    </row>
    <row r="695" ht="20.25" spans="1:18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2"/>
      <c r="L695" s="12"/>
      <c r="M695" s="12"/>
      <c r="N695" s="12"/>
      <c r="O695" s="12"/>
      <c r="P695" s="12"/>
      <c r="Q695" s="12"/>
      <c r="R695" s="12"/>
    </row>
    <row r="696" ht="20.25" spans="1:18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2"/>
      <c r="L696" s="12"/>
      <c r="M696" s="12"/>
      <c r="N696" s="12"/>
      <c r="O696" s="12"/>
      <c r="P696" s="12"/>
      <c r="Q696" s="12"/>
      <c r="R696" s="12"/>
    </row>
    <row r="697" ht="20.25" spans="1:18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2"/>
      <c r="L697" s="12"/>
      <c r="M697" s="12"/>
      <c r="N697" s="12"/>
      <c r="O697" s="12"/>
      <c r="P697" s="12"/>
      <c r="Q697" s="12"/>
      <c r="R697" s="12"/>
    </row>
    <row r="698" ht="20.25" spans="1:18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2"/>
      <c r="L698" s="12"/>
      <c r="M698" s="12"/>
      <c r="N698" s="12"/>
      <c r="O698" s="12"/>
      <c r="P698" s="12"/>
      <c r="Q698" s="12"/>
      <c r="R698" s="12"/>
    </row>
    <row r="699" ht="20.25" spans="1:18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2"/>
      <c r="L699" s="12"/>
      <c r="M699" s="12"/>
      <c r="N699" s="12"/>
      <c r="O699" s="12"/>
      <c r="P699" s="12"/>
      <c r="Q699" s="12"/>
      <c r="R699" s="12"/>
    </row>
    <row r="700" ht="20.25" spans="1:18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2"/>
      <c r="L700" s="12"/>
      <c r="M700" s="12"/>
      <c r="N700" s="12"/>
      <c r="O700" s="12"/>
      <c r="P700" s="12"/>
      <c r="Q700" s="12"/>
      <c r="R700" s="12"/>
    </row>
    <row r="701" ht="20.25" spans="1:18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2"/>
      <c r="L701" s="12"/>
      <c r="M701" s="12"/>
      <c r="N701" s="12"/>
      <c r="O701" s="12"/>
      <c r="P701" s="12"/>
      <c r="Q701" s="12"/>
      <c r="R701" s="12"/>
    </row>
    <row r="702" ht="20.25" spans="1:18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2"/>
      <c r="L702" s="12"/>
      <c r="M702" s="12"/>
      <c r="N702" s="12"/>
      <c r="O702" s="12"/>
      <c r="P702" s="12"/>
      <c r="Q702" s="12"/>
      <c r="R702" s="12"/>
    </row>
    <row r="703" ht="20.25" spans="1:18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2"/>
      <c r="L703" s="12"/>
      <c r="M703" s="12"/>
      <c r="N703" s="12"/>
      <c r="O703" s="12"/>
      <c r="P703" s="12"/>
      <c r="Q703" s="12"/>
      <c r="R703" s="12"/>
    </row>
    <row r="704" ht="20.25" spans="1:18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2"/>
      <c r="L704" s="12"/>
      <c r="M704" s="12"/>
      <c r="N704" s="12"/>
      <c r="O704" s="12"/>
      <c r="P704" s="12"/>
      <c r="Q704" s="12"/>
      <c r="R704" s="12"/>
    </row>
    <row r="705" ht="20.25" spans="1:18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2"/>
      <c r="L705" s="12"/>
      <c r="M705" s="12"/>
      <c r="N705" s="12"/>
      <c r="O705" s="12"/>
      <c r="P705" s="12"/>
      <c r="Q705" s="12"/>
      <c r="R705" s="12"/>
    </row>
    <row r="706" ht="20.25" spans="1:18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2"/>
      <c r="L706" s="12"/>
      <c r="M706" s="12"/>
      <c r="N706" s="12"/>
      <c r="O706" s="12"/>
      <c r="P706" s="12"/>
      <c r="Q706" s="12"/>
      <c r="R706" s="12"/>
    </row>
    <row r="707" ht="20.25" spans="1:18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2"/>
      <c r="L707" s="12"/>
      <c r="M707" s="12"/>
      <c r="N707" s="12"/>
      <c r="O707" s="12"/>
      <c r="P707" s="12"/>
      <c r="Q707" s="12"/>
      <c r="R707" s="12"/>
    </row>
    <row r="708" ht="20.25" spans="1:18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2"/>
      <c r="L708" s="12"/>
      <c r="M708" s="12"/>
      <c r="N708" s="12"/>
      <c r="O708" s="12"/>
      <c r="P708" s="12"/>
      <c r="Q708" s="12"/>
      <c r="R708" s="12"/>
    </row>
    <row r="709" ht="20.25" spans="1:18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2"/>
      <c r="L709" s="12"/>
      <c r="M709" s="12"/>
      <c r="N709" s="12"/>
      <c r="O709" s="12"/>
      <c r="P709" s="12"/>
      <c r="Q709" s="12"/>
      <c r="R709" s="12"/>
    </row>
    <row r="710" ht="20.25" spans="1:18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2"/>
      <c r="L710" s="12"/>
      <c r="M710" s="12"/>
      <c r="N710" s="12"/>
      <c r="O710" s="12"/>
      <c r="P710" s="12"/>
      <c r="Q710" s="12"/>
      <c r="R710" s="12"/>
    </row>
    <row r="711" ht="20.25" spans="1:18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2"/>
      <c r="L711" s="12"/>
      <c r="M711" s="12"/>
      <c r="N711" s="12"/>
      <c r="O711" s="12"/>
      <c r="P711" s="12"/>
      <c r="Q711" s="12"/>
      <c r="R711" s="12"/>
    </row>
    <row r="712" ht="20.25" spans="1:18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2"/>
      <c r="L712" s="12"/>
      <c r="M712" s="12"/>
      <c r="N712" s="12"/>
      <c r="O712" s="12"/>
      <c r="P712" s="12"/>
      <c r="Q712" s="12"/>
      <c r="R712" s="12"/>
    </row>
    <row r="713" ht="20.25" spans="1:18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2"/>
      <c r="L713" s="12"/>
      <c r="M713" s="12"/>
      <c r="N713" s="12"/>
      <c r="O713" s="12"/>
      <c r="P713" s="12"/>
      <c r="Q713" s="12"/>
      <c r="R713" s="12"/>
    </row>
    <row r="714" ht="20.25" spans="1:18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2"/>
      <c r="L714" s="12"/>
      <c r="M714" s="12"/>
      <c r="N714" s="12"/>
      <c r="O714" s="12"/>
      <c r="P714" s="12"/>
      <c r="Q714" s="12"/>
      <c r="R714" s="12"/>
    </row>
    <row r="715" ht="20.25" spans="1:18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2"/>
      <c r="L715" s="12"/>
      <c r="M715" s="12"/>
      <c r="N715" s="12"/>
      <c r="O715" s="12"/>
      <c r="P715" s="12"/>
      <c r="Q715" s="12"/>
      <c r="R715" s="12"/>
    </row>
    <row r="716" ht="20.25" spans="1:18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2"/>
      <c r="L716" s="12"/>
      <c r="M716" s="12"/>
      <c r="N716" s="12"/>
      <c r="O716" s="12"/>
      <c r="P716" s="12"/>
      <c r="Q716" s="12"/>
      <c r="R716" s="12"/>
    </row>
    <row r="717" ht="20.25" spans="1:18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2"/>
      <c r="L717" s="12"/>
      <c r="M717" s="12"/>
      <c r="N717" s="12"/>
      <c r="O717" s="12"/>
      <c r="P717" s="12"/>
      <c r="Q717" s="12"/>
      <c r="R717" s="12"/>
    </row>
    <row r="718" ht="20.25" spans="1:18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2"/>
      <c r="L718" s="12"/>
      <c r="M718" s="12"/>
      <c r="N718" s="12"/>
      <c r="O718" s="12"/>
      <c r="P718" s="12"/>
      <c r="Q718" s="12"/>
      <c r="R718" s="12"/>
    </row>
    <row r="719" ht="20.25" spans="1:18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2"/>
      <c r="L719" s="12"/>
      <c r="M719" s="12"/>
      <c r="N719" s="12"/>
      <c r="O719" s="12"/>
      <c r="P719" s="12"/>
      <c r="Q719" s="12"/>
      <c r="R719" s="12"/>
    </row>
    <row r="720" ht="20.25" spans="1:18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2"/>
      <c r="L720" s="12"/>
      <c r="M720" s="12"/>
      <c r="N720" s="12"/>
      <c r="O720" s="12"/>
      <c r="P720" s="12"/>
      <c r="Q720" s="12"/>
      <c r="R720" s="12"/>
    </row>
    <row r="721" ht="20.25" spans="1:18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2"/>
      <c r="L721" s="12"/>
      <c r="M721" s="12"/>
      <c r="N721" s="12"/>
      <c r="O721" s="12"/>
      <c r="P721" s="12"/>
      <c r="Q721" s="12"/>
      <c r="R721" s="12"/>
    </row>
    <row r="722" ht="20.25" spans="1:18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2"/>
      <c r="L722" s="12"/>
      <c r="M722" s="12"/>
      <c r="N722" s="12"/>
      <c r="O722" s="12"/>
      <c r="P722" s="12"/>
      <c r="Q722" s="12"/>
      <c r="R722" s="12"/>
    </row>
    <row r="723" ht="20.25" spans="1:18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2"/>
      <c r="L723" s="12"/>
      <c r="M723" s="12"/>
      <c r="N723" s="12"/>
      <c r="O723" s="12"/>
      <c r="P723" s="12"/>
      <c r="Q723" s="12"/>
      <c r="R723" s="12"/>
    </row>
    <row r="724" ht="20.25" spans="1:18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2"/>
      <c r="L724" s="12"/>
      <c r="M724" s="12"/>
      <c r="N724" s="12"/>
      <c r="O724" s="12"/>
      <c r="P724" s="12"/>
      <c r="Q724" s="12"/>
      <c r="R724" s="12"/>
    </row>
    <row r="725" ht="20.25" spans="1:18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2"/>
      <c r="L725" s="12"/>
      <c r="M725" s="12"/>
      <c r="N725" s="12"/>
      <c r="O725" s="12"/>
      <c r="P725" s="12"/>
      <c r="Q725" s="12"/>
      <c r="R725" s="12"/>
    </row>
    <row r="726" ht="20.25" spans="1:18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2"/>
      <c r="L726" s="12"/>
      <c r="M726" s="12"/>
      <c r="N726" s="12"/>
      <c r="O726" s="12"/>
      <c r="P726" s="12"/>
      <c r="Q726" s="12"/>
      <c r="R726" s="12"/>
    </row>
    <row r="727" ht="20.25" spans="1:18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2"/>
      <c r="L727" s="12"/>
      <c r="M727" s="12"/>
      <c r="N727" s="12"/>
      <c r="O727" s="12"/>
      <c r="P727" s="12"/>
      <c r="Q727" s="12"/>
      <c r="R727" s="12"/>
    </row>
    <row r="728" ht="20.25" spans="1:18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2"/>
      <c r="L728" s="12"/>
      <c r="M728" s="12"/>
      <c r="N728" s="12"/>
      <c r="O728" s="12"/>
      <c r="P728" s="12"/>
      <c r="Q728" s="12"/>
      <c r="R728" s="12"/>
    </row>
    <row r="729" ht="20.25" spans="1:18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2"/>
      <c r="L729" s="12"/>
      <c r="M729" s="12"/>
      <c r="N729" s="12"/>
      <c r="O729" s="12"/>
      <c r="P729" s="12"/>
      <c r="Q729" s="12"/>
      <c r="R729" s="12"/>
    </row>
    <row r="730" ht="20.25" spans="1:18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2"/>
      <c r="L730" s="12"/>
      <c r="M730" s="12"/>
      <c r="N730" s="12"/>
      <c r="O730" s="12"/>
      <c r="P730" s="12"/>
      <c r="Q730" s="12"/>
      <c r="R730" s="12"/>
    </row>
    <row r="731" ht="20.25" spans="1:18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2"/>
      <c r="L731" s="12"/>
      <c r="M731" s="12"/>
      <c r="N731" s="12"/>
      <c r="O731" s="12"/>
      <c r="P731" s="12"/>
      <c r="Q731" s="12"/>
      <c r="R731" s="12"/>
    </row>
    <row r="732" ht="20.25" spans="1:18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2"/>
      <c r="L732" s="12"/>
      <c r="M732" s="12"/>
      <c r="N732" s="12"/>
      <c r="O732" s="12"/>
      <c r="P732" s="12"/>
      <c r="Q732" s="12"/>
      <c r="R732" s="12"/>
    </row>
    <row r="733" ht="20.25" spans="1:18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2"/>
      <c r="L733" s="12"/>
      <c r="M733" s="12"/>
      <c r="N733" s="12"/>
      <c r="O733" s="12"/>
      <c r="P733" s="12"/>
      <c r="Q733" s="12"/>
      <c r="R733" s="12"/>
    </row>
    <row r="734" ht="20.25" spans="1:18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2"/>
      <c r="L734" s="12"/>
      <c r="M734" s="12"/>
      <c r="N734" s="12"/>
      <c r="O734" s="12"/>
      <c r="P734" s="12"/>
      <c r="Q734" s="12"/>
      <c r="R734" s="12"/>
    </row>
    <row r="735" ht="20.25" spans="1:18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2"/>
      <c r="L735" s="12"/>
      <c r="M735" s="12"/>
      <c r="N735" s="12"/>
      <c r="O735" s="12"/>
      <c r="P735" s="12"/>
      <c r="Q735" s="12"/>
      <c r="R735" s="12"/>
    </row>
    <row r="736" ht="20.25" spans="1:18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2"/>
      <c r="L736" s="12"/>
      <c r="M736" s="12"/>
      <c r="N736" s="12"/>
      <c r="O736" s="12"/>
      <c r="P736" s="12"/>
      <c r="Q736" s="12"/>
      <c r="R736" s="12"/>
    </row>
    <row r="737" ht="20.25" spans="1:18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2"/>
      <c r="L737" s="12"/>
      <c r="M737" s="12"/>
      <c r="N737" s="12"/>
      <c r="O737" s="12"/>
      <c r="P737" s="12"/>
      <c r="Q737" s="12"/>
      <c r="R737" s="12"/>
    </row>
    <row r="738" ht="20.25" spans="1:18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2"/>
      <c r="L738" s="12"/>
      <c r="M738" s="12"/>
      <c r="N738" s="12"/>
      <c r="O738" s="12"/>
      <c r="P738" s="12"/>
      <c r="Q738" s="12"/>
      <c r="R738" s="12"/>
    </row>
    <row r="739" ht="20.25" spans="1:18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2"/>
      <c r="L739" s="12"/>
      <c r="M739" s="12"/>
      <c r="N739" s="12"/>
      <c r="O739" s="12"/>
      <c r="P739" s="12"/>
      <c r="Q739" s="12"/>
      <c r="R739" s="12"/>
    </row>
    <row r="740" ht="20.25" spans="1:18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2"/>
      <c r="L740" s="12"/>
      <c r="M740" s="12"/>
      <c r="N740" s="12"/>
      <c r="O740" s="12"/>
      <c r="P740" s="12"/>
      <c r="Q740" s="12"/>
      <c r="R740" s="12"/>
    </row>
    <row r="741" ht="20.25" spans="1:18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2"/>
      <c r="L741" s="12"/>
      <c r="M741" s="12"/>
      <c r="N741" s="12"/>
      <c r="O741" s="12"/>
      <c r="P741" s="12"/>
      <c r="Q741" s="12"/>
      <c r="R741" s="12"/>
    </row>
    <row r="742" ht="20.25" spans="1:18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2"/>
      <c r="L742" s="12"/>
      <c r="M742" s="12"/>
      <c r="N742" s="12"/>
      <c r="O742" s="12"/>
      <c r="P742" s="12"/>
      <c r="Q742" s="12"/>
      <c r="R742" s="12"/>
    </row>
    <row r="743" ht="20.25" spans="1:18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2"/>
      <c r="L743" s="12"/>
      <c r="M743" s="12"/>
      <c r="N743" s="12"/>
      <c r="O743" s="12"/>
      <c r="P743" s="12"/>
      <c r="Q743" s="12"/>
      <c r="R743" s="12"/>
    </row>
    <row r="744" ht="20.25" spans="1:18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2"/>
      <c r="L744" s="12"/>
      <c r="M744" s="12"/>
      <c r="N744" s="12"/>
      <c r="O744" s="12"/>
      <c r="P744" s="12"/>
      <c r="Q744" s="12"/>
      <c r="R744" s="12"/>
    </row>
    <row r="745" ht="20.25" spans="1:18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2"/>
      <c r="L745" s="12"/>
      <c r="M745" s="12"/>
      <c r="N745" s="12"/>
      <c r="O745" s="12"/>
      <c r="P745" s="12"/>
      <c r="Q745" s="12"/>
      <c r="R745" s="12"/>
    </row>
    <row r="746" ht="20.25" spans="1:18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2"/>
      <c r="L746" s="12"/>
      <c r="M746" s="12"/>
      <c r="N746" s="12"/>
      <c r="O746" s="12"/>
      <c r="P746" s="12"/>
      <c r="Q746" s="12"/>
      <c r="R746" s="12"/>
    </row>
    <row r="747" ht="20.25" spans="1:18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2"/>
      <c r="L747" s="12"/>
      <c r="M747" s="12"/>
      <c r="N747" s="12"/>
      <c r="O747" s="12"/>
      <c r="P747" s="12"/>
      <c r="Q747" s="12"/>
      <c r="R747" s="12"/>
    </row>
    <row r="748" ht="20.25" spans="1:18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2"/>
      <c r="L748" s="12"/>
      <c r="M748" s="12"/>
      <c r="N748" s="12"/>
      <c r="O748" s="12"/>
      <c r="P748" s="12"/>
      <c r="Q748" s="12"/>
      <c r="R748" s="12"/>
    </row>
    <row r="749" ht="20.25" spans="1:18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2"/>
      <c r="L749" s="12"/>
      <c r="M749" s="12"/>
      <c r="N749" s="12"/>
      <c r="O749" s="12"/>
      <c r="P749" s="12"/>
      <c r="Q749" s="12"/>
      <c r="R749" s="12"/>
    </row>
    <row r="750" ht="20.25" spans="1:18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2"/>
      <c r="L750" s="12"/>
      <c r="M750" s="12"/>
      <c r="N750" s="12"/>
      <c r="O750" s="12"/>
      <c r="P750" s="12"/>
      <c r="Q750" s="12"/>
      <c r="R750" s="12"/>
    </row>
    <row r="751" ht="20.25" spans="1:18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2"/>
      <c r="L751" s="12"/>
      <c r="M751" s="12"/>
      <c r="N751" s="12"/>
      <c r="O751" s="12"/>
      <c r="P751" s="12"/>
      <c r="Q751" s="12"/>
      <c r="R751" s="12"/>
    </row>
    <row r="752" ht="20.25" spans="1:18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2"/>
      <c r="L752" s="12"/>
      <c r="M752" s="12"/>
      <c r="N752" s="12"/>
      <c r="O752" s="12"/>
      <c r="P752" s="12"/>
      <c r="Q752" s="12"/>
      <c r="R752" s="12"/>
    </row>
    <row r="753" ht="20.25" spans="1:18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2"/>
      <c r="L753" s="12"/>
      <c r="M753" s="12"/>
      <c r="N753" s="12"/>
      <c r="O753" s="12"/>
      <c r="P753" s="12"/>
      <c r="Q753" s="12"/>
      <c r="R753" s="12"/>
    </row>
    <row r="754" ht="20.25" spans="1:18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2"/>
      <c r="L754" s="12"/>
      <c r="M754" s="12"/>
      <c r="N754" s="12"/>
      <c r="O754" s="12"/>
      <c r="P754" s="12"/>
      <c r="Q754" s="12"/>
      <c r="R754" s="12"/>
    </row>
    <row r="755" ht="20.25" spans="1:18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2"/>
      <c r="L755" s="12"/>
      <c r="M755" s="12"/>
      <c r="N755" s="12"/>
      <c r="O755" s="12"/>
      <c r="P755" s="12"/>
      <c r="Q755" s="12"/>
      <c r="R755" s="12"/>
    </row>
    <row r="756" ht="20.25" spans="1:18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2"/>
      <c r="L756" s="12"/>
      <c r="M756" s="12"/>
      <c r="N756" s="12"/>
      <c r="O756" s="12"/>
      <c r="P756" s="12"/>
      <c r="Q756" s="12"/>
      <c r="R756" s="12"/>
    </row>
    <row r="757" ht="20.25" spans="1:18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2"/>
      <c r="L757" s="12"/>
      <c r="M757" s="12"/>
      <c r="N757" s="12"/>
      <c r="O757" s="12"/>
      <c r="P757" s="12"/>
      <c r="Q757" s="12"/>
      <c r="R757" s="12"/>
    </row>
    <row r="758" ht="20.25" spans="1:18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2"/>
      <c r="L758" s="12"/>
      <c r="M758" s="12"/>
      <c r="N758" s="12"/>
      <c r="O758" s="12"/>
      <c r="P758" s="12"/>
      <c r="Q758" s="12"/>
      <c r="R758" s="12"/>
    </row>
    <row r="759" ht="20.25" spans="1:18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2"/>
      <c r="L759" s="12"/>
      <c r="M759" s="12"/>
      <c r="N759" s="12"/>
      <c r="O759" s="12"/>
      <c r="P759" s="12"/>
      <c r="Q759" s="12"/>
      <c r="R759" s="12"/>
    </row>
    <row r="760" ht="20.25" spans="1:18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2"/>
      <c r="L760" s="12"/>
      <c r="M760" s="12"/>
      <c r="N760" s="12"/>
      <c r="O760" s="12"/>
      <c r="P760" s="12"/>
      <c r="Q760" s="12"/>
      <c r="R760" s="12"/>
    </row>
    <row r="761" ht="20.25" spans="1:18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2"/>
      <c r="L761" s="12"/>
      <c r="M761" s="12"/>
      <c r="N761" s="12"/>
      <c r="O761" s="12"/>
      <c r="P761" s="12"/>
      <c r="Q761" s="12"/>
      <c r="R761" s="12"/>
    </row>
    <row r="762" ht="20.25" spans="1:18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2"/>
      <c r="L762" s="12"/>
      <c r="M762" s="12"/>
      <c r="N762" s="12"/>
      <c r="O762" s="12"/>
      <c r="P762" s="12"/>
      <c r="Q762" s="12"/>
      <c r="R762" s="12"/>
    </row>
    <row r="763" ht="20.25" spans="1:18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2"/>
      <c r="L763" s="12"/>
      <c r="M763" s="12"/>
      <c r="N763" s="12"/>
      <c r="O763" s="12"/>
      <c r="P763" s="12"/>
      <c r="Q763" s="12"/>
      <c r="R763" s="12"/>
    </row>
    <row r="764" ht="20.25" spans="1:18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2"/>
      <c r="L764" s="12"/>
      <c r="M764" s="12"/>
      <c r="N764" s="12"/>
      <c r="O764" s="12"/>
      <c r="P764" s="12"/>
      <c r="Q764" s="12"/>
      <c r="R764" s="12"/>
    </row>
    <row r="765" ht="20.25" spans="1:18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2"/>
      <c r="L765" s="12"/>
      <c r="M765" s="12"/>
      <c r="N765" s="12"/>
      <c r="O765" s="12"/>
      <c r="P765" s="12"/>
      <c r="Q765" s="12"/>
      <c r="R765" s="12"/>
    </row>
    <row r="766" ht="20.25" spans="1:18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2"/>
      <c r="L766" s="12"/>
      <c r="M766" s="12"/>
      <c r="N766" s="12"/>
      <c r="O766" s="12"/>
      <c r="P766" s="12"/>
      <c r="Q766" s="12"/>
      <c r="R766" s="12"/>
    </row>
    <row r="767" ht="20.25" spans="1:18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2"/>
      <c r="L767" s="12"/>
      <c r="M767" s="12"/>
      <c r="N767" s="12"/>
      <c r="O767" s="12"/>
      <c r="P767" s="12"/>
      <c r="Q767" s="12"/>
      <c r="R767" s="12"/>
    </row>
    <row r="768" ht="20.25" spans="1:18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2"/>
      <c r="L768" s="12"/>
      <c r="M768" s="12"/>
      <c r="N768" s="12"/>
      <c r="O768" s="12"/>
      <c r="P768" s="12"/>
      <c r="Q768" s="12"/>
      <c r="R768" s="12"/>
    </row>
    <row r="769" ht="20.25" spans="1:18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2"/>
      <c r="L769" s="12"/>
      <c r="M769" s="12"/>
      <c r="N769" s="12"/>
      <c r="O769" s="12"/>
      <c r="P769" s="12"/>
      <c r="Q769" s="12"/>
      <c r="R769" s="12"/>
    </row>
    <row r="770" ht="20.25" spans="1:18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2"/>
      <c r="L770" s="12"/>
      <c r="M770" s="12"/>
      <c r="N770" s="12"/>
      <c r="O770" s="12"/>
      <c r="P770" s="12"/>
      <c r="Q770" s="12"/>
      <c r="R770" s="12"/>
    </row>
    <row r="771" ht="20.25" spans="1:18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2"/>
      <c r="L771" s="12"/>
      <c r="M771" s="12"/>
      <c r="N771" s="12"/>
      <c r="O771" s="12"/>
      <c r="P771" s="12"/>
      <c r="Q771" s="12"/>
      <c r="R771" s="12"/>
    </row>
    <row r="772" ht="20.25" spans="1:18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2"/>
      <c r="L772" s="12"/>
      <c r="M772" s="12"/>
      <c r="N772" s="12"/>
      <c r="O772" s="12"/>
      <c r="P772" s="12"/>
      <c r="Q772" s="12"/>
      <c r="R772" s="12"/>
    </row>
    <row r="773" ht="20.25" spans="1:18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2"/>
      <c r="L773" s="12"/>
      <c r="M773" s="12"/>
      <c r="N773" s="12"/>
      <c r="O773" s="12"/>
      <c r="P773" s="12"/>
      <c r="Q773" s="12"/>
      <c r="R773" s="12"/>
    </row>
    <row r="774" ht="20.25" spans="1:18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2"/>
      <c r="L774" s="12"/>
      <c r="M774" s="12"/>
      <c r="N774" s="12"/>
      <c r="O774" s="12"/>
      <c r="P774" s="12"/>
      <c r="Q774" s="12"/>
      <c r="R774" s="12"/>
    </row>
    <row r="775" ht="20.25" spans="1:18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2"/>
      <c r="L775" s="12"/>
      <c r="M775" s="12"/>
      <c r="N775" s="12"/>
      <c r="O775" s="12"/>
      <c r="P775" s="12"/>
      <c r="Q775" s="12"/>
      <c r="R775" s="12"/>
    </row>
    <row r="776" ht="20.25" spans="1:18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2"/>
      <c r="L776" s="12"/>
      <c r="M776" s="12"/>
      <c r="N776" s="12"/>
      <c r="O776" s="12"/>
      <c r="P776" s="12"/>
      <c r="Q776" s="12"/>
      <c r="R776" s="12"/>
    </row>
    <row r="777" ht="20.25" spans="1:18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2"/>
      <c r="L777" s="12"/>
      <c r="M777" s="12"/>
      <c r="N777" s="12"/>
      <c r="O777" s="12"/>
      <c r="P777" s="12"/>
      <c r="Q777" s="12"/>
      <c r="R777" s="12"/>
    </row>
    <row r="778" ht="20.25" spans="1:18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2"/>
      <c r="L778" s="12"/>
      <c r="M778" s="12"/>
      <c r="N778" s="12"/>
      <c r="O778" s="12"/>
      <c r="P778" s="12"/>
      <c r="Q778" s="12"/>
      <c r="R778" s="12"/>
    </row>
    <row r="779" ht="20.25" spans="1:18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2"/>
      <c r="L779" s="12"/>
      <c r="M779" s="12"/>
      <c r="N779" s="12"/>
      <c r="O779" s="12"/>
      <c r="P779" s="12"/>
      <c r="Q779" s="12"/>
      <c r="R779" s="12"/>
    </row>
    <row r="780" ht="20.25" spans="1:18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2"/>
      <c r="L780" s="12"/>
      <c r="M780" s="12"/>
      <c r="N780" s="12"/>
      <c r="O780" s="12"/>
      <c r="P780" s="12"/>
      <c r="Q780" s="12"/>
      <c r="R780" s="12"/>
    </row>
    <row r="781" ht="20.25" spans="1:18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2"/>
      <c r="L781" s="12"/>
      <c r="M781" s="12"/>
      <c r="N781" s="12"/>
      <c r="O781" s="12"/>
      <c r="P781" s="12"/>
      <c r="Q781" s="12"/>
      <c r="R781" s="12"/>
    </row>
    <row r="782" ht="20.25" spans="1:18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2"/>
      <c r="L782" s="12"/>
      <c r="M782" s="12"/>
      <c r="N782" s="12"/>
      <c r="O782" s="12"/>
      <c r="P782" s="12"/>
      <c r="Q782" s="12"/>
      <c r="R782" s="12"/>
    </row>
    <row r="783" ht="20.25" spans="1:18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2"/>
      <c r="L783" s="12"/>
      <c r="M783" s="12"/>
      <c r="N783" s="12"/>
      <c r="O783" s="12"/>
      <c r="P783" s="12"/>
      <c r="Q783" s="12"/>
      <c r="R783" s="12"/>
    </row>
    <row r="784" ht="20.25" spans="1:18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2"/>
      <c r="L784" s="12"/>
      <c r="M784" s="12"/>
      <c r="N784" s="12"/>
      <c r="O784" s="12"/>
      <c r="P784" s="12"/>
      <c r="Q784" s="12"/>
      <c r="R784" s="12"/>
    </row>
    <row r="785" ht="20.25" spans="1:18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2"/>
      <c r="L785" s="12"/>
      <c r="M785" s="12"/>
      <c r="N785" s="12"/>
      <c r="O785" s="12"/>
      <c r="P785" s="12"/>
      <c r="Q785" s="12"/>
      <c r="R785" s="12"/>
    </row>
    <row r="786" ht="20.25" spans="1:18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2"/>
      <c r="L786" s="12"/>
      <c r="M786" s="12"/>
      <c r="N786" s="12"/>
      <c r="O786" s="12"/>
      <c r="P786" s="12"/>
      <c r="Q786" s="12"/>
      <c r="R786" s="12"/>
    </row>
    <row r="787" ht="20.25" spans="1:18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2"/>
      <c r="L787" s="12"/>
      <c r="M787" s="12"/>
      <c r="N787" s="12"/>
      <c r="O787" s="12"/>
      <c r="P787" s="12"/>
      <c r="Q787" s="12"/>
      <c r="R787" s="12"/>
    </row>
    <row r="788" ht="20.25" spans="1:18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2"/>
      <c r="L788" s="12"/>
      <c r="M788" s="12"/>
      <c r="N788" s="12"/>
      <c r="O788" s="12"/>
      <c r="P788" s="12"/>
      <c r="Q788" s="12"/>
      <c r="R788" s="12"/>
    </row>
    <row r="789" ht="20.25" spans="1:18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2"/>
      <c r="L789" s="12"/>
      <c r="M789" s="12"/>
      <c r="N789" s="12"/>
      <c r="O789" s="12"/>
      <c r="P789" s="12"/>
      <c r="Q789" s="12"/>
      <c r="R789" s="12"/>
    </row>
    <row r="790" ht="20.25" spans="1:18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2"/>
      <c r="L790" s="12"/>
      <c r="M790" s="12"/>
      <c r="N790" s="12"/>
      <c r="O790" s="12"/>
      <c r="P790" s="12"/>
      <c r="Q790" s="12"/>
      <c r="R790" s="12"/>
    </row>
    <row r="791" ht="20.25" spans="1:18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2"/>
      <c r="L791" s="12"/>
      <c r="M791" s="12"/>
      <c r="N791" s="12"/>
      <c r="O791" s="12"/>
      <c r="P791" s="12"/>
      <c r="Q791" s="12"/>
      <c r="R791" s="12"/>
    </row>
    <row r="792" ht="20.25" spans="1:18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2"/>
      <c r="L792" s="12"/>
      <c r="M792" s="12"/>
      <c r="N792" s="12"/>
      <c r="O792" s="12"/>
      <c r="P792" s="12"/>
      <c r="Q792" s="12"/>
      <c r="R792" s="12"/>
    </row>
    <row r="793" ht="20.25" spans="1:18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2"/>
      <c r="L793" s="12"/>
      <c r="M793" s="12"/>
      <c r="N793" s="12"/>
      <c r="O793" s="12"/>
      <c r="P793" s="12"/>
      <c r="Q793" s="12"/>
      <c r="R793" s="12"/>
    </row>
    <row r="794" ht="20.25" spans="1:18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2"/>
      <c r="L794" s="12"/>
      <c r="M794" s="12"/>
      <c r="N794" s="12"/>
      <c r="O794" s="12"/>
      <c r="P794" s="12"/>
      <c r="Q794" s="12"/>
      <c r="R794" s="12"/>
    </row>
    <row r="795" ht="20.25" spans="1:18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2"/>
      <c r="L795" s="12"/>
      <c r="M795" s="12"/>
      <c r="N795" s="12"/>
      <c r="O795" s="12"/>
      <c r="P795" s="12"/>
      <c r="Q795" s="12"/>
      <c r="R795" s="12"/>
    </row>
    <row r="796" ht="20.25" spans="1:18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2"/>
      <c r="L796" s="12"/>
      <c r="M796" s="12"/>
      <c r="N796" s="12"/>
      <c r="O796" s="12"/>
      <c r="P796" s="12"/>
      <c r="Q796" s="12"/>
      <c r="R796" s="12"/>
    </row>
    <row r="797" ht="20.25" spans="1:18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2"/>
      <c r="L797" s="12"/>
      <c r="M797" s="12"/>
      <c r="N797" s="12"/>
      <c r="O797" s="12"/>
      <c r="P797" s="12"/>
      <c r="Q797" s="12"/>
      <c r="R797" s="12"/>
    </row>
    <row r="798" ht="20.25" spans="1:18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2"/>
      <c r="L798" s="12"/>
      <c r="M798" s="12"/>
      <c r="N798" s="12"/>
      <c r="O798" s="12"/>
      <c r="P798" s="12"/>
      <c r="Q798" s="12"/>
      <c r="R798" s="12"/>
    </row>
    <row r="799" ht="20.25" spans="1:18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2"/>
      <c r="L799" s="12"/>
      <c r="M799" s="12"/>
      <c r="N799" s="12"/>
      <c r="O799" s="12"/>
      <c r="P799" s="12"/>
      <c r="Q799" s="12"/>
      <c r="R799" s="12"/>
    </row>
    <row r="800" ht="20.25" spans="1:18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2"/>
      <c r="L800" s="12"/>
      <c r="M800" s="12"/>
      <c r="N800" s="12"/>
      <c r="O800" s="12"/>
      <c r="P800" s="12"/>
      <c r="Q800" s="12"/>
      <c r="R800" s="12"/>
    </row>
    <row r="801" ht="20.25" spans="1:18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2"/>
      <c r="L801" s="12"/>
      <c r="M801" s="12"/>
      <c r="N801" s="12"/>
      <c r="O801" s="12"/>
      <c r="P801" s="12"/>
      <c r="Q801" s="12"/>
      <c r="R801" s="12"/>
    </row>
    <row r="802" ht="20.25" spans="1:18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2"/>
      <c r="L802" s="12"/>
      <c r="M802" s="12"/>
      <c r="N802" s="12"/>
      <c r="O802" s="12"/>
      <c r="P802" s="12"/>
      <c r="Q802" s="12"/>
      <c r="R802" s="12"/>
    </row>
    <row r="803" ht="20.25" spans="1:18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2"/>
      <c r="L803" s="12"/>
      <c r="M803" s="12"/>
      <c r="N803" s="12"/>
      <c r="O803" s="12"/>
      <c r="P803" s="12"/>
      <c r="Q803" s="12"/>
      <c r="R803" s="12"/>
    </row>
    <row r="804" ht="20.25" spans="1:18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2"/>
      <c r="L804" s="12"/>
      <c r="M804" s="12"/>
      <c r="N804" s="12"/>
      <c r="O804" s="12"/>
      <c r="P804" s="12"/>
      <c r="Q804" s="12"/>
      <c r="R804" s="12"/>
    </row>
    <row r="805" ht="20.25" spans="1:18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2"/>
      <c r="L805" s="12"/>
      <c r="M805" s="12"/>
      <c r="N805" s="12"/>
      <c r="O805" s="12"/>
      <c r="P805" s="12"/>
      <c r="Q805" s="12"/>
      <c r="R805" s="12"/>
    </row>
    <row r="806" ht="20.25" spans="1:18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2"/>
      <c r="L806" s="12"/>
      <c r="M806" s="12"/>
      <c r="N806" s="12"/>
      <c r="O806" s="12"/>
      <c r="P806" s="12"/>
      <c r="Q806" s="12"/>
      <c r="R806" s="12"/>
    </row>
    <row r="807" ht="20.25" spans="1:18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2"/>
      <c r="L807" s="12"/>
      <c r="M807" s="12"/>
      <c r="N807" s="12"/>
      <c r="O807" s="12"/>
      <c r="P807" s="12"/>
      <c r="Q807" s="12"/>
      <c r="R807" s="12"/>
    </row>
    <row r="808" ht="20.25" spans="1:18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2"/>
      <c r="L808" s="12"/>
      <c r="M808" s="12"/>
      <c r="N808" s="12"/>
      <c r="O808" s="12"/>
      <c r="P808" s="12"/>
      <c r="Q808" s="12"/>
      <c r="R808" s="12"/>
    </row>
    <row r="809" ht="20.25" spans="1:18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2"/>
      <c r="L809" s="12"/>
      <c r="M809" s="12"/>
      <c r="N809" s="12"/>
      <c r="O809" s="12"/>
      <c r="P809" s="12"/>
      <c r="Q809" s="12"/>
      <c r="R809" s="12"/>
    </row>
    <row r="810" ht="20.25" spans="1:18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2"/>
      <c r="L810" s="12"/>
      <c r="M810" s="12"/>
      <c r="N810" s="12"/>
      <c r="O810" s="12"/>
      <c r="P810" s="12"/>
      <c r="Q810" s="12"/>
      <c r="R810" s="12"/>
    </row>
    <row r="811" ht="20.25" spans="1:18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2"/>
      <c r="L811" s="12"/>
      <c r="M811" s="12"/>
      <c r="N811" s="12"/>
      <c r="O811" s="12"/>
      <c r="P811" s="12"/>
      <c r="Q811" s="12"/>
      <c r="R811" s="12"/>
    </row>
    <row r="812" ht="20.25" spans="1:18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2"/>
      <c r="L812" s="12"/>
      <c r="M812" s="12"/>
      <c r="N812" s="12"/>
      <c r="O812" s="12"/>
      <c r="P812" s="12"/>
      <c r="Q812" s="12"/>
      <c r="R812" s="12"/>
    </row>
    <row r="813" ht="20.25" spans="1:18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2"/>
      <c r="L813" s="12"/>
      <c r="M813" s="12"/>
      <c r="N813" s="12"/>
      <c r="O813" s="12"/>
      <c r="P813" s="12"/>
      <c r="Q813" s="12"/>
      <c r="R813" s="12"/>
    </row>
    <row r="814" ht="20.25" spans="1:18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2"/>
      <c r="L814" s="12"/>
      <c r="M814" s="12"/>
      <c r="N814" s="12"/>
      <c r="O814" s="12"/>
      <c r="P814" s="12"/>
      <c r="Q814" s="12"/>
      <c r="R814" s="12"/>
    </row>
    <row r="815" ht="20.25" spans="1:18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2"/>
      <c r="L815" s="12"/>
      <c r="M815" s="12"/>
      <c r="N815" s="12"/>
      <c r="O815" s="12"/>
      <c r="P815" s="12"/>
      <c r="Q815" s="12"/>
      <c r="R815" s="12"/>
    </row>
    <row r="816" ht="20.25" spans="1:18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2"/>
      <c r="L816" s="12"/>
      <c r="M816" s="12"/>
      <c r="N816" s="12"/>
      <c r="O816" s="12"/>
      <c r="P816" s="12"/>
      <c r="Q816" s="12"/>
      <c r="R816" s="12"/>
    </row>
    <row r="817" ht="20.25" spans="1:18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2"/>
      <c r="L817" s="12"/>
      <c r="M817" s="12"/>
      <c r="N817" s="12"/>
      <c r="O817" s="12"/>
      <c r="P817" s="12"/>
      <c r="Q817" s="12"/>
      <c r="R817" s="12"/>
    </row>
    <row r="818" ht="20.25" spans="1:18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2"/>
      <c r="L818" s="12"/>
      <c r="M818" s="12"/>
      <c r="N818" s="12"/>
      <c r="O818" s="12"/>
      <c r="P818" s="12"/>
      <c r="Q818" s="12"/>
      <c r="R818" s="12"/>
    </row>
    <row r="819" ht="20.25" spans="1:18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2"/>
      <c r="L819" s="12"/>
      <c r="M819" s="12"/>
      <c r="N819" s="12"/>
      <c r="O819" s="12"/>
      <c r="P819" s="12"/>
      <c r="Q819" s="12"/>
      <c r="R819" s="12"/>
    </row>
    <row r="820" ht="20.25" spans="1:18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2"/>
      <c r="L820" s="12"/>
      <c r="M820" s="12"/>
      <c r="N820" s="12"/>
      <c r="O820" s="12"/>
      <c r="P820" s="12"/>
      <c r="Q820" s="12"/>
      <c r="R820" s="12"/>
    </row>
    <row r="821" ht="20.25" spans="1:18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2"/>
      <c r="L821" s="12"/>
      <c r="M821" s="12"/>
      <c r="N821" s="12"/>
      <c r="O821" s="12"/>
      <c r="P821" s="12"/>
      <c r="Q821" s="12"/>
      <c r="R821" s="12"/>
    </row>
    <row r="822" ht="20.25" spans="1:18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2"/>
      <c r="L822" s="12"/>
      <c r="M822" s="12"/>
      <c r="N822" s="12"/>
      <c r="O822" s="12"/>
      <c r="P822" s="12"/>
      <c r="Q822" s="12"/>
      <c r="R822" s="12"/>
    </row>
    <row r="823" ht="20.25" spans="1:18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2"/>
      <c r="L823" s="12"/>
      <c r="M823" s="12"/>
      <c r="N823" s="12"/>
      <c r="O823" s="12"/>
      <c r="P823" s="12"/>
      <c r="Q823" s="12"/>
      <c r="R823" s="12"/>
    </row>
    <row r="824" ht="20.25" spans="1:18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2"/>
      <c r="L824" s="12"/>
      <c r="M824" s="12"/>
      <c r="N824" s="12"/>
      <c r="O824" s="12"/>
      <c r="P824" s="12"/>
      <c r="Q824" s="12"/>
      <c r="R824" s="12"/>
    </row>
    <row r="825" ht="20.25" spans="1:18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2"/>
      <c r="L825" s="12"/>
      <c r="M825" s="12"/>
      <c r="N825" s="12"/>
      <c r="O825" s="12"/>
      <c r="P825" s="12"/>
      <c r="Q825" s="12"/>
      <c r="R825" s="12"/>
    </row>
    <row r="826" ht="20.25" spans="1:18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2"/>
      <c r="L826" s="12"/>
      <c r="M826" s="12"/>
      <c r="N826" s="12"/>
      <c r="O826" s="12"/>
      <c r="P826" s="12"/>
      <c r="Q826" s="12"/>
      <c r="R826" s="12"/>
    </row>
    <row r="827" ht="20.25" spans="1:18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2"/>
      <c r="L827" s="12"/>
      <c r="M827" s="12"/>
      <c r="N827" s="12"/>
      <c r="O827" s="12"/>
      <c r="P827" s="12"/>
      <c r="Q827" s="12"/>
      <c r="R827" s="12"/>
    </row>
    <row r="828" ht="20.25" spans="1:18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2"/>
      <c r="L828" s="12"/>
      <c r="M828" s="12"/>
      <c r="N828" s="12"/>
      <c r="O828" s="12"/>
      <c r="P828" s="12"/>
      <c r="Q828" s="12"/>
      <c r="R828" s="12"/>
    </row>
    <row r="829" ht="20.25" spans="1:18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2"/>
      <c r="L829" s="12"/>
      <c r="M829" s="12"/>
      <c r="N829" s="12"/>
      <c r="O829" s="12"/>
      <c r="P829" s="12"/>
      <c r="Q829" s="12"/>
      <c r="R829" s="12"/>
    </row>
    <row r="830" ht="20.25" spans="1:18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2"/>
      <c r="L830" s="12"/>
      <c r="M830" s="12"/>
      <c r="N830" s="12"/>
      <c r="O830" s="12"/>
      <c r="P830" s="12"/>
      <c r="Q830" s="12"/>
      <c r="R830" s="12"/>
    </row>
    <row r="831" ht="20.25" spans="1:18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2"/>
      <c r="L831" s="12"/>
      <c r="M831" s="12"/>
      <c r="N831" s="12"/>
      <c r="O831" s="12"/>
      <c r="P831" s="12"/>
      <c r="Q831" s="12"/>
      <c r="R831" s="12"/>
    </row>
    <row r="832" ht="20.25" spans="1:18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2"/>
      <c r="L832" s="12"/>
      <c r="M832" s="12"/>
      <c r="N832" s="12"/>
      <c r="O832" s="12"/>
      <c r="P832" s="12"/>
      <c r="Q832" s="12"/>
      <c r="R832" s="12"/>
    </row>
    <row r="833" ht="20.25" spans="1:18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2"/>
      <c r="L833" s="12"/>
      <c r="M833" s="12"/>
      <c r="N833" s="12"/>
      <c r="O833" s="12"/>
      <c r="P833" s="12"/>
      <c r="Q833" s="12"/>
      <c r="R833" s="12"/>
    </row>
    <row r="834" ht="20.25" spans="1:18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2"/>
      <c r="L834" s="12"/>
      <c r="M834" s="12"/>
      <c r="N834" s="12"/>
      <c r="O834" s="12"/>
      <c r="P834" s="12"/>
      <c r="Q834" s="12"/>
      <c r="R834" s="12"/>
    </row>
    <row r="835" ht="20.25" spans="1:18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2"/>
      <c r="L835" s="12"/>
      <c r="M835" s="12"/>
      <c r="N835" s="12"/>
      <c r="O835" s="12"/>
      <c r="P835" s="12"/>
      <c r="Q835" s="12"/>
      <c r="R835" s="12"/>
    </row>
    <row r="836" ht="20.25" spans="1:18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2"/>
      <c r="L836" s="12"/>
      <c r="M836" s="12"/>
      <c r="N836" s="12"/>
      <c r="O836" s="12"/>
      <c r="P836" s="12"/>
      <c r="Q836" s="12"/>
      <c r="R836" s="12"/>
    </row>
    <row r="837" ht="20.25" spans="1:18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2"/>
      <c r="L837" s="12"/>
      <c r="M837" s="12"/>
      <c r="N837" s="12"/>
      <c r="O837" s="12"/>
      <c r="P837" s="12"/>
      <c r="Q837" s="12"/>
      <c r="R837" s="12"/>
    </row>
    <row r="838" ht="20.25" spans="1:18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2"/>
      <c r="L838" s="12"/>
      <c r="M838" s="12"/>
      <c r="N838" s="12"/>
      <c r="O838" s="12"/>
      <c r="P838" s="12"/>
      <c r="Q838" s="12"/>
      <c r="R838" s="12"/>
    </row>
    <row r="839" ht="20.25" spans="1:18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2"/>
      <c r="L839" s="12"/>
      <c r="M839" s="12"/>
      <c r="N839" s="12"/>
      <c r="O839" s="12"/>
      <c r="P839" s="12"/>
      <c r="Q839" s="12"/>
      <c r="R839" s="12"/>
    </row>
    <row r="840" ht="20.25" spans="1:18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2"/>
      <c r="L840" s="12"/>
      <c r="M840" s="12"/>
      <c r="N840" s="12"/>
      <c r="O840" s="12"/>
      <c r="P840" s="12"/>
      <c r="Q840" s="12"/>
      <c r="R840" s="12"/>
    </row>
    <row r="841" ht="20.25" spans="1:18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2"/>
      <c r="L841" s="12"/>
      <c r="M841" s="12"/>
      <c r="N841" s="12"/>
      <c r="O841" s="12"/>
      <c r="P841" s="12"/>
      <c r="Q841" s="12"/>
      <c r="R841" s="12"/>
    </row>
    <row r="842" ht="20.25" spans="1:18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2"/>
      <c r="L842" s="12"/>
      <c r="M842" s="12"/>
      <c r="N842" s="12"/>
      <c r="O842" s="12"/>
      <c r="P842" s="12"/>
      <c r="Q842" s="12"/>
      <c r="R842" s="12"/>
    </row>
    <row r="843" ht="20.25" spans="1:18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2"/>
      <c r="L843" s="12"/>
      <c r="M843" s="12"/>
      <c r="N843" s="12"/>
      <c r="O843" s="12"/>
      <c r="P843" s="12"/>
      <c r="Q843" s="12"/>
      <c r="R843" s="12"/>
    </row>
    <row r="844" ht="20.25" spans="1:18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2"/>
      <c r="L844" s="12"/>
      <c r="M844" s="12"/>
      <c r="N844" s="12"/>
      <c r="O844" s="12"/>
      <c r="P844" s="12"/>
      <c r="Q844" s="12"/>
      <c r="R844" s="12"/>
    </row>
    <row r="845" ht="20.25" spans="1:18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2"/>
      <c r="L845" s="12"/>
      <c r="M845" s="12"/>
      <c r="N845" s="12"/>
      <c r="O845" s="12"/>
      <c r="P845" s="12"/>
      <c r="Q845" s="12"/>
      <c r="R845" s="12"/>
    </row>
    <row r="846" ht="20.25" spans="1:18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2"/>
      <c r="L846" s="12"/>
      <c r="M846" s="12"/>
      <c r="N846" s="12"/>
      <c r="O846" s="12"/>
      <c r="P846" s="12"/>
      <c r="Q846" s="12"/>
      <c r="R846" s="12"/>
    </row>
    <row r="847" ht="20.25" spans="1:18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2"/>
      <c r="L847" s="12"/>
      <c r="M847" s="12"/>
      <c r="N847" s="12"/>
      <c r="O847" s="12"/>
      <c r="P847" s="12"/>
      <c r="Q847" s="12"/>
      <c r="R847" s="12"/>
    </row>
    <row r="848" ht="20.25" spans="1:18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2"/>
      <c r="L848" s="12"/>
      <c r="M848" s="12"/>
      <c r="N848" s="12"/>
      <c r="O848" s="12"/>
      <c r="P848" s="12"/>
      <c r="Q848" s="12"/>
      <c r="R848" s="12"/>
    </row>
    <row r="849" ht="20.25" spans="1:18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2"/>
      <c r="L849" s="12"/>
      <c r="M849" s="12"/>
      <c r="N849" s="12"/>
      <c r="O849" s="12"/>
      <c r="P849" s="12"/>
      <c r="Q849" s="12"/>
      <c r="R849" s="12"/>
    </row>
    <row r="850" ht="20.25" spans="1:18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2"/>
      <c r="L850" s="12"/>
      <c r="M850" s="12"/>
      <c r="N850" s="12"/>
      <c r="O850" s="12"/>
      <c r="P850" s="12"/>
      <c r="Q850" s="12"/>
      <c r="R850" s="12"/>
    </row>
    <row r="851" ht="20.25" spans="1:18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2"/>
      <c r="L851" s="12"/>
      <c r="M851" s="12"/>
      <c r="N851" s="12"/>
      <c r="O851" s="12"/>
      <c r="P851" s="12"/>
      <c r="Q851" s="12"/>
      <c r="R851" s="12"/>
    </row>
    <row r="852" ht="20.25" spans="1:18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2"/>
      <c r="L852" s="12"/>
      <c r="M852" s="12"/>
      <c r="N852" s="12"/>
      <c r="O852" s="12"/>
      <c r="P852" s="12"/>
      <c r="Q852" s="12"/>
      <c r="R852" s="12"/>
    </row>
    <row r="853" ht="20.25" spans="1:18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2"/>
      <c r="L853" s="12"/>
      <c r="M853" s="12"/>
      <c r="N853" s="12"/>
      <c r="O853" s="12"/>
      <c r="P853" s="12"/>
      <c r="Q853" s="12"/>
      <c r="R853" s="12"/>
    </row>
    <row r="854" ht="20.25" spans="1:18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2"/>
      <c r="L854" s="12"/>
      <c r="M854" s="12"/>
      <c r="N854" s="12"/>
      <c r="O854" s="12"/>
      <c r="P854" s="12"/>
      <c r="Q854" s="12"/>
      <c r="R854" s="12"/>
    </row>
    <row r="855" ht="20.25" spans="1:18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2"/>
      <c r="L855" s="12"/>
      <c r="M855" s="12"/>
      <c r="N855" s="12"/>
      <c r="O855" s="12"/>
      <c r="P855" s="12"/>
      <c r="Q855" s="12"/>
      <c r="R855" s="12"/>
    </row>
    <row r="856" ht="20.25" spans="1:18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2"/>
      <c r="L856" s="12"/>
      <c r="M856" s="12"/>
      <c r="N856" s="12"/>
      <c r="O856" s="12"/>
      <c r="P856" s="12"/>
      <c r="Q856" s="12"/>
      <c r="R856" s="12"/>
    </row>
    <row r="857" ht="20.25" spans="1:18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2"/>
      <c r="L857" s="12"/>
      <c r="M857" s="12"/>
      <c r="N857" s="12"/>
      <c r="O857" s="12"/>
      <c r="P857" s="12"/>
      <c r="Q857" s="12"/>
      <c r="R857" s="12"/>
    </row>
    <row r="858" ht="20.25" spans="1:18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2"/>
      <c r="L858" s="12"/>
      <c r="M858" s="12"/>
      <c r="N858" s="12"/>
      <c r="O858" s="12"/>
      <c r="P858" s="12"/>
      <c r="Q858" s="12"/>
      <c r="R858" s="12"/>
    </row>
    <row r="859" ht="20.25" spans="1:18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2"/>
      <c r="L859" s="12"/>
      <c r="M859" s="12"/>
      <c r="N859" s="12"/>
      <c r="O859" s="12"/>
      <c r="P859" s="12"/>
      <c r="Q859" s="12"/>
      <c r="R859" s="12"/>
    </row>
    <row r="860" ht="20.25" spans="1:18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2"/>
      <c r="L860" s="12"/>
      <c r="M860" s="12"/>
      <c r="N860" s="12"/>
      <c r="O860" s="12"/>
      <c r="P860" s="12"/>
      <c r="Q860" s="12"/>
      <c r="R860" s="12"/>
    </row>
    <row r="861" ht="20.25" spans="1:18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2"/>
      <c r="L861" s="12"/>
      <c r="M861" s="12"/>
      <c r="N861" s="12"/>
      <c r="O861" s="12"/>
      <c r="P861" s="12"/>
      <c r="Q861" s="12"/>
      <c r="R861" s="12"/>
    </row>
    <row r="862" ht="20.25" spans="1:18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2"/>
      <c r="L862" s="12"/>
      <c r="M862" s="12"/>
      <c r="N862" s="12"/>
      <c r="O862" s="12"/>
      <c r="P862" s="12"/>
      <c r="Q862" s="12"/>
      <c r="R862" s="12"/>
    </row>
    <row r="863" ht="20.25" spans="1:18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2"/>
      <c r="L863" s="12"/>
      <c r="M863" s="12"/>
      <c r="N863" s="12"/>
      <c r="O863" s="12"/>
      <c r="P863" s="12"/>
      <c r="Q863" s="12"/>
      <c r="R863" s="12"/>
    </row>
    <row r="864" ht="20.25" spans="1:18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2"/>
      <c r="L864" s="12"/>
      <c r="M864" s="12"/>
      <c r="N864" s="12"/>
      <c r="O864" s="12"/>
      <c r="P864" s="12"/>
      <c r="Q864" s="12"/>
      <c r="R864" s="12"/>
    </row>
    <row r="865" ht="20.25" spans="1:18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2"/>
      <c r="L865" s="12"/>
      <c r="M865" s="12"/>
      <c r="N865" s="12"/>
      <c r="O865" s="12"/>
      <c r="P865" s="12"/>
      <c r="Q865" s="12"/>
      <c r="R865" s="12"/>
    </row>
    <row r="866" ht="20.25" spans="1:18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2"/>
      <c r="L866" s="12"/>
      <c r="M866" s="12"/>
      <c r="N866" s="12"/>
      <c r="O866" s="12"/>
      <c r="P866" s="12"/>
      <c r="Q866" s="12"/>
      <c r="R866" s="12"/>
    </row>
    <row r="867" ht="20.25" spans="1:18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2"/>
      <c r="L867" s="12"/>
      <c r="M867" s="12"/>
      <c r="N867" s="12"/>
      <c r="O867" s="12"/>
      <c r="P867" s="12"/>
      <c r="Q867" s="12"/>
      <c r="R867" s="12"/>
    </row>
    <row r="868" ht="20.25" spans="1:18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2"/>
      <c r="L868" s="12"/>
      <c r="M868" s="12"/>
      <c r="N868" s="12"/>
      <c r="O868" s="12"/>
      <c r="P868" s="12"/>
      <c r="Q868" s="12"/>
      <c r="R868" s="12"/>
    </row>
    <row r="869" ht="20.25" spans="1:18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2"/>
      <c r="L869" s="12"/>
      <c r="M869" s="12"/>
      <c r="N869" s="12"/>
      <c r="O869" s="12"/>
      <c r="P869" s="12"/>
      <c r="Q869" s="12"/>
      <c r="R869" s="12"/>
    </row>
    <row r="870" ht="20.25" spans="1:18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2"/>
      <c r="L870" s="12"/>
      <c r="M870" s="12"/>
      <c r="N870" s="12"/>
      <c r="O870" s="12"/>
      <c r="P870" s="12"/>
      <c r="Q870" s="12"/>
      <c r="R870" s="12"/>
    </row>
    <row r="871" ht="20.25" spans="1:18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2"/>
      <c r="L871" s="12"/>
      <c r="M871" s="12"/>
      <c r="N871" s="12"/>
      <c r="O871" s="12"/>
      <c r="P871" s="12"/>
      <c r="Q871" s="12"/>
      <c r="R871" s="12"/>
    </row>
    <row r="872" ht="20.25" spans="1:18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2"/>
      <c r="L872" s="12"/>
      <c r="M872" s="12"/>
      <c r="N872" s="12"/>
      <c r="O872" s="12"/>
      <c r="P872" s="12"/>
      <c r="Q872" s="12"/>
      <c r="R872" s="12"/>
    </row>
    <row r="873" ht="20.25" spans="1:18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2"/>
      <c r="L873" s="12"/>
      <c r="M873" s="12"/>
      <c r="N873" s="12"/>
      <c r="O873" s="12"/>
      <c r="P873" s="12"/>
      <c r="Q873" s="12"/>
      <c r="R873" s="12"/>
    </row>
    <row r="874" ht="20.25" spans="1:18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2"/>
      <c r="L874" s="12"/>
      <c r="M874" s="12"/>
      <c r="N874" s="12"/>
      <c r="O874" s="12"/>
      <c r="P874" s="12"/>
      <c r="Q874" s="12"/>
      <c r="R874" s="12"/>
    </row>
    <row r="875" ht="20.25" spans="1:18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2"/>
      <c r="L875" s="12"/>
      <c r="M875" s="12"/>
      <c r="N875" s="12"/>
      <c r="O875" s="12"/>
      <c r="P875" s="12"/>
      <c r="Q875" s="12"/>
      <c r="R875" s="12"/>
    </row>
    <row r="876" ht="20.25" spans="1:18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2"/>
      <c r="L876" s="12"/>
      <c r="M876" s="12"/>
      <c r="N876" s="12"/>
      <c r="O876" s="12"/>
      <c r="P876" s="12"/>
      <c r="Q876" s="12"/>
      <c r="R876" s="12"/>
    </row>
    <row r="877" ht="20.25" spans="1:18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2"/>
      <c r="L877" s="12"/>
      <c r="M877" s="12"/>
      <c r="N877" s="12"/>
      <c r="O877" s="12"/>
      <c r="P877" s="12"/>
      <c r="Q877" s="12"/>
      <c r="R877" s="12"/>
    </row>
    <row r="878" ht="20.25" spans="1:18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2"/>
      <c r="L878" s="12"/>
      <c r="M878" s="12"/>
      <c r="N878" s="12"/>
      <c r="O878" s="12"/>
      <c r="P878" s="12"/>
      <c r="Q878" s="12"/>
      <c r="R878" s="12"/>
    </row>
    <row r="879" ht="20.25" spans="1:18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2"/>
      <c r="L879" s="12"/>
      <c r="M879" s="12"/>
      <c r="N879" s="12"/>
      <c r="O879" s="12"/>
      <c r="P879" s="12"/>
      <c r="Q879" s="12"/>
      <c r="R879" s="12"/>
    </row>
    <row r="880" ht="20.25" spans="1:18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2"/>
      <c r="L880" s="12"/>
      <c r="M880" s="12"/>
      <c r="N880" s="12"/>
      <c r="O880" s="12"/>
      <c r="P880" s="12"/>
      <c r="Q880" s="12"/>
      <c r="R880" s="12"/>
    </row>
    <row r="881" ht="20.25" spans="1:18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2"/>
      <c r="L881" s="12"/>
      <c r="M881" s="12"/>
      <c r="N881" s="12"/>
      <c r="O881" s="12"/>
      <c r="P881" s="12"/>
      <c r="Q881" s="12"/>
      <c r="R881" s="12"/>
    </row>
    <row r="882" ht="20.25" spans="1:18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2"/>
      <c r="L882" s="12"/>
      <c r="M882" s="12"/>
      <c r="N882" s="12"/>
      <c r="O882" s="12"/>
      <c r="P882" s="12"/>
      <c r="Q882" s="12"/>
      <c r="R882" s="12"/>
    </row>
    <row r="883" ht="20.25" spans="1:18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2"/>
      <c r="L883" s="12"/>
      <c r="M883" s="12"/>
      <c r="N883" s="12"/>
      <c r="O883" s="12"/>
      <c r="P883" s="12"/>
      <c r="Q883" s="12"/>
      <c r="R883" s="12"/>
    </row>
    <row r="884" ht="20.25" spans="1:18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2"/>
      <c r="L884" s="12"/>
      <c r="M884" s="12"/>
      <c r="N884" s="12"/>
      <c r="O884" s="12"/>
      <c r="P884" s="12"/>
      <c r="Q884" s="12"/>
      <c r="R884" s="12"/>
    </row>
    <row r="885" ht="20.25" spans="1:18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2"/>
      <c r="L885" s="12"/>
      <c r="M885" s="12"/>
      <c r="N885" s="12"/>
      <c r="O885" s="12"/>
      <c r="P885" s="12"/>
      <c r="Q885" s="12"/>
      <c r="R885" s="12"/>
    </row>
    <row r="886" ht="20.25" spans="1:18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2"/>
      <c r="L886" s="12"/>
      <c r="M886" s="12"/>
      <c r="N886" s="12"/>
      <c r="O886" s="12"/>
      <c r="P886" s="12"/>
      <c r="Q886" s="12"/>
      <c r="R886" s="12"/>
    </row>
    <row r="887" ht="20.25" spans="1:18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2"/>
      <c r="L887" s="12"/>
      <c r="M887" s="12"/>
      <c r="N887" s="12"/>
      <c r="O887" s="12"/>
      <c r="P887" s="12"/>
      <c r="Q887" s="12"/>
      <c r="R887" s="12"/>
    </row>
    <row r="888" ht="20.25" spans="1:18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2"/>
      <c r="L888" s="12"/>
      <c r="M888" s="12"/>
      <c r="N888" s="12"/>
      <c r="O888" s="12"/>
      <c r="P888" s="12"/>
      <c r="Q888" s="12"/>
      <c r="R888" s="12"/>
    </row>
    <row r="889" ht="20.25" spans="1:18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2"/>
      <c r="L889" s="12"/>
      <c r="M889" s="12"/>
      <c r="N889" s="12"/>
      <c r="O889" s="12"/>
      <c r="P889" s="12"/>
      <c r="Q889" s="12"/>
      <c r="R889" s="12"/>
    </row>
    <row r="890" ht="20.25" spans="1:18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2"/>
      <c r="L890" s="12"/>
      <c r="M890" s="12"/>
      <c r="N890" s="12"/>
      <c r="O890" s="12"/>
      <c r="P890" s="12"/>
      <c r="Q890" s="12"/>
      <c r="R890" s="12"/>
    </row>
    <row r="891" ht="20.25" spans="1:18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2"/>
      <c r="L891" s="12"/>
      <c r="M891" s="12"/>
      <c r="N891" s="12"/>
      <c r="O891" s="12"/>
      <c r="P891" s="12"/>
      <c r="Q891" s="12"/>
      <c r="R891" s="12"/>
    </row>
    <row r="892" ht="20.25" spans="1:18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2"/>
      <c r="L892" s="12"/>
      <c r="M892" s="12"/>
      <c r="N892" s="12"/>
      <c r="O892" s="12"/>
      <c r="P892" s="12"/>
      <c r="Q892" s="12"/>
      <c r="R892" s="12"/>
    </row>
    <row r="893" ht="20.25" spans="1:18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2"/>
      <c r="L893" s="12"/>
      <c r="M893" s="12"/>
      <c r="N893" s="12"/>
      <c r="O893" s="12"/>
      <c r="P893" s="12"/>
      <c r="Q893" s="12"/>
      <c r="R893" s="12"/>
    </row>
    <row r="894" ht="20.25" spans="1:18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2"/>
      <c r="L894" s="12"/>
      <c r="M894" s="12"/>
      <c r="N894" s="12"/>
      <c r="O894" s="12"/>
      <c r="P894" s="12"/>
      <c r="Q894" s="12"/>
      <c r="R894" s="12"/>
    </row>
    <row r="895" ht="20.25" spans="1:18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2"/>
      <c r="L895" s="12"/>
      <c r="M895" s="12"/>
      <c r="N895" s="12"/>
      <c r="O895" s="12"/>
      <c r="P895" s="12"/>
      <c r="Q895" s="12"/>
      <c r="R895" s="12"/>
    </row>
    <row r="896" ht="20.25" spans="1:18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2"/>
      <c r="L896" s="12"/>
      <c r="M896" s="12"/>
      <c r="N896" s="12"/>
      <c r="O896" s="12"/>
      <c r="P896" s="12"/>
      <c r="Q896" s="12"/>
      <c r="R896" s="12"/>
    </row>
    <row r="897" ht="20.25" spans="1:18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2"/>
      <c r="L897" s="12"/>
      <c r="M897" s="12"/>
      <c r="N897" s="12"/>
      <c r="O897" s="12"/>
      <c r="P897" s="12"/>
      <c r="Q897" s="12"/>
      <c r="R897" s="12"/>
    </row>
    <row r="898" ht="20.25" spans="1:18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2"/>
      <c r="L898" s="12"/>
      <c r="M898" s="12"/>
      <c r="N898" s="12"/>
      <c r="O898" s="12"/>
      <c r="P898" s="12"/>
      <c r="Q898" s="12"/>
      <c r="R898" s="12"/>
    </row>
    <row r="899" ht="20.25" spans="1:18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2"/>
      <c r="L899" s="12"/>
      <c r="M899" s="12"/>
      <c r="N899" s="12"/>
      <c r="O899" s="12"/>
      <c r="P899" s="12"/>
      <c r="Q899" s="12"/>
      <c r="R899" s="12"/>
    </row>
    <row r="900" ht="20.25" spans="1:18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2"/>
      <c r="L900" s="12"/>
      <c r="M900" s="12"/>
      <c r="N900" s="12"/>
      <c r="O900" s="12"/>
      <c r="P900" s="12"/>
      <c r="Q900" s="12"/>
      <c r="R900" s="12"/>
    </row>
    <row r="901" ht="20.25" spans="1:18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2"/>
      <c r="L901" s="12"/>
      <c r="M901" s="12"/>
      <c r="N901" s="12"/>
      <c r="O901" s="12"/>
      <c r="P901" s="12"/>
      <c r="Q901" s="12"/>
      <c r="R901" s="12"/>
    </row>
    <row r="902" ht="20.25" spans="1:18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2"/>
      <c r="L902" s="12"/>
      <c r="M902" s="12"/>
      <c r="N902" s="12"/>
      <c r="O902" s="12"/>
      <c r="P902" s="12"/>
      <c r="Q902" s="12"/>
      <c r="R902" s="12"/>
    </row>
    <row r="903" ht="20.25" spans="1:18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2"/>
      <c r="L903" s="12"/>
      <c r="M903" s="12"/>
      <c r="N903" s="12"/>
      <c r="O903" s="12"/>
      <c r="P903" s="12"/>
      <c r="Q903" s="12"/>
      <c r="R903" s="12"/>
    </row>
    <row r="904" ht="20.25" spans="1:18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2"/>
      <c r="L904" s="12"/>
      <c r="M904" s="12"/>
      <c r="N904" s="12"/>
      <c r="O904" s="12"/>
      <c r="P904" s="12"/>
      <c r="Q904" s="12"/>
      <c r="R904" s="12"/>
    </row>
    <row r="905" ht="20.25" spans="1:18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2"/>
      <c r="L905" s="12"/>
      <c r="M905" s="12"/>
      <c r="N905" s="12"/>
      <c r="O905" s="12"/>
      <c r="P905" s="12"/>
      <c r="Q905" s="12"/>
      <c r="R905" s="12"/>
    </row>
    <row r="906" ht="20.25" spans="1:18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2"/>
      <c r="L906" s="12"/>
      <c r="M906" s="12"/>
      <c r="N906" s="12"/>
      <c r="O906" s="12"/>
      <c r="P906" s="12"/>
      <c r="Q906" s="12"/>
      <c r="R906" s="12"/>
    </row>
    <row r="907" ht="20.25" spans="1:18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2"/>
      <c r="L907" s="12"/>
      <c r="M907" s="12"/>
      <c r="N907" s="12"/>
      <c r="O907" s="12"/>
      <c r="P907" s="12"/>
      <c r="Q907" s="12"/>
      <c r="R907" s="12"/>
    </row>
    <row r="908" ht="20.25" spans="1:18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2"/>
      <c r="L908" s="12"/>
      <c r="M908" s="12"/>
      <c r="N908" s="12"/>
      <c r="O908" s="12"/>
      <c r="P908" s="12"/>
      <c r="Q908" s="12"/>
      <c r="R908" s="12"/>
    </row>
    <row r="909" ht="20.25" spans="1:18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2"/>
      <c r="L909" s="12"/>
      <c r="M909" s="12"/>
      <c r="N909" s="12"/>
      <c r="O909" s="12"/>
      <c r="P909" s="12"/>
      <c r="Q909" s="12"/>
      <c r="R909" s="12"/>
    </row>
    <row r="910" ht="20.25" spans="1:18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2"/>
      <c r="L910" s="12"/>
      <c r="M910" s="12"/>
      <c r="N910" s="12"/>
      <c r="O910" s="12"/>
      <c r="P910" s="12"/>
      <c r="Q910" s="12"/>
      <c r="R910" s="12"/>
    </row>
    <row r="911" ht="20.25" spans="1:18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2"/>
      <c r="L911" s="12"/>
      <c r="M911" s="12"/>
      <c r="N911" s="12"/>
      <c r="O911" s="12"/>
      <c r="P911" s="12"/>
      <c r="Q911" s="12"/>
      <c r="R911" s="12"/>
    </row>
    <row r="912" ht="20.25" spans="1:18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2"/>
      <c r="L912" s="12"/>
      <c r="M912" s="12"/>
      <c r="N912" s="12"/>
      <c r="O912" s="12"/>
      <c r="P912" s="12"/>
      <c r="Q912" s="12"/>
      <c r="R912" s="12"/>
    </row>
    <row r="913" ht="20.25" spans="1:18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2"/>
      <c r="L913" s="12"/>
      <c r="M913" s="12"/>
      <c r="N913" s="12"/>
      <c r="O913" s="12"/>
      <c r="P913" s="12"/>
      <c r="Q913" s="12"/>
      <c r="R913" s="12"/>
    </row>
    <row r="914" ht="20.25" spans="1:18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2"/>
      <c r="L914" s="12"/>
      <c r="M914" s="12"/>
      <c r="N914" s="12"/>
      <c r="O914" s="12"/>
      <c r="P914" s="12"/>
      <c r="Q914" s="12"/>
      <c r="R914" s="12"/>
    </row>
    <row r="915" ht="20.25" spans="1:18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2"/>
      <c r="L915" s="12"/>
      <c r="M915" s="12"/>
      <c r="N915" s="12"/>
      <c r="O915" s="12"/>
      <c r="P915" s="12"/>
      <c r="Q915" s="12"/>
      <c r="R915" s="12"/>
    </row>
    <row r="916" ht="20.25" spans="1:18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2"/>
      <c r="L916" s="12"/>
      <c r="M916" s="12"/>
      <c r="N916" s="12"/>
      <c r="O916" s="12"/>
      <c r="P916" s="12"/>
      <c r="Q916" s="12"/>
      <c r="R916" s="12"/>
    </row>
    <row r="917" ht="20.25" spans="1:18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2"/>
      <c r="L917" s="12"/>
      <c r="M917" s="12"/>
      <c r="N917" s="12"/>
      <c r="O917" s="12"/>
      <c r="P917" s="12"/>
      <c r="Q917" s="12"/>
      <c r="R917" s="12"/>
    </row>
    <row r="918" ht="20.25" spans="1:18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2"/>
      <c r="L918" s="12"/>
      <c r="M918" s="12"/>
      <c r="N918" s="12"/>
      <c r="O918" s="12"/>
      <c r="P918" s="12"/>
      <c r="Q918" s="12"/>
      <c r="R918" s="12"/>
    </row>
    <row r="919" ht="20.25" spans="1:18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2"/>
      <c r="L919" s="12"/>
      <c r="M919" s="12"/>
      <c r="N919" s="12"/>
      <c r="O919" s="12"/>
      <c r="P919" s="12"/>
      <c r="Q919" s="12"/>
      <c r="R919" s="12"/>
    </row>
    <row r="920" ht="20.25" spans="1:18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2"/>
      <c r="L920" s="12"/>
      <c r="M920" s="12"/>
      <c r="N920" s="12"/>
      <c r="O920" s="12"/>
      <c r="P920" s="12"/>
      <c r="Q920" s="12"/>
      <c r="R920" s="12"/>
    </row>
    <row r="921" ht="20.25" spans="1:18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2"/>
      <c r="L921" s="12"/>
      <c r="M921" s="12"/>
      <c r="N921" s="12"/>
      <c r="O921" s="12"/>
      <c r="P921" s="12"/>
      <c r="Q921" s="12"/>
      <c r="R921" s="12"/>
    </row>
    <row r="922" ht="20.25" spans="1:18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2"/>
      <c r="L922" s="12"/>
      <c r="M922" s="12"/>
      <c r="N922" s="12"/>
      <c r="O922" s="12"/>
      <c r="P922" s="12"/>
      <c r="Q922" s="12"/>
      <c r="R922" s="12"/>
    </row>
    <row r="923" ht="20.25" spans="1:18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2"/>
      <c r="L923" s="12"/>
      <c r="M923" s="12"/>
      <c r="N923" s="12"/>
      <c r="O923" s="12"/>
      <c r="P923" s="12"/>
      <c r="Q923" s="12"/>
      <c r="R923" s="12"/>
    </row>
    <row r="924" ht="20.25" spans="1:18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2"/>
      <c r="L924" s="12"/>
      <c r="M924" s="12"/>
      <c r="N924" s="12"/>
      <c r="O924" s="12"/>
      <c r="P924" s="12"/>
      <c r="Q924" s="12"/>
      <c r="R924" s="12"/>
    </row>
    <row r="925" ht="20.25" spans="1:18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2"/>
      <c r="L925" s="12"/>
      <c r="M925" s="12"/>
      <c r="N925" s="12"/>
      <c r="O925" s="12"/>
      <c r="P925" s="12"/>
      <c r="Q925" s="12"/>
      <c r="R925" s="12"/>
    </row>
    <row r="926" ht="20.25" spans="1:18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2"/>
      <c r="L926" s="12"/>
      <c r="M926" s="12"/>
      <c r="N926" s="12"/>
      <c r="O926" s="12"/>
      <c r="P926" s="12"/>
      <c r="Q926" s="12"/>
      <c r="R926" s="12"/>
    </row>
    <row r="927" ht="20.25" spans="1:18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2"/>
      <c r="L927" s="12"/>
      <c r="M927" s="12"/>
      <c r="N927" s="12"/>
      <c r="O927" s="12"/>
      <c r="P927" s="12"/>
      <c r="Q927" s="12"/>
      <c r="R927" s="12"/>
    </row>
    <row r="928" ht="20.25" spans="1:18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2"/>
      <c r="L928" s="12"/>
      <c r="M928" s="12"/>
      <c r="N928" s="12"/>
      <c r="O928" s="12"/>
      <c r="P928" s="12"/>
      <c r="Q928" s="12"/>
      <c r="R928" s="12"/>
    </row>
    <row r="929" ht="20.25" spans="1:18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2"/>
      <c r="L929" s="12"/>
      <c r="M929" s="12"/>
      <c r="N929" s="12"/>
      <c r="O929" s="12"/>
      <c r="P929" s="12"/>
      <c r="Q929" s="12"/>
      <c r="R929" s="12"/>
    </row>
    <row r="930" ht="20.25" spans="1:18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2"/>
      <c r="L930" s="12"/>
      <c r="M930" s="12"/>
      <c r="N930" s="12"/>
      <c r="O930" s="12"/>
      <c r="P930" s="12"/>
      <c r="Q930" s="12"/>
      <c r="R930" s="12"/>
    </row>
    <row r="931" ht="20.25" spans="1:18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2"/>
      <c r="L931" s="12"/>
      <c r="M931" s="12"/>
      <c r="N931" s="12"/>
      <c r="O931" s="12"/>
      <c r="P931" s="12"/>
      <c r="Q931" s="12"/>
      <c r="R931" s="12"/>
    </row>
    <row r="932" ht="20.25" spans="1:18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2"/>
      <c r="L932" s="12"/>
      <c r="M932" s="12"/>
      <c r="N932" s="12"/>
      <c r="O932" s="12"/>
      <c r="P932" s="12"/>
      <c r="Q932" s="12"/>
      <c r="R932" s="12"/>
    </row>
    <row r="933" ht="20.25" spans="1:18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2"/>
      <c r="L933" s="12"/>
      <c r="M933" s="12"/>
      <c r="N933" s="12"/>
      <c r="O933" s="12"/>
      <c r="P933" s="12"/>
      <c r="Q933" s="12"/>
      <c r="R933" s="12"/>
    </row>
    <row r="934" ht="20.25" spans="1:18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2"/>
      <c r="L934" s="12"/>
      <c r="M934" s="12"/>
      <c r="N934" s="12"/>
      <c r="O934" s="12"/>
      <c r="P934" s="12"/>
      <c r="Q934" s="12"/>
      <c r="R934" s="12"/>
    </row>
    <row r="935" ht="20.25" spans="1:18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2"/>
      <c r="L935" s="12"/>
      <c r="M935" s="12"/>
      <c r="N935" s="12"/>
      <c r="O935" s="12"/>
      <c r="P935" s="12"/>
      <c r="Q935" s="12"/>
      <c r="R935" s="12"/>
    </row>
    <row r="936" ht="20.25" spans="1:18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2"/>
      <c r="L936" s="12"/>
      <c r="M936" s="12"/>
      <c r="N936" s="12"/>
      <c r="O936" s="12"/>
      <c r="P936" s="12"/>
      <c r="Q936" s="12"/>
      <c r="R936" s="12"/>
    </row>
    <row r="937" ht="20.25" spans="1:18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2"/>
      <c r="L937" s="12"/>
      <c r="M937" s="12"/>
      <c r="N937" s="12"/>
      <c r="O937" s="12"/>
      <c r="P937" s="12"/>
      <c r="Q937" s="12"/>
      <c r="R937" s="12"/>
    </row>
    <row r="938" ht="20.25" spans="1:18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2"/>
      <c r="L938" s="12"/>
      <c r="M938" s="12"/>
      <c r="N938" s="12"/>
      <c r="O938" s="12"/>
      <c r="P938" s="12"/>
      <c r="Q938" s="12"/>
      <c r="R938" s="12"/>
    </row>
    <row r="939" ht="20.25" spans="1:18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2"/>
      <c r="L939" s="12"/>
      <c r="M939" s="12"/>
      <c r="N939" s="12"/>
      <c r="O939" s="12"/>
      <c r="P939" s="12"/>
      <c r="Q939" s="12"/>
      <c r="R939" s="12"/>
    </row>
    <row r="940" ht="20.25" spans="1:18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2"/>
      <c r="L940" s="12"/>
      <c r="M940" s="12"/>
      <c r="N940" s="12"/>
      <c r="O940" s="12"/>
      <c r="P940" s="12"/>
      <c r="Q940" s="12"/>
      <c r="R940" s="12"/>
    </row>
    <row r="941" ht="20.25" spans="1:18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2"/>
      <c r="L941" s="12"/>
      <c r="M941" s="12"/>
      <c r="N941" s="12"/>
      <c r="O941" s="12"/>
      <c r="P941" s="12"/>
      <c r="Q941" s="12"/>
      <c r="R941" s="12"/>
    </row>
    <row r="942" ht="20.25" spans="1:18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2"/>
      <c r="L942" s="12"/>
      <c r="M942" s="12"/>
      <c r="N942" s="12"/>
      <c r="O942" s="12"/>
      <c r="P942" s="12"/>
      <c r="Q942" s="12"/>
      <c r="R942" s="12"/>
    </row>
    <row r="943" ht="20.25" spans="1:18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2"/>
      <c r="L943" s="12"/>
      <c r="M943" s="12"/>
      <c r="N943" s="12"/>
      <c r="O943" s="12"/>
      <c r="P943" s="12"/>
      <c r="Q943" s="12"/>
      <c r="R943" s="12"/>
    </row>
    <row r="944" ht="20.25" spans="1:18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2"/>
      <c r="L944" s="12"/>
      <c r="M944" s="12"/>
      <c r="N944" s="12"/>
      <c r="O944" s="12"/>
      <c r="P944" s="12"/>
      <c r="Q944" s="12"/>
      <c r="R944" s="12"/>
    </row>
    <row r="945" ht="20.25" spans="1:18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2"/>
      <c r="L945" s="12"/>
      <c r="M945" s="12"/>
      <c r="N945" s="12"/>
      <c r="O945" s="12"/>
      <c r="P945" s="12"/>
      <c r="Q945" s="12"/>
      <c r="R945" s="12"/>
    </row>
    <row r="946" ht="20.25" spans="1:18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2"/>
      <c r="L946" s="12"/>
      <c r="M946" s="12"/>
      <c r="N946" s="12"/>
      <c r="O946" s="12"/>
      <c r="P946" s="12"/>
      <c r="Q946" s="12"/>
      <c r="R946" s="12"/>
    </row>
    <row r="947" ht="20.25" spans="1:18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2"/>
      <c r="L947" s="12"/>
      <c r="M947" s="12"/>
      <c r="N947" s="12"/>
      <c r="O947" s="12"/>
      <c r="P947" s="12"/>
      <c r="Q947" s="12"/>
      <c r="R947" s="12"/>
    </row>
    <row r="948" ht="20.25" spans="1:18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2"/>
      <c r="L948" s="12"/>
      <c r="M948" s="12"/>
      <c r="N948" s="12"/>
      <c r="O948" s="12"/>
      <c r="P948" s="12"/>
      <c r="Q948" s="12"/>
      <c r="R948" s="12"/>
    </row>
    <row r="949" ht="20.25" spans="1:18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2"/>
      <c r="L949" s="12"/>
      <c r="M949" s="12"/>
      <c r="N949" s="12"/>
      <c r="O949" s="12"/>
      <c r="P949" s="12"/>
      <c r="Q949" s="12"/>
      <c r="R949" s="12"/>
    </row>
    <row r="950" ht="20.25" spans="1:18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2"/>
      <c r="L950" s="12"/>
      <c r="M950" s="12"/>
      <c r="N950" s="12"/>
      <c r="O950" s="12"/>
      <c r="P950" s="12"/>
      <c r="Q950" s="12"/>
      <c r="R950" s="12"/>
    </row>
    <row r="951" ht="20.25" spans="1:18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2"/>
      <c r="L951" s="12"/>
      <c r="M951" s="12"/>
      <c r="N951" s="12"/>
      <c r="O951" s="12"/>
      <c r="P951" s="12"/>
      <c r="Q951" s="12"/>
      <c r="R951" s="12"/>
    </row>
    <row r="952" ht="20.25" spans="1:18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2"/>
      <c r="L952" s="12"/>
      <c r="M952" s="12"/>
      <c r="N952" s="12"/>
      <c r="O952" s="12"/>
      <c r="P952" s="12"/>
      <c r="Q952" s="12"/>
      <c r="R952" s="12"/>
    </row>
    <row r="953" ht="20.25" spans="1:18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2"/>
      <c r="L953" s="12"/>
      <c r="M953" s="12"/>
      <c r="N953" s="12"/>
      <c r="O953" s="12"/>
      <c r="P953" s="12"/>
      <c r="Q953" s="12"/>
      <c r="R953" s="12"/>
    </row>
    <row r="954" ht="20.25" spans="1:18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2"/>
      <c r="L954" s="12"/>
      <c r="M954" s="12"/>
      <c r="N954" s="12"/>
      <c r="O954" s="12"/>
      <c r="P954" s="12"/>
      <c r="Q954" s="12"/>
      <c r="R954" s="12"/>
    </row>
    <row r="955" ht="20.25" spans="1:18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2"/>
      <c r="L955" s="12"/>
      <c r="M955" s="12"/>
      <c r="N955" s="12"/>
      <c r="O955" s="12"/>
      <c r="P955" s="12"/>
      <c r="Q955" s="12"/>
      <c r="R955" s="12"/>
    </row>
    <row r="956" ht="20.25" spans="1:18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2"/>
      <c r="L956" s="12"/>
      <c r="M956" s="12"/>
      <c r="N956" s="12"/>
      <c r="O956" s="12"/>
      <c r="P956" s="12"/>
      <c r="Q956" s="12"/>
      <c r="R956" s="12"/>
    </row>
    <row r="957" ht="20.25" spans="1:18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2"/>
      <c r="L957" s="12"/>
      <c r="M957" s="12"/>
      <c r="N957" s="12"/>
      <c r="O957" s="12"/>
      <c r="P957" s="12"/>
      <c r="Q957" s="12"/>
      <c r="R957" s="12"/>
    </row>
    <row r="958" ht="20.25" spans="1:18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2"/>
      <c r="L958" s="12"/>
      <c r="M958" s="12"/>
      <c r="N958" s="12"/>
      <c r="O958" s="12"/>
      <c r="P958" s="12"/>
      <c r="Q958" s="12"/>
      <c r="R958" s="12"/>
    </row>
    <row r="959" ht="20.25" spans="1:18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2"/>
      <c r="L959" s="12"/>
      <c r="M959" s="12"/>
      <c r="N959" s="12"/>
      <c r="O959" s="12"/>
      <c r="P959" s="12"/>
      <c r="Q959" s="12"/>
      <c r="R959" s="12"/>
    </row>
    <row r="960" ht="20.25" spans="1:18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2"/>
      <c r="L960" s="12"/>
      <c r="M960" s="12"/>
      <c r="N960" s="12"/>
      <c r="O960" s="12"/>
      <c r="P960" s="12"/>
      <c r="Q960" s="12"/>
      <c r="R960" s="12"/>
    </row>
    <row r="961" ht="20.25" spans="1:18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2"/>
      <c r="L961" s="12"/>
      <c r="M961" s="12"/>
      <c r="N961" s="12"/>
      <c r="O961" s="12"/>
      <c r="P961" s="12"/>
      <c r="Q961" s="12"/>
      <c r="R961" s="12"/>
    </row>
    <row r="962" ht="20.25" spans="1:18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2"/>
      <c r="L962" s="12"/>
      <c r="M962" s="12"/>
      <c r="N962" s="12"/>
      <c r="O962" s="12"/>
      <c r="P962" s="12"/>
      <c r="Q962" s="12"/>
      <c r="R962" s="12"/>
    </row>
    <row r="963" ht="20.25" spans="1:18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2"/>
      <c r="L963" s="12"/>
      <c r="M963" s="12"/>
      <c r="N963" s="12"/>
      <c r="O963" s="12"/>
      <c r="P963" s="12"/>
      <c r="Q963" s="12"/>
      <c r="R963" s="12"/>
    </row>
    <row r="964" ht="20.25" spans="1:18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2"/>
      <c r="L964" s="12"/>
      <c r="M964" s="12"/>
      <c r="N964" s="12"/>
      <c r="O964" s="12"/>
      <c r="P964" s="12"/>
      <c r="Q964" s="12"/>
      <c r="R964" s="12"/>
    </row>
    <row r="965" ht="20.25" spans="1:18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2"/>
      <c r="L965" s="12"/>
      <c r="M965" s="12"/>
      <c r="N965" s="12"/>
      <c r="O965" s="12"/>
      <c r="P965" s="12"/>
      <c r="Q965" s="12"/>
      <c r="R965" s="12"/>
    </row>
    <row r="966" ht="20.25" spans="1:18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2"/>
      <c r="L966" s="12"/>
      <c r="M966" s="12"/>
      <c r="N966" s="12"/>
      <c r="O966" s="12"/>
      <c r="P966" s="12"/>
      <c r="Q966" s="12"/>
      <c r="R966" s="12"/>
    </row>
    <row r="967" ht="20.25" spans="1:18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2"/>
      <c r="L967" s="12"/>
      <c r="M967" s="12"/>
      <c r="N967" s="12"/>
      <c r="O967" s="12"/>
      <c r="P967" s="12"/>
      <c r="Q967" s="12"/>
      <c r="R967" s="12"/>
    </row>
    <row r="968" ht="20.25" spans="1:18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2"/>
      <c r="L968" s="12"/>
      <c r="M968" s="12"/>
      <c r="N968" s="12"/>
      <c r="O968" s="12"/>
      <c r="P968" s="12"/>
      <c r="Q968" s="12"/>
      <c r="R968" s="12"/>
    </row>
    <row r="969" ht="20.25" spans="1:18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2"/>
      <c r="L969" s="12"/>
      <c r="M969" s="12"/>
      <c r="N969" s="12"/>
      <c r="O969" s="12"/>
      <c r="P969" s="12"/>
      <c r="Q969" s="12"/>
      <c r="R969" s="12"/>
    </row>
    <row r="970" ht="20.25" spans="1:18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2"/>
      <c r="L970" s="12"/>
      <c r="M970" s="12"/>
      <c r="N970" s="12"/>
      <c r="O970" s="12"/>
      <c r="P970" s="12"/>
      <c r="Q970" s="12"/>
      <c r="R970" s="12"/>
    </row>
    <row r="971" ht="20.25" spans="1:18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2"/>
      <c r="L971" s="12"/>
      <c r="M971" s="12"/>
      <c r="N971" s="12"/>
      <c r="O971" s="12"/>
      <c r="P971" s="12"/>
      <c r="Q971" s="12"/>
      <c r="R971" s="12"/>
    </row>
    <row r="972" ht="20.25" spans="1:18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2"/>
      <c r="L972" s="12"/>
      <c r="M972" s="12"/>
      <c r="N972" s="12"/>
      <c r="O972" s="12"/>
      <c r="P972" s="12"/>
      <c r="Q972" s="12"/>
      <c r="R972" s="12"/>
    </row>
    <row r="973" ht="20.25" spans="1:18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2"/>
      <c r="L973" s="12"/>
      <c r="M973" s="12"/>
      <c r="N973" s="12"/>
      <c r="O973" s="12"/>
      <c r="P973" s="12"/>
      <c r="Q973" s="12"/>
      <c r="R973" s="12"/>
    </row>
    <row r="974" ht="20.25" spans="1:18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2"/>
      <c r="L974" s="12"/>
      <c r="M974" s="12"/>
      <c r="N974" s="12"/>
      <c r="O974" s="12"/>
      <c r="P974" s="12"/>
      <c r="Q974" s="12"/>
      <c r="R974" s="12"/>
    </row>
    <row r="975" ht="20.25" spans="1:18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2"/>
      <c r="L975" s="12"/>
      <c r="M975" s="12"/>
      <c r="N975" s="12"/>
      <c r="O975" s="12"/>
      <c r="P975" s="12"/>
      <c r="Q975" s="12"/>
      <c r="R975" s="12"/>
    </row>
    <row r="976" ht="20.25" spans="1:18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2"/>
      <c r="L976" s="12"/>
      <c r="M976" s="12"/>
      <c r="N976" s="12"/>
      <c r="O976" s="12"/>
      <c r="P976" s="12"/>
      <c r="Q976" s="12"/>
      <c r="R976" s="12"/>
    </row>
    <row r="977" ht="20.25" spans="1:18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2"/>
      <c r="L977" s="12"/>
      <c r="M977" s="12"/>
      <c r="N977" s="12"/>
      <c r="O977" s="12"/>
      <c r="P977" s="12"/>
      <c r="Q977" s="12"/>
      <c r="R977" s="12"/>
    </row>
    <row r="978" ht="20.25" spans="1:18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2"/>
      <c r="L978" s="12"/>
      <c r="M978" s="12"/>
      <c r="N978" s="12"/>
      <c r="O978" s="12"/>
      <c r="P978" s="12"/>
      <c r="Q978" s="12"/>
      <c r="R978" s="12"/>
    </row>
    <row r="979" ht="20.25" spans="1:18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2"/>
      <c r="L979" s="12"/>
      <c r="M979" s="12"/>
      <c r="N979" s="12"/>
      <c r="O979" s="12"/>
      <c r="P979" s="12"/>
      <c r="Q979" s="12"/>
      <c r="R979" s="12"/>
    </row>
    <row r="980" ht="20.25" spans="1:18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2"/>
      <c r="L980" s="12"/>
      <c r="M980" s="12"/>
      <c r="N980" s="12"/>
      <c r="O980" s="12"/>
      <c r="P980" s="12"/>
      <c r="Q980" s="12"/>
      <c r="R980" s="12"/>
    </row>
    <row r="981" ht="20.25" spans="1:18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2"/>
      <c r="L981" s="12"/>
      <c r="M981" s="12"/>
      <c r="N981" s="12"/>
      <c r="O981" s="12"/>
      <c r="P981" s="12"/>
      <c r="Q981" s="12"/>
      <c r="R981" s="12"/>
    </row>
    <row r="982" ht="20.25" spans="1:18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2"/>
      <c r="L982" s="12"/>
      <c r="M982" s="12"/>
      <c r="N982" s="12"/>
      <c r="O982" s="12"/>
      <c r="P982" s="12"/>
      <c r="Q982" s="12"/>
      <c r="R982" s="12"/>
    </row>
    <row r="983" ht="20.25" spans="1:18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2"/>
      <c r="L983" s="12"/>
      <c r="M983" s="12"/>
      <c r="N983" s="12"/>
      <c r="O983" s="12"/>
      <c r="P983" s="12"/>
      <c r="Q983" s="12"/>
      <c r="R983" s="12"/>
    </row>
    <row r="984" ht="20.25" spans="1:18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2"/>
      <c r="L984" s="12"/>
      <c r="M984" s="12"/>
      <c r="N984" s="12"/>
      <c r="O984" s="12"/>
      <c r="P984" s="12"/>
      <c r="Q984" s="12"/>
      <c r="R984" s="12"/>
    </row>
    <row r="985" ht="20.25" spans="1:18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2"/>
      <c r="L985" s="12"/>
      <c r="M985" s="12"/>
      <c r="N985" s="12"/>
      <c r="O985" s="12"/>
      <c r="P985" s="12"/>
      <c r="Q985" s="12"/>
      <c r="R985" s="12"/>
    </row>
    <row r="986" ht="20.25" spans="1:18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2"/>
      <c r="L986" s="12"/>
      <c r="M986" s="12"/>
      <c r="N986" s="12"/>
      <c r="O986" s="12"/>
      <c r="P986" s="12"/>
      <c r="Q986" s="12"/>
      <c r="R986" s="12"/>
    </row>
    <row r="987" ht="20.25" spans="1:18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2"/>
      <c r="L987" s="12"/>
      <c r="M987" s="12"/>
      <c r="N987" s="12"/>
      <c r="O987" s="12"/>
      <c r="P987" s="12"/>
      <c r="Q987" s="12"/>
      <c r="R987" s="12"/>
    </row>
    <row r="988" ht="20.25" spans="1:18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2"/>
      <c r="L988" s="12"/>
      <c r="M988" s="12"/>
      <c r="N988" s="12"/>
      <c r="O988" s="12"/>
      <c r="P988" s="12"/>
      <c r="Q988" s="12"/>
      <c r="R988" s="12"/>
    </row>
    <row r="989" ht="20.25" spans="1:18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2"/>
      <c r="L989" s="12"/>
      <c r="M989" s="12"/>
      <c r="N989" s="12"/>
      <c r="O989" s="12"/>
      <c r="P989" s="12"/>
      <c r="Q989" s="12"/>
      <c r="R989" s="12"/>
    </row>
    <row r="990" ht="20.25" spans="1:18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2"/>
      <c r="L990" s="12"/>
      <c r="M990" s="12"/>
      <c r="N990" s="12"/>
      <c r="O990" s="12"/>
      <c r="P990" s="12"/>
      <c r="Q990" s="12"/>
      <c r="R990" s="12"/>
    </row>
    <row r="991" ht="20.25" spans="1:18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2"/>
      <c r="L991" s="12"/>
      <c r="M991" s="12"/>
      <c r="N991" s="12"/>
      <c r="O991" s="12"/>
      <c r="P991" s="12"/>
      <c r="Q991" s="12"/>
      <c r="R991" s="12"/>
    </row>
    <row r="992" ht="20.25" spans="1:18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2"/>
      <c r="L992" s="12"/>
      <c r="M992" s="12"/>
      <c r="N992" s="12"/>
      <c r="O992" s="12"/>
      <c r="P992" s="12"/>
      <c r="Q992" s="12"/>
      <c r="R992" s="12"/>
    </row>
    <row r="993" ht="20.25" spans="1:18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2"/>
      <c r="L993" s="12"/>
      <c r="M993" s="12"/>
      <c r="N993" s="12"/>
      <c r="O993" s="12"/>
      <c r="P993" s="12"/>
      <c r="Q993" s="12"/>
      <c r="R993" s="12"/>
    </row>
    <row r="994" ht="20.25" spans="1:18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2"/>
      <c r="L994" s="12"/>
      <c r="M994" s="12"/>
      <c r="N994" s="12"/>
      <c r="O994" s="12"/>
      <c r="P994" s="12"/>
      <c r="Q994" s="12"/>
      <c r="R994" s="12"/>
    </row>
    <row r="995" ht="20.25" spans="1:18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2"/>
      <c r="L995" s="12"/>
      <c r="M995" s="12"/>
      <c r="N995" s="12"/>
      <c r="O995" s="12"/>
      <c r="P995" s="12"/>
      <c r="Q995" s="12"/>
      <c r="R995" s="12"/>
    </row>
    <row r="996" ht="20.25" spans="1:18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2"/>
      <c r="L996" s="12"/>
      <c r="M996" s="12"/>
      <c r="N996" s="12"/>
      <c r="O996" s="12"/>
      <c r="P996" s="12"/>
      <c r="Q996" s="12"/>
      <c r="R996" s="12"/>
    </row>
    <row r="997" ht="20.25" spans="1:18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2"/>
      <c r="L997" s="12"/>
      <c r="M997" s="12"/>
      <c r="N997" s="12"/>
      <c r="O997" s="12"/>
      <c r="P997" s="12"/>
      <c r="Q997" s="12"/>
      <c r="R997" s="12"/>
    </row>
    <row r="998" ht="20.25" spans="1:18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2"/>
      <c r="L998" s="12"/>
      <c r="M998" s="12"/>
      <c r="N998" s="12"/>
      <c r="O998" s="12"/>
      <c r="P998" s="12"/>
      <c r="Q998" s="12"/>
      <c r="R998" s="12"/>
    </row>
    <row r="999" ht="20.25" spans="1:18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2"/>
      <c r="L999" s="12"/>
      <c r="M999" s="12"/>
      <c r="N999" s="12"/>
      <c r="O999" s="12"/>
      <c r="P999" s="12"/>
      <c r="Q999" s="12"/>
      <c r="R999" s="12"/>
    </row>
    <row r="1000" ht="20.25" spans="1:18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2"/>
      <c r="L1000" s="12"/>
      <c r="M1000" s="12"/>
      <c r="N1000" s="12"/>
      <c r="O1000" s="12"/>
      <c r="P1000" s="12"/>
      <c r="Q1000" s="12"/>
      <c r="R1000" s="12"/>
    </row>
    <row r="1001" ht="20.25" spans="1:18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2"/>
      <c r="L1001" s="12"/>
      <c r="M1001" s="12"/>
      <c r="N1001" s="12"/>
      <c r="O1001" s="12"/>
      <c r="P1001" s="12"/>
      <c r="Q1001" s="12"/>
      <c r="R1001" s="12"/>
    </row>
    <row r="1002" ht="20.25" spans="1:18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2"/>
      <c r="L1002" s="12"/>
      <c r="M1002" s="12"/>
      <c r="N1002" s="12"/>
      <c r="O1002" s="12"/>
      <c r="P1002" s="12"/>
      <c r="Q1002" s="12"/>
      <c r="R1002" s="12"/>
    </row>
    <row r="1003" ht="20.25" spans="1:18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2"/>
      <c r="L1003" s="12"/>
      <c r="M1003" s="12"/>
      <c r="N1003" s="12"/>
      <c r="O1003" s="12"/>
      <c r="P1003" s="12"/>
      <c r="Q1003" s="12"/>
      <c r="R1003" s="12"/>
    </row>
    <row r="1004" ht="20.25" spans="1:18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2"/>
      <c r="L1004" s="12"/>
      <c r="M1004" s="12"/>
      <c r="N1004" s="12"/>
      <c r="O1004" s="12"/>
      <c r="P1004" s="12"/>
      <c r="Q1004" s="12"/>
      <c r="R1004" s="12"/>
    </row>
    <row r="1005" ht="20.25" spans="1:18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2"/>
      <c r="L1005" s="12"/>
      <c r="M1005" s="12"/>
      <c r="N1005" s="12"/>
      <c r="O1005" s="12"/>
      <c r="P1005" s="12"/>
      <c r="Q1005" s="12"/>
      <c r="R1005" s="12"/>
    </row>
    <row r="1006" ht="20.25" spans="1:18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2"/>
      <c r="L1006" s="12"/>
      <c r="M1006" s="12"/>
      <c r="N1006" s="12"/>
      <c r="O1006" s="12"/>
      <c r="P1006" s="12"/>
      <c r="Q1006" s="12"/>
      <c r="R1006" s="12"/>
    </row>
    <row r="1007" ht="20.25" spans="1:18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2"/>
      <c r="L1007" s="12"/>
      <c r="M1007" s="12"/>
      <c r="N1007" s="12"/>
      <c r="O1007" s="12"/>
      <c r="P1007" s="12"/>
      <c r="Q1007" s="12"/>
      <c r="R1007" s="12"/>
    </row>
    <row r="1008" ht="20.25" spans="1:18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2"/>
      <c r="L1008" s="12"/>
      <c r="M1008" s="12"/>
      <c r="N1008" s="12"/>
      <c r="O1008" s="12"/>
      <c r="P1008" s="12"/>
      <c r="Q1008" s="12"/>
      <c r="R1008" s="12"/>
    </row>
    <row r="1009" ht="20.25" spans="1:18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2"/>
      <c r="L1009" s="12"/>
      <c r="M1009" s="12"/>
      <c r="N1009" s="12"/>
      <c r="O1009" s="12"/>
      <c r="P1009" s="12"/>
      <c r="Q1009" s="12"/>
      <c r="R1009" s="12"/>
    </row>
    <row r="1010" ht="20.25" spans="1:18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2"/>
      <c r="L1010" s="12"/>
      <c r="M1010" s="12"/>
      <c r="N1010" s="12"/>
      <c r="O1010" s="12"/>
      <c r="P1010" s="12"/>
      <c r="Q1010" s="12"/>
      <c r="R1010" s="12"/>
    </row>
    <row r="1011" ht="20.25" spans="1:18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2"/>
      <c r="L1011" s="12"/>
      <c r="M1011" s="12"/>
      <c r="N1011" s="12"/>
      <c r="O1011" s="12"/>
      <c r="P1011" s="12"/>
      <c r="Q1011" s="12"/>
      <c r="R1011" s="12"/>
    </row>
    <row r="1012" ht="20.25" spans="1:18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2"/>
      <c r="L1012" s="12"/>
      <c r="M1012" s="12"/>
      <c r="N1012" s="12"/>
      <c r="O1012" s="12"/>
      <c r="P1012" s="12"/>
      <c r="Q1012" s="12"/>
      <c r="R1012" s="12"/>
    </row>
    <row r="1013" ht="20.25" spans="1:18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2"/>
      <c r="L1013" s="12"/>
      <c r="M1013" s="12"/>
      <c r="N1013" s="12"/>
      <c r="O1013" s="12"/>
      <c r="P1013" s="12"/>
      <c r="Q1013" s="12"/>
      <c r="R1013" s="12"/>
    </row>
    <row r="1014" ht="20.25" spans="1:18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2"/>
      <c r="L1014" s="12"/>
      <c r="M1014" s="12"/>
      <c r="N1014" s="12"/>
      <c r="O1014" s="12"/>
      <c r="P1014" s="12"/>
      <c r="Q1014" s="12"/>
      <c r="R1014" s="12"/>
    </row>
    <row r="1015" ht="20.25" spans="1:18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2"/>
      <c r="L1015" s="12"/>
      <c r="M1015" s="12"/>
      <c r="N1015" s="12"/>
      <c r="O1015" s="12"/>
      <c r="P1015" s="12"/>
      <c r="Q1015" s="12"/>
      <c r="R1015" s="12"/>
    </row>
    <row r="1016" ht="20.25" spans="1:18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2"/>
      <c r="L1016" s="12"/>
      <c r="M1016" s="12"/>
      <c r="N1016" s="12"/>
      <c r="O1016" s="12"/>
      <c r="P1016" s="12"/>
      <c r="Q1016" s="12"/>
      <c r="R1016" s="12"/>
    </row>
    <row r="1017" ht="20.25" spans="1:18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2"/>
      <c r="L1017" s="12"/>
      <c r="M1017" s="12"/>
      <c r="N1017" s="12"/>
      <c r="O1017" s="12"/>
      <c r="P1017" s="12"/>
      <c r="Q1017" s="12"/>
      <c r="R1017" s="12"/>
    </row>
    <row r="1018" ht="20.25" spans="1:18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2"/>
      <c r="L1018" s="12"/>
      <c r="M1018" s="12"/>
      <c r="N1018" s="12"/>
      <c r="O1018" s="12"/>
      <c r="P1018" s="12"/>
      <c r="Q1018" s="12"/>
      <c r="R1018" s="12"/>
    </row>
    <row r="1019" ht="20.25" spans="1:18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2"/>
      <c r="L1019" s="12"/>
      <c r="M1019" s="12"/>
      <c r="N1019" s="12"/>
      <c r="O1019" s="12"/>
      <c r="P1019" s="12"/>
      <c r="Q1019" s="12"/>
      <c r="R1019" s="12"/>
    </row>
    <row r="1020" ht="20.25" spans="1:18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2"/>
      <c r="L1020" s="12"/>
      <c r="M1020" s="12"/>
      <c r="N1020" s="12"/>
      <c r="O1020" s="12"/>
      <c r="P1020" s="12"/>
      <c r="Q1020" s="12"/>
      <c r="R1020" s="12"/>
    </row>
    <row r="1021" ht="20.25" spans="1:18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2"/>
      <c r="L1021" s="12"/>
      <c r="M1021" s="12"/>
      <c r="N1021" s="12"/>
      <c r="O1021" s="12"/>
      <c r="P1021" s="12"/>
      <c r="Q1021" s="12"/>
      <c r="R1021" s="12"/>
    </row>
    <row r="1022" ht="20.25" spans="1:18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2"/>
      <c r="L1022" s="12"/>
      <c r="M1022" s="12"/>
      <c r="N1022" s="12"/>
      <c r="O1022" s="12"/>
      <c r="P1022" s="12"/>
      <c r="Q1022" s="12"/>
      <c r="R1022" s="12"/>
    </row>
    <row r="1023" ht="20.25" spans="1:18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2"/>
      <c r="L1023" s="12"/>
      <c r="M1023" s="12"/>
      <c r="N1023" s="12"/>
      <c r="O1023" s="12"/>
      <c r="P1023" s="12"/>
      <c r="Q1023" s="12"/>
      <c r="R1023" s="12"/>
    </row>
    <row r="1024" ht="20.25" spans="1:18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2"/>
      <c r="L1024" s="12"/>
      <c r="M1024" s="12"/>
      <c r="N1024" s="12"/>
      <c r="O1024" s="12"/>
      <c r="P1024" s="12"/>
      <c r="Q1024" s="12"/>
      <c r="R1024" s="12"/>
    </row>
    <row r="1025" ht="20.25" spans="1:18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2"/>
      <c r="L1025" s="12"/>
      <c r="M1025" s="12"/>
      <c r="N1025" s="12"/>
      <c r="O1025" s="12"/>
      <c r="P1025" s="12"/>
      <c r="Q1025" s="12"/>
      <c r="R1025" s="12"/>
    </row>
    <row r="1026" ht="20.25" spans="1:18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2"/>
      <c r="L1026" s="12"/>
      <c r="M1026" s="12"/>
      <c r="N1026" s="12"/>
      <c r="O1026" s="12"/>
      <c r="P1026" s="12"/>
      <c r="Q1026" s="12"/>
      <c r="R1026" s="12"/>
    </row>
    <row r="1027" ht="20.25" spans="1:18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2"/>
      <c r="L1027" s="12"/>
      <c r="M1027" s="12"/>
      <c r="N1027" s="12"/>
      <c r="O1027" s="12"/>
      <c r="P1027" s="12"/>
      <c r="Q1027" s="12"/>
      <c r="R1027" s="12"/>
    </row>
    <row r="1028" ht="20.25" spans="1:18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2"/>
      <c r="L1028" s="12"/>
      <c r="M1028" s="12"/>
      <c r="N1028" s="12"/>
      <c r="O1028" s="12"/>
      <c r="P1028" s="12"/>
      <c r="Q1028" s="12"/>
      <c r="R1028" s="12"/>
    </row>
    <row r="1029" ht="20.25" spans="1:18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2"/>
      <c r="L1029" s="12"/>
      <c r="M1029" s="12"/>
      <c r="N1029" s="12"/>
      <c r="O1029" s="12"/>
      <c r="P1029" s="12"/>
      <c r="Q1029" s="12"/>
      <c r="R1029" s="12"/>
    </row>
    <row r="1030" ht="20.25" spans="1:18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2"/>
      <c r="L1030" s="12"/>
      <c r="M1030" s="12"/>
      <c r="N1030" s="12"/>
      <c r="O1030" s="12"/>
      <c r="P1030" s="12"/>
      <c r="Q1030" s="12"/>
      <c r="R1030" s="12"/>
    </row>
    <row r="1031" ht="20.25" spans="1:18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2"/>
      <c r="L1031" s="12"/>
      <c r="M1031" s="12"/>
      <c r="N1031" s="12"/>
      <c r="O1031" s="12"/>
      <c r="P1031" s="12"/>
      <c r="Q1031" s="12"/>
      <c r="R1031" s="12"/>
    </row>
    <row r="1032" ht="20.25" spans="1:18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2"/>
      <c r="L1032" s="12"/>
      <c r="M1032" s="12"/>
      <c r="N1032" s="12"/>
      <c r="O1032" s="12"/>
      <c r="P1032" s="12"/>
      <c r="Q1032" s="12"/>
      <c r="R1032" s="12"/>
    </row>
    <row r="1033" ht="20.25" spans="1:18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2"/>
      <c r="L1033" s="12"/>
      <c r="M1033" s="12"/>
      <c r="N1033" s="12"/>
      <c r="O1033" s="12"/>
      <c r="P1033" s="12"/>
      <c r="Q1033" s="12"/>
      <c r="R1033" s="12"/>
    </row>
    <row r="1034" ht="20.25" spans="1:18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2"/>
      <c r="L1034" s="12"/>
      <c r="M1034" s="12"/>
      <c r="N1034" s="12"/>
      <c r="O1034" s="12"/>
      <c r="P1034" s="12"/>
      <c r="Q1034" s="12"/>
      <c r="R1034" s="12"/>
    </row>
    <row r="1035" ht="20.25" spans="1:18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2"/>
      <c r="L1035" s="12"/>
      <c r="M1035" s="12"/>
      <c r="N1035" s="12"/>
      <c r="O1035" s="12"/>
      <c r="P1035" s="12"/>
      <c r="Q1035" s="12"/>
      <c r="R1035" s="12"/>
    </row>
    <row r="1036" ht="20.25" spans="1:18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2"/>
      <c r="L1036" s="12"/>
      <c r="M1036" s="12"/>
      <c r="N1036" s="12"/>
      <c r="O1036" s="12"/>
      <c r="P1036" s="12"/>
      <c r="Q1036" s="12"/>
      <c r="R1036" s="12"/>
    </row>
    <row r="1037" ht="20.25" spans="1:18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2"/>
      <c r="L1037" s="12"/>
      <c r="M1037" s="12"/>
      <c r="N1037" s="12"/>
      <c r="O1037" s="12"/>
      <c r="P1037" s="12"/>
      <c r="Q1037" s="12"/>
      <c r="R1037" s="12"/>
    </row>
    <row r="1038" ht="20.25" spans="1:18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2"/>
      <c r="L1038" s="12"/>
      <c r="M1038" s="12"/>
      <c r="N1038" s="12"/>
      <c r="O1038" s="12"/>
      <c r="P1038" s="12"/>
      <c r="Q1038" s="12"/>
      <c r="R1038" s="12"/>
    </row>
    <row r="1039" ht="20.25" spans="1:18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2"/>
      <c r="L1039" s="12"/>
      <c r="M1039" s="12"/>
      <c r="N1039" s="12"/>
      <c r="O1039" s="12"/>
      <c r="P1039" s="12"/>
      <c r="Q1039" s="12"/>
      <c r="R1039" s="12"/>
    </row>
    <row r="1040" ht="20.25" spans="1:18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2"/>
      <c r="L1040" s="12"/>
      <c r="M1040" s="12"/>
      <c r="N1040" s="12"/>
      <c r="O1040" s="12"/>
      <c r="P1040" s="12"/>
      <c r="Q1040" s="12"/>
      <c r="R1040" s="12"/>
    </row>
    <row r="1041" ht="20.25" spans="1:18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2"/>
      <c r="L1041" s="12"/>
      <c r="M1041" s="12"/>
      <c r="N1041" s="12"/>
      <c r="O1041" s="12"/>
      <c r="P1041" s="12"/>
      <c r="Q1041" s="12"/>
      <c r="R1041" s="12"/>
    </row>
    <row r="1042" ht="20.25" spans="1:18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2"/>
      <c r="L1042" s="12"/>
      <c r="M1042" s="12"/>
      <c r="N1042" s="12"/>
      <c r="O1042" s="12"/>
      <c r="P1042" s="12"/>
      <c r="Q1042" s="12"/>
      <c r="R1042" s="12"/>
    </row>
    <row r="1043" ht="20.25" spans="1:18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2"/>
      <c r="L1043" s="12"/>
      <c r="M1043" s="12"/>
      <c r="N1043" s="12"/>
      <c r="O1043" s="12"/>
      <c r="P1043" s="12"/>
      <c r="Q1043" s="12"/>
      <c r="R1043" s="12"/>
    </row>
    <row r="1044" ht="20.25" spans="1:18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2"/>
      <c r="L1044" s="12"/>
      <c r="M1044" s="12"/>
      <c r="N1044" s="12"/>
      <c r="O1044" s="12"/>
      <c r="P1044" s="12"/>
      <c r="Q1044" s="12"/>
      <c r="R1044" s="12"/>
    </row>
    <row r="1045" ht="20.25" spans="1:18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2"/>
      <c r="L1045" s="12"/>
      <c r="M1045" s="12"/>
      <c r="N1045" s="12"/>
      <c r="O1045" s="12"/>
      <c r="P1045" s="12"/>
      <c r="Q1045" s="12"/>
      <c r="R1045" s="12"/>
    </row>
    <row r="1046" ht="20.25" spans="1:18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2"/>
      <c r="L1046" s="12"/>
      <c r="M1046" s="12"/>
      <c r="N1046" s="12"/>
      <c r="O1046" s="12"/>
      <c r="P1046" s="12"/>
      <c r="Q1046" s="12"/>
      <c r="R1046" s="12"/>
    </row>
    <row r="1047" ht="20.25" spans="1:18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2"/>
      <c r="L1047" s="12"/>
      <c r="M1047" s="12"/>
      <c r="N1047" s="12"/>
      <c r="O1047" s="12"/>
      <c r="P1047" s="12"/>
      <c r="Q1047" s="12"/>
      <c r="R1047" s="12"/>
    </row>
    <row r="1048" ht="20.25" spans="1:18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2"/>
      <c r="L1048" s="12"/>
      <c r="M1048" s="12"/>
      <c r="N1048" s="12"/>
      <c r="O1048" s="12"/>
      <c r="P1048" s="12"/>
      <c r="Q1048" s="12"/>
      <c r="R1048" s="12"/>
    </row>
    <row r="1049" ht="20.25" spans="1:18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2"/>
      <c r="L1049" s="12"/>
      <c r="M1049" s="12"/>
      <c r="N1049" s="12"/>
      <c r="O1049" s="12"/>
      <c r="P1049" s="12"/>
      <c r="Q1049" s="12"/>
      <c r="R1049" s="12"/>
    </row>
    <row r="1050" ht="20.25" spans="1:18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2"/>
      <c r="L1050" s="12"/>
      <c r="M1050" s="12"/>
      <c r="N1050" s="12"/>
      <c r="O1050" s="12"/>
      <c r="P1050" s="12"/>
      <c r="Q1050" s="12"/>
      <c r="R1050" s="12"/>
    </row>
    <row r="1051" ht="20.25" spans="1:18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2"/>
      <c r="L1051" s="12"/>
      <c r="M1051" s="12"/>
      <c r="N1051" s="12"/>
      <c r="O1051" s="12"/>
      <c r="P1051" s="12"/>
      <c r="Q1051" s="12"/>
      <c r="R1051" s="12"/>
    </row>
    <row r="1052" ht="20.25" spans="1:18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2"/>
      <c r="L1052" s="12"/>
      <c r="M1052" s="12"/>
      <c r="N1052" s="12"/>
      <c r="O1052" s="12"/>
      <c r="P1052" s="12"/>
      <c r="Q1052" s="12"/>
      <c r="R1052" s="12"/>
    </row>
    <row r="1053" ht="20.25" spans="1:18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2"/>
      <c r="L1053" s="12"/>
      <c r="M1053" s="12"/>
      <c r="N1053" s="12"/>
      <c r="O1053" s="12"/>
      <c r="P1053" s="12"/>
      <c r="Q1053" s="12"/>
      <c r="R1053" s="12"/>
    </row>
    <row r="1054" ht="20.25" spans="1:18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2"/>
      <c r="L1054" s="12"/>
      <c r="M1054" s="12"/>
      <c r="N1054" s="12"/>
      <c r="O1054" s="12"/>
      <c r="P1054" s="12"/>
      <c r="Q1054" s="12"/>
      <c r="R1054" s="12"/>
    </row>
    <row r="1055" ht="20.25" spans="1:18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2"/>
      <c r="L1055" s="12"/>
      <c r="M1055" s="12"/>
      <c r="N1055" s="12"/>
      <c r="O1055" s="12"/>
      <c r="P1055" s="12"/>
      <c r="Q1055" s="12"/>
      <c r="R1055" s="12"/>
    </row>
    <row r="1056" ht="20.25" spans="1:18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2"/>
      <c r="L1056" s="12"/>
      <c r="M1056" s="12"/>
      <c r="N1056" s="12"/>
      <c r="O1056" s="12"/>
      <c r="P1056" s="12"/>
      <c r="Q1056" s="12"/>
      <c r="R1056" s="12"/>
    </row>
    <row r="1057" ht="20.25" spans="1:18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2"/>
      <c r="L1057" s="12"/>
      <c r="M1057" s="12"/>
      <c r="N1057" s="12"/>
      <c r="O1057" s="12"/>
      <c r="P1057" s="12"/>
      <c r="Q1057" s="12"/>
      <c r="R1057" s="12"/>
    </row>
    <row r="1058" ht="20.25" spans="1:18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2"/>
      <c r="L1058" s="12"/>
      <c r="M1058" s="12"/>
      <c r="N1058" s="12"/>
      <c r="O1058" s="12"/>
      <c r="P1058" s="12"/>
      <c r="Q1058" s="12"/>
      <c r="R1058" s="12"/>
    </row>
    <row r="1059" ht="20.25" spans="1:18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2"/>
      <c r="L1059" s="12"/>
      <c r="M1059" s="12"/>
      <c r="N1059" s="12"/>
      <c r="O1059" s="12"/>
      <c r="P1059" s="12"/>
      <c r="Q1059" s="12"/>
      <c r="R1059" s="12"/>
    </row>
    <row r="1060" ht="20.25" spans="1:18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2"/>
      <c r="L1060" s="12"/>
      <c r="M1060" s="12"/>
      <c r="N1060" s="12"/>
      <c r="O1060" s="12"/>
      <c r="P1060" s="12"/>
      <c r="Q1060" s="12"/>
      <c r="R1060" s="12"/>
    </row>
    <row r="1061" ht="20.25" spans="1:18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2"/>
      <c r="L1061" s="12"/>
      <c r="M1061" s="12"/>
      <c r="N1061" s="12"/>
      <c r="O1061" s="12"/>
      <c r="P1061" s="12"/>
      <c r="Q1061" s="12"/>
      <c r="R1061" s="12"/>
    </row>
    <row r="1062" ht="20.25" spans="1:18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2"/>
      <c r="L1062" s="12"/>
      <c r="M1062" s="12"/>
      <c r="N1062" s="12"/>
      <c r="O1062" s="12"/>
      <c r="P1062" s="12"/>
      <c r="Q1062" s="12"/>
      <c r="R1062" s="12"/>
    </row>
    <row r="1063" ht="20.25" spans="1:18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2"/>
      <c r="L1063" s="12"/>
      <c r="M1063" s="12"/>
      <c r="N1063" s="12"/>
      <c r="O1063" s="12"/>
      <c r="P1063" s="12"/>
      <c r="Q1063" s="12"/>
      <c r="R1063" s="12"/>
    </row>
    <row r="1064" ht="20.25" spans="1:18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2"/>
      <c r="L1064" s="12"/>
      <c r="M1064" s="12"/>
      <c r="N1064" s="12"/>
      <c r="O1064" s="12"/>
      <c r="P1064" s="12"/>
      <c r="Q1064" s="12"/>
      <c r="R1064" s="12"/>
    </row>
    <row r="1065" ht="20.25" spans="1:18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2"/>
      <c r="L1065" s="12"/>
      <c r="M1065" s="12"/>
      <c r="N1065" s="12"/>
      <c r="O1065" s="12"/>
      <c r="P1065" s="12"/>
      <c r="Q1065" s="12"/>
      <c r="R1065" s="12"/>
    </row>
    <row r="1066" ht="20.25" spans="1:18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2"/>
      <c r="L1066" s="12"/>
      <c r="M1066" s="12"/>
      <c r="N1066" s="12"/>
      <c r="O1066" s="12"/>
      <c r="P1066" s="12"/>
      <c r="Q1066" s="12"/>
      <c r="R1066" s="12"/>
    </row>
    <row r="1067" ht="20.25" spans="1:18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2"/>
      <c r="L1067" s="12"/>
      <c r="M1067" s="12"/>
      <c r="N1067" s="12"/>
      <c r="O1067" s="12"/>
      <c r="P1067" s="12"/>
      <c r="Q1067" s="12"/>
      <c r="R1067" s="12"/>
    </row>
    <row r="1068" ht="20.25" spans="1:18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2"/>
      <c r="L1068" s="12"/>
      <c r="M1068" s="12"/>
      <c r="N1068" s="12"/>
      <c r="O1068" s="12"/>
      <c r="P1068" s="12"/>
      <c r="Q1068" s="12"/>
      <c r="R1068" s="12"/>
    </row>
    <row r="1069" ht="20.25" spans="1:18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2"/>
      <c r="L1069" s="12"/>
      <c r="M1069" s="12"/>
      <c r="N1069" s="12"/>
      <c r="O1069" s="12"/>
      <c r="P1069" s="12"/>
      <c r="Q1069" s="12"/>
      <c r="R1069" s="12"/>
    </row>
    <row r="1070" ht="20.25" spans="1:18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2"/>
      <c r="L1070" s="12"/>
      <c r="M1070" s="12"/>
      <c r="N1070" s="12"/>
      <c r="O1070" s="12"/>
      <c r="P1070" s="12"/>
      <c r="Q1070" s="12"/>
      <c r="R1070" s="12"/>
    </row>
    <row r="1071" ht="20.25" spans="1:18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2"/>
      <c r="L1071" s="12"/>
      <c r="M1071" s="12"/>
      <c r="N1071" s="12"/>
      <c r="O1071" s="12"/>
      <c r="P1071" s="12"/>
      <c r="Q1071" s="12"/>
      <c r="R1071" s="12"/>
    </row>
    <row r="1072" ht="20.25" spans="1:18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2"/>
      <c r="L1072" s="12"/>
      <c r="M1072" s="12"/>
      <c r="N1072" s="12"/>
      <c r="O1072" s="12"/>
      <c r="P1072" s="12"/>
      <c r="Q1072" s="12"/>
      <c r="R1072" s="12"/>
    </row>
    <row r="1073" ht="20.25" spans="1:18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2"/>
      <c r="L1073" s="12"/>
      <c r="M1073" s="12"/>
      <c r="N1073" s="12"/>
      <c r="O1073" s="12"/>
      <c r="P1073" s="12"/>
      <c r="Q1073" s="12"/>
      <c r="R1073" s="12"/>
    </row>
    <row r="1074" ht="20.25" spans="1:18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2"/>
      <c r="L1074" s="12"/>
      <c r="M1074" s="12"/>
      <c r="N1074" s="12"/>
      <c r="O1074" s="12"/>
      <c r="P1074" s="12"/>
      <c r="Q1074" s="12"/>
      <c r="R1074" s="12"/>
    </row>
    <row r="1075" ht="20.25" spans="1:18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2"/>
      <c r="L1075" s="12"/>
      <c r="M1075" s="12"/>
      <c r="N1075" s="12"/>
      <c r="O1075" s="12"/>
      <c r="P1075" s="12"/>
      <c r="Q1075" s="12"/>
      <c r="R1075" s="12"/>
    </row>
    <row r="1076" ht="20.25" spans="1:18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2"/>
      <c r="L1076" s="12"/>
      <c r="M1076" s="12"/>
      <c r="N1076" s="12"/>
      <c r="O1076" s="12"/>
      <c r="P1076" s="12"/>
      <c r="Q1076" s="12"/>
      <c r="R1076" s="12"/>
    </row>
    <row r="1077" ht="20.25" spans="1:18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2"/>
      <c r="L1077" s="12"/>
      <c r="M1077" s="12"/>
      <c r="N1077" s="12"/>
      <c r="O1077" s="12"/>
      <c r="P1077" s="12"/>
      <c r="Q1077" s="12"/>
      <c r="R1077" s="12"/>
    </row>
    <row r="1078" ht="20.25" spans="1:18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2"/>
      <c r="L1078" s="12"/>
      <c r="M1078" s="12"/>
      <c r="N1078" s="12"/>
      <c r="O1078" s="12"/>
      <c r="P1078" s="12"/>
      <c r="Q1078" s="12"/>
      <c r="R1078" s="12"/>
    </row>
    <row r="1079" ht="20.25" spans="1:18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2"/>
      <c r="L1079" s="12"/>
      <c r="M1079" s="12"/>
      <c r="N1079" s="12"/>
      <c r="O1079" s="12"/>
      <c r="P1079" s="12"/>
      <c r="Q1079" s="12"/>
      <c r="R1079" s="12"/>
    </row>
    <row r="1080" ht="20.25" spans="1:18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2"/>
      <c r="L1080" s="12"/>
      <c r="M1080" s="12"/>
      <c r="N1080" s="12"/>
      <c r="O1080" s="12"/>
      <c r="P1080" s="12"/>
      <c r="Q1080" s="12"/>
      <c r="R1080" s="12"/>
    </row>
    <row r="1081" ht="20.25" spans="1:18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2"/>
      <c r="L1081" s="12"/>
      <c r="M1081" s="12"/>
      <c r="N1081" s="12"/>
      <c r="O1081" s="12"/>
      <c r="P1081" s="12"/>
      <c r="Q1081" s="12"/>
      <c r="R1081" s="12"/>
    </row>
    <row r="1082" ht="20.25" spans="1:18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2"/>
      <c r="L1082" s="12"/>
      <c r="M1082" s="12"/>
      <c r="N1082" s="12"/>
      <c r="O1082" s="12"/>
      <c r="P1082" s="12"/>
      <c r="Q1082" s="12"/>
      <c r="R1082" s="12"/>
    </row>
    <row r="1083" ht="20.25" spans="1:18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2"/>
      <c r="L1083" s="12"/>
      <c r="M1083" s="12"/>
      <c r="N1083" s="12"/>
      <c r="O1083" s="12"/>
      <c r="P1083" s="12"/>
      <c r="Q1083" s="12"/>
      <c r="R1083" s="12"/>
    </row>
    <row r="1084" ht="20.25" spans="1:18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2"/>
      <c r="L1084" s="12"/>
      <c r="M1084" s="12"/>
      <c r="N1084" s="12"/>
      <c r="O1084" s="12"/>
      <c r="P1084" s="12"/>
      <c r="Q1084" s="12"/>
      <c r="R1084" s="12"/>
    </row>
    <row r="1085" ht="20.25" spans="1:18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2"/>
      <c r="L1085" s="12"/>
      <c r="M1085" s="12"/>
      <c r="N1085" s="12"/>
      <c r="O1085" s="12"/>
      <c r="P1085" s="12"/>
      <c r="Q1085" s="12"/>
      <c r="R1085" s="12"/>
    </row>
    <row r="1086" ht="20.25" spans="1:18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2"/>
      <c r="L1086" s="12"/>
      <c r="M1086" s="12"/>
      <c r="N1086" s="12"/>
      <c r="O1086" s="12"/>
      <c r="P1086" s="12"/>
      <c r="Q1086" s="12"/>
      <c r="R1086" s="12"/>
    </row>
    <row r="1087" ht="20.25" spans="1:18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2"/>
      <c r="L1087" s="12"/>
      <c r="M1087" s="12"/>
      <c r="N1087" s="12"/>
      <c r="O1087" s="12"/>
      <c r="P1087" s="12"/>
      <c r="Q1087" s="12"/>
      <c r="R1087" s="12"/>
    </row>
    <row r="1088" ht="20.25" spans="1:18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2"/>
      <c r="L1088" s="12"/>
      <c r="M1088" s="12"/>
      <c r="N1088" s="12"/>
      <c r="O1088" s="12"/>
      <c r="P1088" s="12"/>
      <c r="Q1088" s="12"/>
      <c r="R1088" s="12"/>
    </row>
    <row r="1089" ht="20.25" spans="1:18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2"/>
      <c r="L1089" s="12"/>
      <c r="M1089" s="12"/>
      <c r="N1089" s="12"/>
      <c r="O1089" s="12"/>
      <c r="P1089" s="12"/>
      <c r="Q1089" s="12"/>
      <c r="R1089" s="12"/>
    </row>
    <row r="1090" ht="20.25" spans="1:18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2"/>
      <c r="L1090" s="12"/>
      <c r="M1090" s="12"/>
      <c r="N1090" s="12"/>
      <c r="O1090" s="12"/>
      <c r="P1090" s="12"/>
      <c r="Q1090" s="12"/>
      <c r="R1090" s="12"/>
    </row>
    <row r="1091" ht="20.25" spans="1:18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2"/>
      <c r="L1091" s="12"/>
      <c r="M1091" s="12"/>
      <c r="N1091" s="12"/>
      <c r="O1091" s="12"/>
      <c r="P1091" s="12"/>
      <c r="Q1091" s="12"/>
      <c r="R1091" s="12"/>
    </row>
    <row r="1092" ht="20.25" spans="1:18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2"/>
      <c r="L1092" s="12"/>
      <c r="M1092" s="12"/>
      <c r="N1092" s="12"/>
      <c r="O1092" s="12"/>
      <c r="P1092" s="12"/>
      <c r="Q1092" s="12"/>
      <c r="R1092" s="12"/>
    </row>
    <row r="1093" ht="20.25" spans="1:18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2"/>
      <c r="L1093" s="12"/>
      <c r="M1093" s="12"/>
      <c r="N1093" s="12"/>
      <c r="O1093" s="12"/>
      <c r="P1093" s="12"/>
      <c r="Q1093" s="12"/>
      <c r="R1093" s="12"/>
    </row>
    <row r="1094" ht="20.25" spans="1:18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2"/>
      <c r="L1094" s="12"/>
      <c r="M1094" s="12"/>
      <c r="N1094" s="12"/>
      <c r="O1094" s="12"/>
      <c r="P1094" s="12"/>
      <c r="Q1094" s="12"/>
      <c r="R1094" s="12"/>
    </row>
    <row r="1095" ht="20.25" spans="1:18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2"/>
      <c r="L1095" s="12"/>
      <c r="M1095" s="12"/>
      <c r="N1095" s="12"/>
      <c r="O1095" s="12"/>
      <c r="P1095" s="12"/>
      <c r="Q1095" s="12"/>
      <c r="R1095" s="12"/>
    </row>
    <row r="1096" ht="20.25" spans="1:18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2"/>
      <c r="L1096" s="12"/>
      <c r="M1096" s="12"/>
      <c r="N1096" s="12"/>
      <c r="O1096" s="12"/>
      <c r="P1096" s="12"/>
      <c r="Q1096" s="12"/>
      <c r="R1096" s="12"/>
    </row>
    <row r="1097" ht="20.25" spans="1:18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2"/>
      <c r="L1097" s="12"/>
      <c r="M1097" s="12"/>
      <c r="N1097" s="12"/>
      <c r="O1097" s="12"/>
      <c r="P1097" s="12"/>
      <c r="Q1097" s="12"/>
      <c r="R1097" s="12"/>
    </row>
    <row r="1098" ht="20.25" spans="1:18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2"/>
      <c r="L1098" s="12"/>
      <c r="M1098" s="12"/>
      <c r="N1098" s="12"/>
      <c r="O1098" s="12"/>
      <c r="P1098" s="12"/>
      <c r="Q1098" s="12"/>
      <c r="R1098" s="12"/>
    </row>
    <row r="1099" ht="20.25" spans="1:18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2"/>
      <c r="L1099" s="12"/>
      <c r="M1099" s="12"/>
      <c r="N1099" s="12"/>
      <c r="O1099" s="12"/>
      <c r="P1099" s="12"/>
      <c r="Q1099" s="12"/>
      <c r="R1099" s="12"/>
    </row>
    <row r="1100" ht="20.25" spans="1:18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2"/>
      <c r="L1100" s="12"/>
      <c r="M1100" s="12"/>
      <c r="N1100" s="12"/>
      <c r="O1100" s="12"/>
      <c r="P1100" s="12"/>
      <c r="Q1100" s="12"/>
      <c r="R1100" s="12"/>
    </row>
    <row r="1101" ht="20.25" spans="1:18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2"/>
      <c r="L1101" s="12"/>
      <c r="M1101" s="12"/>
      <c r="N1101" s="12"/>
      <c r="O1101" s="12"/>
      <c r="P1101" s="12"/>
      <c r="Q1101" s="12"/>
      <c r="R1101" s="12"/>
    </row>
    <row r="1102" ht="20.25" spans="1:18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2"/>
      <c r="L1102" s="12"/>
      <c r="M1102" s="12"/>
      <c r="N1102" s="12"/>
      <c r="O1102" s="12"/>
      <c r="P1102" s="12"/>
      <c r="Q1102" s="12"/>
      <c r="R1102" s="12"/>
    </row>
    <row r="1103" ht="20.25" spans="1:18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2"/>
      <c r="L1103" s="12"/>
      <c r="M1103" s="12"/>
      <c r="N1103" s="12"/>
      <c r="O1103" s="12"/>
      <c r="P1103" s="12"/>
      <c r="Q1103" s="12"/>
      <c r="R1103" s="12"/>
    </row>
    <row r="1104" ht="20.25" spans="1:18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2"/>
      <c r="L1104" s="12"/>
      <c r="M1104" s="12"/>
      <c r="N1104" s="12"/>
      <c r="O1104" s="12"/>
      <c r="P1104" s="12"/>
      <c r="Q1104" s="12"/>
      <c r="R1104" s="12"/>
    </row>
    <row r="1105" ht="20.25" spans="1:18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2"/>
      <c r="L1105" s="12"/>
      <c r="M1105" s="12"/>
      <c r="N1105" s="12"/>
      <c r="O1105" s="12"/>
      <c r="P1105" s="12"/>
      <c r="Q1105" s="12"/>
      <c r="R1105" s="12"/>
    </row>
    <row r="1106" ht="20.25" spans="1:18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2"/>
      <c r="L1106" s="12"/>
      <c r="M1106" s="12"/>
      <c r="N1106" s="12"/>
      <c r="O1106" s="12"/>
      <c r="P1106" s="12"/>
      <c r="Q1106" s="12"/>
      <c r="R1106" s="12"/>
    </row>
    <row r="1107" ht="20.25" spans="1:18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2"/>
      <c r="L1107" s="12"/>
      <c r="M1107" s="12"/>
      <c r="N1107" s="12"/>
      <c r="O1107" s="12"/>
      <c r="P1107" s="12"/>
      <c r="Q1107" s="12"/>
      <c r="R1107" s="12"/>
    </row>
    <row r="1108" ht="20.25" spans="1:18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2"/>
      <c r="L1108" s="12"/>
      <c r="M1108" s="12"/>
      <c r="N1108" s="12"/>
      <c r="O1108" s="12"/>
      <c r="P1108" s="12"/>
      <c r="Q1108" s="12"/>
      <c r="R1108" s="12"/>
    </row>
    <row r="1109" ht="20.25" spans="1:18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2"/>
      <c r="L1109" s="12"/>
      <c r="M1109" s="12"/>
      <c r="N1109" s="12"/>
      <c r="O1109" s="12"/>
      <c r="P1109" s="12"/>
      <c r="Q1109" s="12"/>
      <c r="R1109" s="12"/>
    </row>
    <row r="1110" ht="20.25" spans="1:18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2"/>
      <c r="L1110" s="12"/>
      <c r="M1110" s="12"/>
      <c r="N1110" s="12"/>
      <c r="O1110" s="12"/>
      <c r="P1110" s="12"/>
      <c r="Q1110" s="12"/>
      <c r="R1110" s="12"/>
    </row>
    <row r="1111" ht="20.25" spans="1:18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2"/>
      <c r="L1111" s="12"/>
      <c r="M1111" s="12"/>
      <c r="N1111" s="12"/>
      <c r="O1111" s="12"/>
      <c r="P1111" s="12"/>
      <c r="Q1111" s="12"/>
      <c r="R1111" s="12"/>
    </row>
    <row r="1112" ht="20.25" spans="1:18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2"/>
      <c r="L1112" s="12"/>
      <c r="M1112" s="12"/>
      <c r="N1112" s="12"/>
      <c r="O1112" s="12"/>
      <c r="P1112" s="12"/>
      <c r="Q1112" s="12"/>
      <c r="R1112" s="12"/>
    </row>
    <row r="1113" ht="20.25" spans="1:18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2"/>
      <c r="L1113" s="12"/>
      <c r="M1113" s="12"/>
      <c r="N1113" s="12"/>
      <c r="O1113" s="12"/>
      <c r="P1113" s="12"/>
      <c r="Q1113" s="12"/>
      <c r="R1113" s="12"/>
    </row>
    <row r="1114" ht="20.25" spans="1:18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2"/>
      <c r="L1114" s="12"/>
      <c r="M1114" s="12"/>
      <c r="N1114" s="12"/>
      <c r="O1114" s="12"/>
      <c r="P1114" s="12"/>
      <c r="Q1114" s="12"/>
      <c r="R1114" s="12"/>
    </row>
    <row r="1115" ht="20.25" spans="1:18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2"/>
      <c r="L1115" s="12"/>
      <c r="M1115" s="12"/>
      <c r="N1115" s="12"/>
      <c r="O1115" s="12"/>
      <c r="P1115" s="12"/>
      <c r="Q1115" s="12"/>
      <c r="R1115" s="12"/>
    </row>
    <row r="1116" ht="20.25" spans="1:18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2"/>
      <c r="L1116" s="12"/>
      <c r="M1116" s="12"/>
      <c r="N1116" s="12"/>
      <c r="O1116" s="12"/>
      <c r="P1116" s="12"/>
      <c r="Q1116" s="12"/>
      <c r="R1116" s="12"/>
    </row>
    <row r="1117" ht="20.25" spans="1:18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2"/>
      <c r="L1117" s="12"/>
      <c r="M1117" s="12"/>
      <c r="N1117" s="12"/>
      <c r="O1117" s="12"/>
      <c r="P1117" s="12"/>
      <c r="Q1117" s="12"/>
      <c r="R1117" s="12"/>
    </row>
    <row r="1118" ht="20.25" spans="1:18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2"/>
      <c r="L1118" s="12"/>
      <c r="M1118" s="12"/>
      <c r="N1118" s="12"/>
      <c r="O1118" s="12"/>
      <c r="P1118" s="12"/>
      <c r="Q1118" s="12"/>
      <c r="R1118" s="12"/>
    </row>
    <row r="1119" ht="20.25" spans="1:18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2"/>
      <c r="L1119" s="12"/>
      <c r="M1119" s="12"/>
      <c r="N1119" s="12"/>
      <c r="O1119" s="12"/>
      <c r="P1119" s="12"/>
      <c r="Q1119" s="12"/>
      <c r="R1119" s="12"/>
    </row>
    <row r="1120" ht="20.25" spans="1:18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2"/>
      <c r="L1120" s="12"/>
      <c r="M1120" s="12"/>
      <c r="N1120" s="12"/>
      <c r="O1120" s="12"/>
      <c r="P1120" s="12"/>
      <c r="Q1120" s="12"/>
      <c r="R1120" s="12"/>
    </row>
    <row r="1121" ht="20.25" spans="1:18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2"/>
      <c r="L1121" s="12"/>
      <c r="M1121" s="12"/>
      <c r="N1121" s="12"/>
      <c r="O1121" s="12"/>
      <c r="P1121" s="12"/>
      <c r="Q1121" s="12"/>
      <c r="R1121" s="12"/>
    </row>
    <row r="1122" ht="20.25" spans="1:18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2"/>
      <c r="L1122" s="12"/>
      <c r="M1122" s="12"/>
      <c r="N1122" s="12"/>
      <c r="O1122" s="12"/>
      <c r="P1122" s="12"/>
      <c r="Q1122" s="12"/>
      <c r="R1122" s="12"/>
    </row>
    <row r="1123" ht="20.25" spans="1:18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2"/>
      <c r="L1123" s="12"/>
      <c r="M1123" s="12"/>
      <c r="N1123" s="12"/>
      <c r="O1123" s="12"/>
      <c r="P1123" s="12"/>
      <c r="Q1123" s="12"/>
      <c r="R1123" s="12"/>
    </row>
    <row r="1124" ht="20.25" spans="1:18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2"/>
      <c r="L1124" s="12"/>
      <c r="M1124" s="12"/>
      <c r="N1124" s="12"/>
      <c r="O1124" s="12"/>
      <c r="P1124" s="12"/>
      <c r="Q1124" s="12"/>
      <c r="R1124" s="12"/>
    </row>
    <row r="1125" ht="20.25" spans="1:18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2"/>
      <c r="L1125" s="12"/>
      <c r="M1125" s="12"/>
      <c r="N1125" s="12"/>
      <c r="O1125" s="12"/>
      <c r="P1125" s="12"/>
      <c r="Q1125" s="12"/>
      <c r="R1125" s="12"/>
    </row>
    <row r="1126" ht="20.25" spans="1:18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2"/>
      <c r="L1126" s="12"/>
      <c r="M1126" s="12"/>
      <c r="N1126" s="12"/>
      <c r="O1126" s="12"/>
      <c r="P1126" s="12"/>
      <c r="Q1126" s="12"/>
      <c r="R1126" s="12"/>
    </row>
    <row r="1127" ht="20.25" spans="1:18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2"/>
      <c r="L1127" s="12"/>
      <c r="M1127" s="12"/>
      <c r="N1127" s="12"/>
      <c r="O1127" s="12"/>
      <c r="P1127" s="12"/>
      <c r="Q1127" s="12"/>
      <c r="R1127" s="12"/>
    </row>
    <row r="1128" ht="20.25" spans="1:18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2"/>
      <c r="L1128" s="12"/>
      <c r="M1128" s="12"/>
      <c r="N1128" s="12"/>
      <c r="O1128" s="12"/>
      <c r="P1128" s="12"/>
      <c r="Q1128" s="12"/>
      <c r="R1128" s="12"/>
    </row>
    <row r="1129" ht="20.25" spans="1:18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2"/>
      <c r="L1129" s="12"/>
      <c r="M1129" s="12"/>
      <c r="N1129" s="12"/>
      <c r="O1129" s="12"/>
      <c r="P1129" s="12"/>
      <c r="Q1129" s="12"/>
      <c r="R1129" s="12"/>
    </row>
    <row r="1130" ht="20.25" spans="1:18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2"/>
      <c r="L1130" s="12"/>
      <c r="M1130" s="12"/>
      <c r="N1130" s="12"/>
      <c r="O1130" s="12"/>
      <c r="P1130" s="12"/>
      <c r="Q1130" s="12"/>
      <c r="R1130" s="12"/>
    </row>
    <row r="1131" ht="20.25" spans="1:18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2"/>
      <c r="L1131" s="12"/>
      <c r="M1131" s="12"/>
      <c r="N1131" s="12"/>
      <c r="O1131" s="12"/>
      <c r="P1131" s="12"/>
      <c r="Q1131" s="12"/>
      <c r="R1131" s="12"/>
    </row>
    <row r="1132" ht="20.25" spans="1:18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2"/>
      <c r="L1132" s="12"/>
      <c r="M1132" s="12"/>
      <c r="N1132" s="12"/>
      <c r="O1132" s="12"/>
      <c r="P1132" s="12"/>
      <c r="Q1132" s="12"/>
      <c r="R1132" s="12"/>
    </row>
    <row r="1133" ht="20.25" spans="1:18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2"/>
      <c r="L1133" s="12"/>
      <c r="M1133" s="12"/>
      <c r="N1133" s="12"/>
      <c r="O1133" s="12"/>
      <c r="P1133" s="12"/>
      <c r="Q1133" s="12"/>
      <c r="R1133" s="12"/>
    </row>
    <row r="1134" ht="20.25" spans="1:18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2"/>
      <c r="L1134" s="12"/>
      <c r="M1134" s="12"/>
      <c r="N1134" s="12"/>
      <c r="O1134" s="12"/>
      <c r="P1134" s="12"/>
      <c r="Q1134" s="12"/>
      <c r="R1134" s="12"/>
    </row>
    <row r="1135" ht="20.25" spans="1:18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2"/>
      <c r="L1135" s="12"/>
      <c r="M1135" s="12"/>
      <c r="N1135" s="12"/>
      <c r="O1135" s="12"/>
      <c r="P1135" s="12"/>
      <c r="Q1135" s="12"/>
      <c r="R1135" s="12"/>
    </row>
    <row r="1136" ht="20.25" spans="1:18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2"/>
      <c r="L1136" s="12"/>
      <c r="M1136" s="12"/>
      <c r="N1136" s="12"/>
      <c r="O1136" s="12"/>
      <c r="P1136" s="12"/>
      <c r="Q1136" s="12"/>
      <c r="R1136" s="12"/>
    </row>
    <row r="1137" ht="20.25" spans="1:18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2"/>
      <c r="L1137" s="12"/>
      <c r="M1137" s="12"/>
      <c r="N1137" s="12"/>
      <c r="O1137" s="12"/>
      <c r="P1137" s="12"/>
      <c r="Q1137" s="12"/>
      <c r="R1137" s="12"/>
    </row>
    <row r="1138" ht="20.25" spans="1:18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2"/>
      <c r="L1138" s="12"/>
      <c r="M1138" s="12"/>
      <c r="N1138" s="12"/>
      <c r="O1138" s="12"/>
      <c r="P1138" s="12"/>
      <c r="Q1138" s="12"/>
      <c r="R1138" s="12"/>
    </row>
    <row r="1139" ht="20.25" spans="1:18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2"/>
      <c r="L1139" s="12"/>
      <c r="M1139" s="12"/>
      <c r="N1139" s="12"/>
      <c r="O1139" s="12"/>
      <c r="P1139" s="12"/>
      <c r="Q1139" s="12"/>
      <c r="R1139" s="12"/>
    </row>
    <row r="1140" ht="20.25" spans="1:18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2"/>
      <c r="L1140" s="12"/>
      <c r="M1140" s="12"/>
      <c r="N1140" s="12"/>
      <c r="O1140" s="12"/>
      <c r="P1140" s="12"/>
      <c r="Q1140" s="12"/>
      <c r="R1140" s="12"/>
    </row>
    <row r="1141" ht="20.25" spans="1:18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2"/>
      <c r="L1141" s="12"/>
      <c r="M1141" s="12"/>
      <c r="N1141" s="12"/>
      <c r="O1141" s="12"/>
      <c r="P1141" s="12"/>
      <c r="Q1141" s="12"/>
      <c r="R1141" s="12"/>
    </row>
    <row r="1142" ht="20.25" spans="1:18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2"/>
      <c r="L1142" s="12"/>
      <c r="M1142" s="12"/>
      <c r="N1142" s="12"/>
      <c r="O1142" s="12"/>
      <c r="P1142" s="12"/>
      <c r="Q1142" s="12"/>
      <c r="R1142" s="12"/>
    </row>
    <row r="1143" ht="20.25" spans="1:18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2"/>
      <c r="L1143" s="12"/>
      <c r="M1143" s="12"/>
      <c r="N1143" s="12"/>
      <c r="O1143" s="12"/>
      <c r="P1143" s="12"/>
      <c r="Q1143" s="12"/>
      <c r="R1143" s="12"/>
    </row>
    <row r="1144" ht="20.25" spans="1:18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2"/>
      <c r="L1144" s="12"/>
      <c r="M1144" s="12"/>
      <c r="N1144" s="12"/>
      <c r="O1144" s="12"/>
      <c r="P1144" s="12"/>
      <c r="Q1144" s="12"/>
      <c r="R1144" s="12"/>
    </row>
    <row r="1145" ht="20.25" spans="1:18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2"/>
      <c r="L1145" s="12"/>
      <c r="M1145" s="12"/>
      <c r="N1145" s="12"/>
      <c r="O1145" s="12"/>
      <c r="P1145" s="12"/>
      <c r="Q1145" s="12"/>
      <c r="R1145" s="12"/>
    </row>
    <row r="1146" ht="20.25" spans="1:18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2"/>
      <c r="L1146" s="12"/>
      <c r="M1146" s="12"/>
      <c r="N1146" s="12"/>
      <c r="O1146" s="12"/>
      <c r="P1146" s="12"/>
      <c r="Q1146" s="12"/>
      <c r="R1146" s="12"/>
    </row>
    <row r="1147" ht="20.25" spans="1:18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2"/>
      <c r="L1147" s="12"/>
      <c r="M1147" s="12"/>
      <c r="N1147" s="12"/>
      <c r="O1147" s="12"/>
      <c r="P1147" s="12"/>
      <c r="Q1147" s="12"/>
      <c r="R1147" s="12"/>
    </row>
    <row r="1148" ht="20.25" spans="1:18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2"/>
      <c r="L1148" s="12"/>
      <c r="M1148" s="12"/>
      <c r="N1148" s="12"/>
      <c r="O1148" s="12"/>
      <c r="P1148" s="12"/>
      <c r="Q1148" s="12"/>
      <c r="R1148" s="12"/>
    </row>
    <row r="1149" ht="20.25" spans="1:18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2"/>
      <c r="L1149" s="12"/>
      <c r="M1149" s="12"/>
      <c r="N1149" s="12"/>
      <c r="O1149" s="12"/>
      <c r="P1149" s="12"/>
      <c r="Q1149" s="12"/>
      <c r="R1149" s="12"/>
    </row>
    <row r="1150" ht="20.25" spans="1:18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2"/>
      <c r="L1150" s="12"/>
      <c r="M1150" s="12"/>
      <c r="N1150" s="12"/>
      <c r="O1150" s="12"/>
      <c r="P1150" s="12"/>
      <c r="Q1150" s="12"/>
      <c r="R1150" s="12"/>
    </row>
    <row r="1151" ht="20.25" spans="1:18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2"/>
      <c r="L1151" s="12"/>
      <c r="M1151" s="12"/>
      <c r="N1151" s="12"/>
      <c r="O1151" s="12"/>
      <c r="P1151" s="12"/>
      <c r="Q1151" s="12"/>
      <c r="R1151" s="12"/>
    </row>
    <row r="1152" ht="20.25" spans="1:18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2"/>
      <c r="L1152" s="12"/>
      <c r="M1152" s="12"/>
      <c r="N1152" s="12"/>
      <c r="O1152" s="12"/>
      <c r="P1152" s="12"/>
      <c r="Q1152" s="12"/>
      <c r="R1152" s="12"/>
    </row>
    <row r="1153" ht="20.25" spans="1:18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2"/>
      <c r="L1153" s="12"/>
      <c r="M1153" s="12"/>
      <c r="N1153" s="12"/>
      <c r="O1153" s="12"/>
      <c r="P1153" s="12"/>
      <c r="Q1153" s="12"/>
      <c r="R1153" s="12"/>
    </row>
    <row r="1154" ht="20.25" spans="1:18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2"/>
      <c r="L1154" s="12"/>
      <c r="M1154" s="12"/>
      <c r="N1154" s="12"/>
      <c r="O1154" s="12"/>
      <c r="P1154" s="12"/>
      <c r="Q1154" s="12"/>
      <c r="R1154" s="12"/>
    </row>
    <row r="1155" ht="20.25" spans="1:18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2"/>
      <c r="L1155" s="12"/>
      <c r="M1155" s="12"/>
      <c r="N1155" s="12"/>
      <c r="O1155" s="12"/>
      <c r="P1155" s="12"/>
      <c r="Q1155" s="12"/>
      <c r="R1155" s="12"/>
    </row>
    <row r="1156" ht="20.25" spans="1:18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2"/>
      <c r="L1156" s="12"/>
      <c r="M1156" s="12"/>
      <c r="N1156" s="12"/>
      <c r="O1156" s="12"/>
      <c r="P1156" s="12"/>
      <c r="Q1156" s="12"/>
      <c r="R1156" s="12"/>
    </row>
    <row r="1157" ht="20.25" spans="1:18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2"/>
      <c r="L1157" s="12"/>
      <c r="M1157" s="12"/>
      <c r="N1157" s="12"/>
      <c r="O1157" s="12"/>
      <c r="P1157" s="12"/>
      <c r="Q1157" s="12"/>
      <c r="R1157" s="12"/>
    </row>
    <row r="1158" ht="20.25" spans="1:18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2"/>
      <c r="L1158" s="12"/>
      <c r="M1158" s="12"/>
      <c r="N1158" s="12"/>
      <c r="O1158" s="12"/>
      <c r="P1158" s="12"/>
      <c r="Q1158" s="12"/>
      <c r="R1158" s="12"/>
    </row>
    <row r="1159" ht="20.25" spans="1:18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2"/>
      <c r="L1159" s="12"/>
      <c r="M1159" s="12"/>
      <c r="N1159" s="12"/>
      <c r="O1159" s="12"/>
      <c r="P1159" s="12"/>
      <c r="Q1159" s="12"/>
      <c r="R1159" s="12"/>
    </row>
    <row r="1160" ht="20.25" spans="1:18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2"/>
      <c r="L1160" s="12"/>
      <c r="M1160" s="12"/>
      <c r="N1160" s="12"/>
      <c r="O1160" s="12"/>
      <c r="P1160" s="12"/>
      <c r="Q1160" s="12"/>
      <c r="R1160" s="12"/>
    </row>
    <row r="1161" ht="20.25" spans="1:18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2"/>
      <c r="L1161" s="12"/>
      <c r="M1161" s="12"/>
      <c r="N1161" s="12"/>
      <c r="O1161" s="12"/>
      <c r="P1161" s="12"/>
      <c r="Q1161" s="12"/>
      <c r="R1161" s="12"/>
    </row>
    <row r="1162" ht="20.25" spans="1:18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2"/>
      <c r="L1162" s="12"/>
      <c r="M1162" s="12"/>
      <c r="N1162" s="12"/>
      <c r="O1162" s="12"/>
      <c r="P1162" s="12"/>
      <c r="Q1162" s="12"/>
      <c r="R1162" s="12"/>
    </row>
    <row r="1163" ht="20.25" spans="1:18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2"/>
      <c r="L1163" s="12"/>
      <c r="M1163" s="12"/>
      <c r="N1163" s="12"/>
      <c r="O1163" s="12"/>
      <c r="P1163" s="12"/>
      <c r="Q1163" s="12"/>
      <c r="R1163" s="12"/>
    </row>
    <row r="1164" ht="20.25" spans="1:18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2"/>
      <c r="L1164" s="12"/>
      <c r="M1164" s="12"/>
      <c r="N1164" s="12"/>
      <c r="O1164" s="12"/>
      <c r="P1164" s="12"/>
      <c r="Q1164" s="12"/>
      <c r="R1164" s="12"/>
    </row>
    <row r="1165" ht="20.25" spans="1:18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2"/>
      <c r="L1165" s="12"/>
      <c r="M1165" s="12"/>
      <c r="N1165" s="12"/>
      <c r="O1165" s="12"/>
      <c r="P1165" s="12"/>
      <c r="Q1165" s="12"/>
      <c r="R1165" s="12"/>
    </row>
    <row r="1166" ht="20.25" spans="1:18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2"/>
      <c r="L1166" s="12"/>
      <c r="M1166" s="12"/>
      <c r="N1166" s="12"/>
      <c r="O1166" s="12"/>
      <c r="P1166" s="12"/>
      <c r="Q1166" s="12"/>
      <c r="R1166" s="12"/>
    </row>
    <row r="1167" ht="20.25" spans="1:18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2"/>
      <c r="L1167" s="12"/>
      <c r="M1167" s="12"/>
      <c r="N1167" s="12"/>
      <c r="O1167" s="12"/>
      <c r="P1167" s="12"/>
      <c r="Q1167" s="12"/>
      <c r="R1167" s="12"/>
    </row>
    <row r="1168" ht="20.25" spans="1:18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2"/>
      <c r="L1168" s="12"/>
      <c r="M1168" s="12"/>
      <c r="N1168" s="12"/>
      <c r="O1168" s="12"/>
      <c r="P1168" s="12"/>
      <c r="Q1168" s="12"/>
      <c r="R1168" s="12"/>
    </row>
    <row r="1169" ht="20.25" spans="1:18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2"/>
      <c r="L1169" s="12"/>
      <c r="M1169" s="12"/>
      <c r="N1169" s="12"/>
      <c r="O1169" s="12"/>
      <c r="P1169" s="12"/>
      <c r="Q1169" s="12"/>
      <c r="R1169" s="12"/>
    </row>
    <row r="1170" ht="20.25" spans="1:18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2"/>
      <c r="L1170" s="12"/>
      <c r="M1170" s="12"/>
      <c r="N1170" s="12"/>
      <c r="O1170" s="12"/>
      <c r="P1170" s="12"/>
      <c r="Q1170" s="12"/>
      <c r="R1170" s="12"/>
    </row>
    <row r="1171" ht="20.25" spans="1:18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2"/>
      <c r="L1171" s="12"/>
      <c r="M1171" s="12"/>
      <c r="N1171" s="12"/>
      <c r="O1171" s="12"/>
      <c r="P1171" s="12"/>
      <c r="Q1171" s="12"/>
      <c r="R1171" s="12"/>
    </row>
    <row r="1172" ht="20.25" spans="1:18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2"/>
      <c r="L1172" s="12"/>
      <c r="M1172" s="12"/>
      <c r="N1172" s="12"/>
      <c r="O1172" s="12"/>
      <c r="P1172" s="12"/>
      <c r="Q1172" s="12"/>
      <c r="R1172" s="12"/>
    </row>
    <row r="1173" ht="20.25" spans="1:18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2"/>
      <c r="L1173" s="12"/>
      <c r="M1173" s="12"/>
      <c r="N1173" s="12"/>
      <c r="O1173" s="12"/>
      <c r="P1173" s="12"/>
      <c r="Q1173" s="12"/>
      <c r="R1173" s="12"/>
    </row>
    <row r="1174" ht="20.25" spans="1:18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2"/>
      <c r="L1174" s="12"/>
      <c r="M1174" s="12"/>
      <c r="N1174" s="12"/>
      <c r="O1174" s="12"/>
      <c r="P1174" s="12"/>
      <c r="Q1174" s="12"/>
      <c r="R1174" s="12"/>
    </row>
    <row r="1175" ht="20.25" spans="1:18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2"/>
      <c r="L1175" s="12"/>
      <c r="M1175" s="12"/>
      <c r="N1175" s="12"/>
      <c r="O1175" s="12"/>
      <c r="P1175" s="12"/>
      <c r="Q1175" s="12"/>
      <c r="R1175" s="12"/>
    </row>
    <row r="1176" ht="20.25" spans="1:18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2"/>
      <c r="L1176" s="12"/>
      <c r="M1176" s="12"/>
      <c r="N1176" s="12"/>
      <c r="O1176" s="12"/>
      <c r="P1176" s="12"/>
      <c r="Q1176" s="12"/>
      <c r="R1176" s="12"/>
    </row>
    <row r="1177" ht="20.25" spans="1:18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2"/>
      <c r="L1177" s="12"/>
      <c r="M1177" s="12"/>
      <c r="N1177" s="12"/>
      <c r="O1177" s="12"/>
      <c r="P1177" s="12"/>
      <c r="Q1177" s="12"/>
      <c r="R1177" s="12"/>
    </row>
    <row r="1178" ht="20.25" spans="1:18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2"/>
      <c r="L1178" s="12"/>
      <c r="M1178" s="12"/>
      <c r="N1178" s="12"/>
      <c r="O1178" s="12"/>
      <c r="P1178" s="12"/>
      <c r="Q1178" s="12"/>
      <c r="R1178" s="12"/>
    </row>
    <row r="1179" ht="20.25" spans="1:18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2"/>
      <c r="L1179" s="12"/>
      <c r="M1179" s="12"/>
      <c r="N1179" s="12"/>
      <c r="O1179" s="12"/>
      <c r="P1179" s="12"/>
      <c r="Q1179" s="12"/>
      <c r="R1179" s="12"/>
    </row>
    <row r="1180" ht="20.25" spans="1:18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2"/>
      <c r="L1180" s="12"/>
      <c r="M1180" s="12"/>
      <c r="N1180" s="12"/>
      <c r="O1180" s="12"/>
      <c r="P1180" s="12"/>
      <c r="Q1180" s="12"/>
      <c r="R1180" s="12"/>
    </row>
    <row r="1181" ht="20.25" spans="1:18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2"/>
      <c r="L1181" s="12"/>
      <c r="M1181" s="12"/>
      <c r="N1181" s="12"/>
      <c r="O1181" s="12"/>
      <c r="P1181" s="12"/>
      <c r="Q1181" s="12"/>
      <c r="R1181" s="12"/>
    </row>
    <row r="1182" ht="20.25" spans="1:18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2"/>
      <c r="L1182" s="12"/>
      <c r="M1182" s="12"/>
      <c r="N1182" s="12"/>
      <c r="O1182" s="12"/>
      <c r="P1182" s="12"/>
      <c r="Q1182" s="12"/>
      <c r="R1182" s="12"/>
    </row>
    <row r="1183" ht="20.25" spans="1:18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2"/>
      <c r="L1183" s="12"/>
      <c r="M1183" s="12"/>
      <c r="N1183" s="12"/>
      <c r="O1183" s="12"/>
      <c r="P1183" s="12"/>
      <c r="Q1183" s="12"/>
      <c r="R1183" s="12"/>
    </row>
    <row r="1184" ht="20.25" spans="1:18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2"/>
      <c r="L1184" s="12"/>
      <c r="M1184" s="12"/>
      <c r="N1184" s="12"/>
      <c r="O1184" s="12"/>
      <c r="P1184" s="12"/>
      <c r="Q1184" s="12"/>
      <c r="R1184" s="12"/>
    </row>
    <row r="1185" ht="20.25" spans="1:18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2"/>
      <c r="L1185" s="12"/>
      <c r="M1185" s="12"/>
      <c r="N1185" s="12"/>
      <c r="O1185" s="12"/>
      <c r="P1185" s="12"/>
      <c r="Q1185" s="12"/>
      <c r="R1185" s="12"/>
    </row>
    <row r="1186" ht="20.25" spans="1:18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2"/>
      <c r="L1186" s="12"/>
      <c r="M1186" s="12"/>
      <c r="N1186" s="12"/>
      <c r="O1186" s="12"/>
      <c r="P1186" s="12"/>
      <c r="Q1186" s="12"/>
      <c r="R1186" s="12"/>
    </row>
    <row r="1187" ht="20.25" spans="1:18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2"/>
      <c r="L1187" s="12"/>
      <c r="M1187" s="12"/>
      <c r="N1187" s="12"/>
      <c r="O1187" s="12"/>
      <c r="P1187" s="12"/>
      <c r="Q1187" s="12"/>
      <c r="R1187" s="12"/>
    </row>
    <row r="1188" ht="20.25" spans="1:18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2"/>
      <c r="L1188" s="12"/>
      <c r="M1188" s="12"/>
      <c r="N1188" s="12"/>
      <c r="O1188" s="12"/>
      <c r="P1188" s="12"/>
      <c r="Q1188" s="12"/>
      <c r="R1188" s="12"/>
    </row>
    <row r="1189" ht="20.25" spans="1:18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2"/>
      <c r="L1189" s="12"/>
      <c r="M1189" s="12"/>
      <c r="N1189" s="12"/>
      <c r="O1189" s="12"/>
      <c r="P1189" s="12"/>
      <c r="Q1189" s="12"/>
      <c r="R1189" s="12"/>
    </row>
    <row r="1190" ht="20.25" spans="1:18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2"/>
      <c r="L1190" s="12"/>
      <c r="M1190" s="12"/>
      <c r="N1190" s="12"/>
      <c r="O1190" s="12"/>
      <c r="P1190" s="12"/>
      <c r="Q1190" s="12"/>
      <c r="R1190" s="12"/>
    </row>
    <row r="1191" ht="20.25" spans="1:18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2"/>
      <c r="L1191" s="12"/>
      <c r="M1191" s="12"/>
      <c r="N1191" s="12"/>
      <c r="O1191" s="12"/>
      <c r="P1191" s="12"/>
      <c r="Q1191" s="12"/>
      <c r="R1191" s="12"/>
    </row>
    <row r="1192" ht="20.25" spans="1:18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2"/>
      <c r="L1192" s="12"/>
      <c r="M1192" s="12"/>
      <c r="N1192" s="12"/>
      <c r="O1192" s="12"/>
      <c r="P1192" s="12"/>
      <c r="Q1192" s="12"/>
      <c r="R1192" s="12"/>
    </row>
    <row r="1193" ht="20.25" spans="1:18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2"/>
      <c r="L1193" s="12"/>
      <c r="M1193" s="12"/>
      <c r="N1193" s="12"/>
      <c r="O1193" s="12"/>
      <c r="P1193" s="12"/>
      <c r="Q1193" s="12"/>
      <c r="R1193" s="12"/>
    </row>
    <row r="1194" ht="20.25" spans="1:18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2"/>
      <c r="L1194" s="12"/>
      <c r="M1194" s="12"/>
      <c r="N1194" s="12"/>
      <c r="O1194" s="12"/>
      <c r="P1194" s="12"/>
      <c r="Q1194" s="12"/>
      <c r="R1194" s="12"/>
    </row>
    <row r="1195" ht="20.25" spans="1:18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2"/>
      <c r="L1195" s="12"/>
      <c r="M1195" s="12"/>
      <c r="N1195" s="12"/>
      <c r="O1195" s="12"/>
      <c r="P1195" s="12"/>
      <c r="Q1195" s="12"/>
      <c r="R1195" s="12"/>
    </row>
    <row r="1196" ht="20.25" spans="1:18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2"/>
      <c r="L1196" s="12"/>
      <c r="M1196" s="12"/>
      <c r="N1196" s="12"/>
      <c r="O1196" s="12"/>
      <c r="P1196" s="12"/>
      <c r="Q1196" s="12"/>
      <c r="R1196" s="12"/>
    </row>
    <row r="1197" ht="20.25" spans="1:18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2"/>
      <c r="L1197" s="12"/>
      <c r="M1197" s="12"/>
      <c r="N1197" s="12"/>
      <c r="O1197" s="12"/>
      <c r="P1197" s="12"/>
      <c r="Q1197" s="12"/>
      <c r="R1197" s="12"/>
    </row>
    <row r="1198" ht="20.25" spans="1:18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2"/>
      <c r="L1198" s="12"/>
      <c r="M1198" s="12"/>
      <c r="N1198" s="12"/>
      <c r="O1198" s="12"/>
      <c r="P1198" s="12"/>
      <c r="Q1198" s="12"/>
      <c r="R1198" s="12"/>
    </row>
    <row r="1199" ht="20.25" spans="1:18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2"/>
      <c r="L1199" s="12"/>
      <c r="M1199" s="12"/>
      <c r="N1199" s="12"/>
      <c r="O1199" s="12"/>
      <c r="P1199" s="12"/>
      <c r="Q1199" s="12"/>
      <c r="R1199" s="12"/>
    </row>
    <row r="1200" ht="20.25" spans="1:18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2"/>
      <c r="L1200" s="12"/>
      <c r="M1200" s="12"/>
      <c r="N1200" s="12"/>
      <c r="O1200" s="12"/>
      <c r="P1200" s="12"/>
      <c r="Q1200" s="12"/>
      <c r="R1200" s="12"/>
    </row>
    <row r="1201" ht="20.25" spans="1:18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2"/>
      <c r="L1201" s="12"/>
      <c r="M1201" s="12"/>
      <c r="N1201" s="12"/>
      <c r="O1201" s="12"/>
      <c r="P1201" s="12"/>
      <c r="Q1201" s="12"/>
      <c r="R1201" s="12"/>
    </row>
    <row r="1202" ht="20.25" spans="1:18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2"/>
      <c r="L1202" s="12"/>
      <c r="M1202" s="12"/>
      <c r="N1202" s="12"/>
      <c r="O1202" s="12"/>
      <c r="P1202" s="12"/>
      <c r="Q1202" s="12"/>
      <c r="R1202" s="12"/>
    </row>
    <row r="1203" ht="20.25" spans="1:18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2"/>
      <c r="L1203" s="12"/>
      <c r="M1203" s="12"/>
      <c r="N1203" s="12"/>
      <c r="O1203" s="12"/>
      <c r="P1203" s="12"/>
      <c r="Q1203" s="12"/>
      <c r="R1203" s="12"/>
    </row>
    <row r="1204" ht="20.25" spans="1:18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2"/>
      <c r="L1204" s="12"/>
      <c r="M1204" s="12"/>
      <c r="N1204" s="12"/>
      <c r="O1204" s="12"/>
      <c r="P1204" s="12"/>
      <c r="Q1204" s="12"/>
      <c r="R1204" s="12"/>
    </row>
    <row r="1205" ht="20.25" spans="1:18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2"/>
      <c r="L1205" s="12"/>
      <c r="M1205" s="12"/>
      <c r="N1205" s="12"/>
      <c r="O1205" s="12"/>
      <c r="P1205" s="12"/>
      <c r="Q1205" s="12"/>
      <c r="R1205" s="12"/>
    </row>
    <row r="1206" ht="20.25" spans="1:18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2"/>
      <c r="L1206" s="12"/>
      <c r="M1206" s="12"/>
      <c r="N1206" s="12"/>
      <c r="O1206" s="12"/>
      <c r="P1206" s="12"/>
      <c r="Q1206" s="12"/>
      <c r="R1206" s="12"/>
    </row>
    <row r="1207" ht="20.25" spans="1:18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2"/>
      <c r="L1207" s="12"/>
      <c r="M1207" s="12"/>
      <c r="N1207" s="12"/>
      <c r="O1207" s="12"/>
      <c r="P1207" s="12"/>
      <c r="Q1207" s="12"/>
      <c r="R1207" s="12"/>
    </row>
    <row r="1208" ht="20.25" spans="1:18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2"/>
      <c r="L1208" s="12"/>
      <c r="M1208" s="12"/>
      <c r="N1208" s="12"/>
      <c r="O1208" s="12"/>
      <c r="P1208" s="12"/>
      <c r="Q1208" s="12"/>
      <c r="R1208" s="12"/>
    </row>
    <row r="1209" ht="20.25" spans="1:18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2"/>
      <c r="L1209" s="12"/>
      <c r="M1209" s="12"/>
      <c r="N1209" s="12"/>
      <c r="O1209" s="12"/>
      <c r="P1209" s="12"/>
      <c r="Q1209" s="12"/>
      <c r="R1209" s="12"/>
    </row>
    <row r="1210" ht="20.25" spans="1:18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2"/>
      <c r="L1210" s="12"/>
      <c r="M1210" s="12"/>
      <c r="N1210" s="12"/>
      <c r="O1210" s="12"/>
      <c r="P1210" s="12"/>
      <c r="Q1210" s="12"/>
      <c r="R1210" s="12"/>
    </row>
    <row r="1211" ht="20.25" spans="1:18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2"/>
      <c r="L1211" s="12"/>
      <c r="M1211" s="12"/>
      <c r="N1211" s="12"/>
      <c r="O1211" s="12"/>
      <c r="P1211" s="12"/>
      <c r="Q1211" s="12"/>
      <c r="R1211" s="12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302</v>
      </c>
      <c r="B1" s="2"/>
      <c r="C1" s="2"/>
      <c r="D1" s="2"/>
      <c r="E1" s="2"/>
      <c r="F1" s="2"/>
      <c r="G1" s="2"/>
      <c r="H1" s="2"/>
      <c r="I1" s="2"/>
      <c r="J1" s="2"/>
      <c r="K1" s="9" t="s">
        <v>411</v>
      </c>
      <c r="L1" s="10"/>
      <c r="M1" s="10"/>
      <c r="N1" s="10"/>
      <c r="O1" s="10"/>
      <c r="P1" s="10"/>
      <c r="Q1" s="10"/>
      <c r="R1" s="13"/>
    </row>
    <row r="2" ht="45" spans="1:18">
      <c r="A2" s="3" t="s">
        <v>304</v>
      </c>
      <c r="B2" s="4" t="s">
        <v>305</v>
      </c>
      <c r="C2" s="4" t="s">
        <v>306</v>
      </c>
      <c r="D2" s="4" t="s">
        <v>307</v>
      </c>
      <c r="E2" s="4" t="s">
        <v>308</v>
      </c>
      <c r="F2" s="4" t="s">
        <v>309</v>
      </c>
      <c r="G2" s="4" t="s">
        <v>310</v>
      </c>
      <c r="H2" s="4" t="s">
        <v>311</v>
      </c>
      <c r="I2" s="4" t="s">
        <v>312</v>
      </c>
      <c r="J2" s="4" t="s">
        <v>313</v>
      </c>
      <c r="K2" s="11" t="s">
        <v>314</v>
      </c>
      <c r="L2" s="11" t="s">
        <v>315</v>
      </c>
      <c r="M2" s="11" t="s">
        <v>316</v>
      </c>
      <c r="N2" s="11" t="s">
        <v>317</v>
      </c>
      <c r="O2" s="11" t="s">
        <v>318</v>
      </c>
      <c r="P2" s="11" t="s">
        <v>319</v>
      </c>
      <c r="Q2" s="11" t="s">
        <v>320</v>
      </c>
      <c r="R2" s="11" t="s">
        <v>321</v>
      </c>
    </row>
    <row r="3" ht="20.25" spans="1:18">
      <c r="A3" s="5" t="s">
        <v>412</v>
      </c>
      <c r="B3" s="5" t="s">
        <v>413</v>
      </c>
      <c r="C3" s="5">
        <v>613.804</v>
      </c>
      <c r="D3" s="5">
        <v>702.13</v>
      </c>
      <c r="E3" s="5">
        <v>0</v>
      </c>
      <c r="F3" s="5">
        <v>0</v>
      </c>
      <c r="G3" s="5">
        <v>0</v>
      </c>
      <c r="H3" s="5">
        <v>1</v>
      </c>
      <c r="I3" s="7">
        <v>7.639</v>
      </c>
      <c r="J3" s="7">
        <v>19.258</v>
      </c>
      <c r="K3" s="12">
        <v>4</v>
      </c>
      <c r="L3" s="12">
        <v>2</v>
      </c>
      <c r="M3" s="12">
        <v>-1</v>
      </c>
      <c r="N3" s="12">
        <v>1</v>
      </c>
      <c r="O3" s="12">
        <v>0</v>
      </c>
      <c r="P3" s="12">
        <v>-0.427</v>
      </c>
      <c r="Q3" s="12">
        <v>0</v>
      </c>
      <c r="R3" s="12">
        <v>0</v>
      </c>
    </row>
    <row r="4" ht="20.25" spans="1:18">
      <c r="A4" s="6" t="s">
        <v>414</v>
      </c>
      <c r="B4" s="6" t="s">
        <v>415</v>
      </c>
      <c r="C4" s="6">
        <v>3163.764</v>
      </c>
      <c r="D4" s="6">
        <v>4716.404</v>
      </c>
      <c r="E4" s="6">
        <v>0</v>
      </c>
      <c r="F4" s="6">
        <v>0</v>
      </c>
      <c r="G4" s="6">
        <v>1</v>
      </c>
      <c r="H4" s="7">
        <v>0</v>
      </c>
      <c r="I4" s="7">
        <v>0</v>
      </c>
      <c r="J4" s="7">
        <v>0</v>
      </c>
      <c r="K4" s="12">
        <v>0</v>
      </c>
      <c r="L4" s="12">
        <v>2</v>
      </c>
      <c r="M4" s="12">
        <v>0</v>
      </c>
      <c r="N4" s="12">
        <v>0</v>
      </c>
      <c r="O4" s="12">
        <v>0</v>
      </c>
      <c r="P4" s="12">
        <v>2.53</v>
      </c>
      <c r="Q4" s="12">
        <v>0</v>
      </c>
      <c r="R4" s="12">
        <v>0</v>
      </c>
    </row>
    <row r="5" ht="20.25" spans="1:18">
      <c r="A5" s="6" t="s">
        <v>416</v>
      </c>
      <c r="B5" s="6" t="s">
        <v>417</v>
      </c>
      <c r="C5" s="6">
        <v>7777.301</v>
      </c>
      <c r="D5" s="6">
        <v>8751.575</v>
      </c>
      <c r="E5" s="6">
        <v>0</v>
      </c>
      <c r="F5" s="6">
        <v>0</v>
      </c>
      <c r="G5" s="6">
        <v>1</v>
      </c>
      <c r="H5" s="7">
        <v>0</v>
      </c>
      <c r="I5" s="7">
        <v>0</v>
      </c>
      <c r="J5" s="7">
        <v>0</v>
      </c>
      <c r="K5" s="12">
        <v>3</v>
      </c>
      <c r="L5" s="12">
        <v>0</v>
      </c>
      <c r="M5" s="12">
        <v>-1</v>
      </c>
      <c r="N5" s="12">
        <v>1</v>
      </c>
      <c r="O5" s="12">
        <v>0</v>
      </c>
      <c r="P5" s="12">
        <v>4.818</v>
      </c>
      <c r="Q5" s="12">
        <v>0</v>
      </c>
      <c r="R5" s="12">
        <v>0</v>
      </c>
    </row>
    <row r="6" ht="20.25" spans="1:18">
      <c r="A6" s="6" t="s">
        <v>418</v>
      </c>
      <c r="B6" s="6" t="s">
        <v>419</v>
      </c>
      <c r="C6" s="6">
        <v>12613.98</v>
      </c>
      <c r="D6" s="6">
        <v>15210.672</v>
      </c>
      <c r="E6" s="6">
        <v>0</v>
      </c>
      <c r="F6" s="6">
        <v>0</v>
      </c>
      <c r="G6" s="6">
        <v>1</v>
      </c>
      <c r="H6" s="7">
        <v>0</v>
      </c>
      <c r="I6" s="7">
        <v>0</v>
      </c>
      <c r="J6" s="7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-0.674</v>
      </c>
      <c r="Q6" s="12">
        <v>0</v>
      </c>
      <c r="R6" s="12">
        <v>0</v>
      </c>
    </row>
    <row r="7" ht="20.25" spans="1:18">
      <c r="A7" s="6" t="s">
        <v>420</v>
      </c>
      <c r="B7" s="6" t="s">
        <v>421</v>
      </c>
      <c r="C7" s="6">
        <v>3376.721</v>
      </c>
      <c r="D7" s="6">
        <v>3872.187</v>
      </c>
      <c r="E7" s="6">
        <v>0</v>
      </c>
      <c r="F7" s="6">
        <v>0</v>
      </c>
      <c r="G7" s="6">
        <v>1</v>
      </c>
      <c r="H7" s="7">
        <v>0</v>
      </c>
      <c r="I7" s="7">
        <v>0</v>
      </c>
      <c r="J7" s="7">
        <v>0</v>
      </c>
      <c r="K7" s="12">
        <v>3</v>
      </c>
      <c r="L7" s="12">
        <v>0</v>
      </c>
      <c r="M7" s="12">
        <v>-1</v>
      </c>
      <c r="N7" s="12">
        <v>1</v>
      </c>
      <c r="O7" s="12">
        <v>0</v>
      </c>
      <c r="P7" s="12">
        <v>1.311</v>
      </c>
      <c r="Q7" s="12">
        <v>0</v>
      </c>
      <c r="R7" s="12">
        <v>0</v>
      </c>
    </row>
    <row r="8" ht="20.25" spans="1:18">
      <c r="A8" s="6" t="s">
        <v>422</v>
      </c>
      <c r="B8" s="6" t="s">
        <v>423</v>
      </c>
      <c r="C8" s="6">
        <v>3298.046</v>
      </c>
      <c r="D8" s="6">
        <v>3593.27</v>
      </c>
      <c r="E8" s="6">
        <v>0</v>
      </c>
      <c r="F8" s="6">
        <v>0</v>
      </c>
      <c r="G8" s="6">
        <v>1</v>
      </c>
      <c r="H8" s="7">
        <v>0</v>
      </c>
      <c r="I8" s="7">
        <v>0</v>
      </c>
      <c r="J8" s="7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3.108</v>
      </c>
      <c r="Q8" s="12">
        <v>0</v>
      </c>
      <c r="R8" s="12">
        <v>0</v>
      </c>
    </row>
    <row r="9" ht="20.25" spans="1:18">
      <c r="A9" s="6" t="s">
        <v>424</v>
      </c>
      <c r="B9" s="6" t="s">
        <v>425</v>
      </c>
      <c r="C9" s="6">
        <v>3213.022</v>
      </c>
      <c r="D9" s="6">
        <v>3505.704</v>
      </c>
      <c r="E9" s="6">
        <v>0</v>
      </c>
      <c r="F9" s="6">
        <v>0</v>
      </c>
      <c r="G9" s="6">
        <v>1</v>
      </c>
      <c r="H9" s="7">
        <v>0</v>
      </c>
      <c r="I9" s="7">
        <v>0</v>
      </c>
      <c r="J9" s="7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2.431</v>
      </c>
      <c r="Q9" s="12">
        <v>0</v>
      </c>
      <c r="R9" s="12">
        <v>0</v>
      </c>
    </row>
    <row r="10" ht="20.25" spans="1:18">
      <c r="A10" s="6" t="s">
        <v>426</v>
      </c>
      <c r="B10" s="6" t="s">
        <v>427</v>
      </c>
      <c r="C10" s="6">
        <v>16245.008</v>
      </c>
      <c r="D10" s="6">
        <v>18921.85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1</v>
      </c>
      <c r="L10" s="12">
        <v>1</v>
      </c>
      <c r="M10" s="12">
        <v>0</v>
      </c>
      <c r="N10" s="12">
        <v>1</v>
      </c>
      <c r="O10" s="12">
        <v>0</v>
      </c>
      <c r="P10" s="12">
        <v>16.787</v>
      </c>
      <c r="Q10" s="12">
        <v>0</v>
      </c>
      <c r="R10" s="12">
        <v>0</v>
      </c>
    </row>
    <row r="11" ht="20.25" spans="1:18">
      <c r="A11" s="6" t="s">
        <v>428</v>
      </c>
      <c r="B11" s="6" t="s">
        <v>429</v>
      </c>
      <c r="C11" s="6">
        <v>5669.533</v>
      </c>
      <c r="D11" s="6">
        <v>6268.058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11.331</v>
      </c>
      <c r="Q11" s="12">
        <v>0</v>
      </c>
      <c r="R11" s="12">
        <v>0</v>
      </c>
    </row>
    <row r="12" ht="20.25" spans="1:18">
      <c r="A12" s="6" t="s">
        <v>430</v>
      </c>
      <c r="B12" s="6" t="s">
        <v>431</v>
      </c>
      <c r="C12" s="6">
        <v>22674.4</v>
      </c>
      <c r="D12" s="6">
        <v>25338.82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4</v>
      </c>
      <c r="L12" s="12">
        <v>0</v>
      </c>
      <c r="M12" s="12">
        <v>-1</v>
      </c>
      <c r="N12" s="12">
        <v>1</v>
      </c>
      <c r="O12" s="12">
        <v>0</v>
      </c>
      <c r="P12" s="12">
        <v>-6.373</v>
      </c>
      <c r="Q12" s="12">
        <v>0</v>
      </c>
      <c r="R12" s="12">
        <v>0</v>
      </c>
    </row>
    <row r="13" ht="20.25" spans="1:18">
      <c r="A13" s="6" t="s">
        <v>432</v>
      </c>
      <c r="B13" s="6" t="s">
        <v>433</v>
      </c>
      <c r="C13" s="6">
        <v>4465.055</v>
      </c>
      <c r="D13" s="6">
        <v>4871.709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1</v>
      </c>
      <c r="L13" s="12">
        <v>0</v>
      </c>
      <c r="M13" s="12">
        <v>0</v>
      </c>
      <c r="N13" s="12">
        <v>1</v>
      </c>
      <c r="O13" s="12">
        <v>0</v>
      </c>
      <c r="P13" s="12">
        <v>-2.626</v>
      </c>
      <c r="Q13" s="12">
        <v>0</v>
      </c>
      <c r="R13" s="12">
        <v>0</v>
      </c>
    </row>
    <row r="14" ht="20.25" spans="1:18">
      <c r="A14" s="6" t="s">
        <v>434</v>
      </c>
      <c r="B14" s="6" t="s">
        <v>435</v>
      </c>
      <c r="C14" s="6">
        <v>1262.764</v>
      </c>
      <c r="D14" s="6">
        <v>1337.891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0</v>
      </c>
      <c r="N14" s="12">
        <v>0</v>
      </c>
      <c r="O14" s="12">
        <v>0</v>
      </c>
      <c r="P14" s="12">
        <v>-0.232</v>
      </c>
      <c r="Q14" s="12">
        <v>0</v>
      </c>
      <c r="R14" s="12">
        <v>1</v>
      </c>
    </row>
    <row r="15" ht="20.25" spans="1:18">
      <c r="A15" s="6" t="s">
        <v>436</v>
      </c>
      <c r="B15" s="6" t="s">
        <v>437</v>
      </c>
      <c r="C15" s="6">
        <v>1605.764</v>
      </c>
      <c r="D15" s="6">
        <v>1928.442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0</v>
      </c>
      <c r="M15" s="12">
        <v>0</v>
      </c>
      <c r="N15" s="12">
        <v>0</v>
      </c>
      <c r="O15" s="12">
        <v>1</v>
      </c>
      <c r="P15" s="12">
        <v>1.738</v>
      </c>
      <c r="Q15" s="12">
        <v>0</v>
      </c>
      <c r="R15" s="12">
        <v>1</v>
      </c>
    </row>
    <row r="16" ht="20.25" spans="1:18">
      <c r="A16" s="6" t="s">
        <v>438</v>
      </c>
      <c r="B16" s="6" t="s">
        <v>439</v>
      </c>
      <c r="C16" s="6">
        <v>1031.455</v>
      </c>
      <c r="D16" s="6">
        <v>1280.852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1.357</v>
      </c>
      <c r="Q16" s="12">
        <v>0</v>
      </c>
      <c r="R16" s="12">
        <v>0</v>
      </c>
    </row>
    <row r="17" ht="20.25" spans="1:18">
      <c r="A17" s="6" t="s">
        <v>440</v>
      </c>
      <c r="B17" s="6" t="s">
        <v>441</v>
      </c>
      <c r="C17" s="6">
        <v>7522.301</v>
      </c>
      <c r="D17" s="6">
        <v>8116.119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1</v>
      </c>
      <c r="L17" s="12">
        <v>0</v>
      </c>
      <c r="M17" s="12">
        <v>0</v>
      </c>
      <c r="N17" s="12">
        <v>1</v>
      </c>
      <c r="O17" s="12">
        <v>0</v>
      </c>
      <c r="P17" s="12">
        <v>4.399</v>
      </c>
      <c r="Q17" s="12">
        <v>0</v>
      </c>
      <c r="R17" s="12">
        <v>0</v>
      </c>
    </row>
    <row r="18" ht="20.25" spans="1:18">
      <c r="A18" s="6" t="s">
        <v>442</v>
      </c>
      <c r="B18" s="6" t="s">
        <v>443</v>
      </c>
      <c r="C18" s="6">
        <v>4993.527</v>
      </c>
      <c r="D18" s="6">
        <v>5503.324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1</v>
      </c>
      <c r="L18" s="12">
        <v>0</v>
      </c>
      <c r="M18" s="12">
        <v>-1</v>
      </c>
      <c r="N18" s="12">
        <v>1</v>
      </c>
      <c r="O18" s="12">
        <v>0</v>
      </c>
      <c r="P18" s="12">
        <v>0.166</v>
      </c>
      <c r="Q18" s="12">
        <v>0</v>
      </c>
      <c r="R18" s="12">
        <v>0</v>
      </c>
    </row>
    <row r="19" ht="20.25" spans="1:18">
      <c r="A19" s="6" t="s">
        <v>444</v>
      </c>
      <c r="B19" s="6" t="s">
        <v>445</v>
      </c>
      <c r="C19" s="6">
        <v>13378.218</v>
      </c>
      <c r="D19" s="6">
        <v>14199.773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21.529</v>
      </c>
      <c r="Q19" s="12">
        <v>0</v>
      </c>
      <c r="R19" s="12">
        <v>1</v>
      </c>
    </row>
    <row r="20" ht="20.25" spans="1:18">
      <c r="A20" s="6" t="s">
        <v>446</v>
      </c>
      <c r="B20" s="6" t="s">
        <v>447</v>
      </c>
      <c r="C20" s="6">
        <v>18816.826</v>
      </c>
      <c r="D20" s="6">
        <v>20067.193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19.087</v>
      </c>
      <c r="Q20" s="12">
        <v>0</v>
      </c>
      <c r="R20" s="12">
        <v>0</v>
      </c>
    </row>
    <row r="21" ht="20.25" spans="1:18">
      <c r="A21" s="6" t="s">
        <v>448</v>
      </c>
      <c r="B21" s="6" t="s">
        <v>449</v>
      </c>
      <c r="C21" s="6">
        <v>1196.473</v>
      </c>
      <c r="D21" s="6">
        <v>1486.046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0.089</v>
      </c>
      <c r="Q21" s="12">
        <v>0</v>
      </c>
      <c r="R21" s="12">
        <v>0</v>
      </c>
    </row>
    <row r="22" ht="20.25" spans="1:18">
      <c r="A22" s="6" t="s">
        <v>450</v>
      </c>
      <c r="B22" s="6" t="s">
        <v>451</v>
      </c>
      <c r="C22" s="6">
        <v>2627.982</v>
      </c>
      <c r="D22" s="6">
        <v>3237.309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2</v>
      </c>
      <c r="L22" s="12">
        <v>0</v>
      </c>
      <c r="M22" s="12">
        <v>1</v>
      </c>
      <c r="N22" s="12">
        <v>-1</v>
      </c>
      <c r="O22" s="12">
        <v>0</v>
      </c>
      <c r="P22" s="12">
        <v>7.748</v>
      </c>
      <c r="Q22" s="12">
        <v>0</v>
      </c>
      <c r="R22" s="12">
        <v>0</v>
      </c>
    </row>
    <row r="23" ht="20.25" spans="1:18">
      <c r="A23" s="6" t="s">
        <v>452</v>
      </c>
      <c r="B23" s="6" t="s">
        <v>453</v>
      </c>
      <c r="C23" s="6">
        <v>2472.821</v>
      </c>
      <c r="D23" s="6">
        <v>2713.018</v>
      </c>
      <c r="E23" s="6">
        <v>0</v>
      </c>
      <c r="F23" s="6">
        <v>0</v>
      </c>
      <c r="G23" s="6">
        <v>1</v>
      </c>
      <c r="H23" s="7">
        <v>0</v>
      </c>
      <c r="I23" s="7">
        <v>0</v>
      </c>
      <c r="J23" s="7">
        <v>0</v>
      </c>
      <c r="K23" s="12">
        <v>1</v>
      </c>
      <c r="L23" s="12">
        <v>0</v>
      </c>
      <c r="M23" s="12">
        <v>0</v>
      </c>
      <c r="N23" s="12">
        <v>0</v>
      </c>
      <c r="O23" s="12">
        <v>0</v>
      </c>
      <c r="P23" s="12">
        <v>-0.279</v>
      </c>
      <c r="Q23" s="12">
        <v>0</v>
      </c>
      <c r="R23" s="12">
        <v>0</v>
      </c>
    </row>
    <row r="24" ht="20.25" spans="1:18">
      <c r="A24" s="6" t="s">
        <v>454</v>
      </c>
      <c r="B24" s="6" t="s">
        <v>455</v>
      </c>
      <c r="C24" s="6">
        <v>6600.775</v>
      </c>
      <c r="D24" s="6">
        <v>7284.98</v>
      </c>
      <c r="E24" s="6">
        <v>0</v>
      </c>
      <c r="F24" s="6">
        <v>0</v>
      </c>
      <c r="G24" s="6">
        <v>1</v>
      </c>
      <c r="H24" s="7">
        <v>0</v>
      </c>
      <c r="I24" s="7">
        <v>0</v>
      </c>
      <c r="J24" s="7">
        <v>0</v>
      </c>
      <c r="K24" s="12">
        <v>1</v>
      </c>
      <c r="L24" s="12">
        <v>0</v>
      </c>
      <c r="M24" s="12">
        <v>0</v>
      </c>
      <c r="N24" s="12">
        <v>0</v>
      </c>
      <c r="O24" s="12">
        <v>0</v>
      </c>
      <c r="P24" s="12">
        <v>4.009</v>
      </c>
      <c r="Q24" s="12">
        <v>0</v>
      </c>
      <c r="R24" s="12">
        <v>0</v>
      </c>
    </row>
    <row r="25" ht="20.25" spans="1:18">
      <c r="A25" s="6" t="s">
        <v>456</v>
      </c>
      <c r="B25" s="6" t="s">
        <v>457</v>
      </c>
      <c r="C25" s="6">
        <v>5996.802</v>
      </c>
      <c r="D25" s="6">
        <v>6634.458</v>
      </c>
      <c r="E25" s="6">
        <v>0</v>
      </c>
      <c r="F25" s="6">
        <v>0</v>
      </c>
      <c r="G25" s="6">
        <v>1</v>
      </c>
      <c r="H25" s="7">
        <v>0</v>
      </c>
      <c r="I25" s="7">
        <v>0</v>
      </c>
      <c r="J25" s="7">
        <v>0</v>
      </c>
      <c r="K25" s="12">
        <v>1</v>
      </c>
      <c r="L25" s="12">
        <v>0</v>
      </c>
      <c r="M25" s="12">
        <v>0</v>
      </c>
      <c r="N25" s="12">
        <v>1</v>
      </c>
      <c r="O25" s="12">
        <v>0</v>
      </c>
      <c r="P25" s="12">
        <v>1.363</v>
      </c>
      <c r="Q25" s="12">
        <v>0</v>
      </c>
      <c r="R25" s="12">
        <v>0</v>
      </c>
    </row>
    <row r="26" ht="20.25" spans="1:18">
      <c r="A26" s="6" t="s">
        <v>458</v>
      </c>
      <c r="B26" s="6" t="s">
        <v>459</v>
      </c>
      <c r="C26" s="6">
        <v>6526.316</v>
      </c>
      <c r="D26" s="6">
        <v>7652.291</v>
      </c>
      <c r="E26" s="6">
        <v>0</v>
      </c>
      <c r="F26" s="6">
        <v>0</v>
      </c>
      <c r="G26" s="6">
        <v>1</v>
      </c>
      <c r="H26" s="7">
        <v>0</v>
      </c>
      <c r="I26" s="7">
        <v>0</v>
      </c>
      <c r="J26" s="7">
        <v>0</v>
      </c>
      <c r="K26" s="12">
        <v>1</v>
      </c>
      <c r="L26" s="12">
        <v>0</v>
      </c>
      <c r="M26" s="12">
        <v>0</v>
      </c>
      <c r="N26" s="12">
        <v>1</v>
      </c>
      <c r="O26" s="12">
        <v>0</v>
      </c>
      <c r="P26" s="12">
        <v>2.882</v>
      </c>
      <c r="Q26" s="12">
        <v>0</v>
      </c>
      <c r="R26" s="12">
        <v>0</v>
      </c>
    </row>
    <row r="27" ht="20.25" spans="1:18">
      <c r="A27" s="6" t="s">
        <v>460</v>
      </c>
      <c r="B27" s="6" t="s">
        <v>461</v>
      </c>
      <c r="C27" s="6">
        <v>2544.073</v>
      </c>
      <c r="D27" s="6">
        <v>3003.527</v>
      </c>
      <c r="E27" s="6">
        <v>0</v>
      </c>
      <c r="F27" s="6">
        <v>0</v>
      </c>
      <c r="G27" s="6">
        <v>1</v>
      </c>
      <c r="H27" s="7">
        <v>0</v>
      </c>
      <c r="I27" s="7">
        <v>0</v>
      </c>
      <c r="J27" s="7">
        <v>0</v>
      </c>
      <c r="K27" s="12">
        <v>4</v>
      </c>
      <c r="L27" s="12">
        <v>0</v>
      </c>
      <c r="M27" s="12">
        <v>0</v>
      </c>
      <c r="N27" s="12">
        <v>1</v>
      </c>
      <c r="O27" s="12">
        <v>0</v>
      </c>
      <c r="P27" s="12">
        <v>3.728</v>
      </c>
      <c r="Q27" s="12">
        <v>0</v>
      </c>
      <c r="R27" s="12">
        <v>0</v>
      </c>
    </row>
    <row r="28" ht="20.25" spans="1:18">
      <c r="A28" s="6" t="s">
        <v>462</v>
      </c>
      <c r="B28" s="6" t="s">
        <v>463</v>
      </c>
      <c r="C28" s="6">
        <v>1365.909</v>
      </c>
      <c r="D28" s="6">
        <v>1596.3</v>
      </c>
      <c r="E28" s="6">
        <v>0</v>
      </c>
      <c r="F28" s="6">
        <v>0</v>
      </c>
      <c r="G28" s="6">
        <v>1</v>
      </c>
      <c r="H28" s="7">
        <v>0</v>
      </c>
      <c r="I28" s="7">
        <v>0</v>
      </c>
      <c r="J28" s="7">
        <v>0</v>
      </c>
      <c r="K28" s="12">
        <v>0</v>
      </c>
      <c r="L28" s="12">
        <v>0</v>
      </c>
      <c r="M28" s="12">
        <v>0</v>
      </c>
      <c r="N28" s="12">
        <v>0</v>
      </c>
      <c r="O28" s="12">
        <v>1</v>
      </c>
      <c r="P28" s="12">
        <v>1.736</v>
      </c>
      <c r="Q28" s="12">
        <v>0</v>
      </c>
      <c r="R28" s="12">
        <v>0</v>
      </c>
    </row>
    <row r="29" ht="20.25" spans="1:18">
      <c r="A29" s="6" t="s">
        <v>464</v>
      </c>
      <c r="B29" s="6" t="s">
        <v>465</v>
      </c>
      <c r="C29" s="6">
        <v>5939.376</v>
      </c>
      <c r="D29" s="6">
        <v>6486.337</v>
      </c>
      <c r="E29" s="6">
        <v>0</v>
      </c>
      <c r="F29" s="6">
        <v>0</v>
      </c>
      <c r="G29" s="6">
        <v>1</v>
      </c>
      <c r="H29" s="7">
        <v>0</v>
      </c>
      <c r="I29" s="7">
        <v>0</v>
      </c>
      <c r="J29" s="7">
        <v>0</v>
      </c>
      <c r="K29" s="12">
        <v>1</v>
      </c>
      <c r="L29" s="12">
        <v>0</v>
      </c>
      <c r="M29" s="12">
        <v>0</v>
      </c>
      <c r="N29" s="12">
        <v>0</v>
      </c>
      <c r="O29" s="12">
        <v>0</v>
      </c>
      <c r="P29" s="12">
        <v>-7.028</v>
      </c>
      <c r="Q29" s="12">
        <v>0</v>
      </c>
      <c r="R29" s="12">
        <v>0</v>
      </c>
    </row>
    <row r="30" ht="20.25" spans="1:18">
      <c r="A30" s="6" t="s">
        <v>466</v>
      </c>
      <c r="B30" s="6" t="s">
        <v>467</v>
      </c>
      <c r="C30" s="6">
        <v>2532.073</v>
      </c>
      <c r="D30" s="6">
        <v>3352.364</v>
      </c>
      <c r="E30" s="6">
        <v>0</v>
      </c>
      <c r="F30" s="6">
        <v>0</v>
      </c>
      <c r="G30" s="6">
        <v>1</v>
      </c>
      <c r="H30" s="7">
        <v>0</v>
      </c>
      <c r="I30" s="7">
        <v>0</v>
      </c>
      <c r="J30" s="7">
        <v>0</v>
      </c>
      <c r="K30" s="12">
        <v>0</v>
      </c>
      <c r="L30" s="12">
        <v>1</v>
      </c>
      <c r="M30" s="12">
        <v>0</v>
      </c>
      <c r="N30" s="12">
        <v>0</v>
      </c>
      <c r="O30" s="12">
        <v>0</v>
      </c>
      <c r="P30" s="12">
        <v>5.341</v>
      </c>
      <c r="Q30" s="12">
        <v>0</v>
      </c>
      <c r="R30" s="12">
        <v>1</v>
      </c>
    </row>
    <row r="31" ht="20.25" spans="1:18">
      <c r="A31" s="6" t="s">
        <v>468</v>
      </c>
      <c r="B31" s="6" t="s">
        <v>469</v>
      </c>
      <c r="C31" s="6">
        <v>5990.182</v>
      </c>
      <c r="D31" s="6">
        <v>7331.927</v>
      </c>
      <c r="E31" s="6">
        <v>0</v>
      </c>
      <c r="F31" s="6">
        <v>0</v>
      </c>
      <c r="G31" s="6">
        <v>1</v>
      </c>
      <c r="H31" s="7">
        <v>0</v>
      </c>
      <c r="I31" s="7">
        <v>0</v>
      </c>
      <c r="J31" s="7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-3.46</v>
      </c>
      <c r="Q31" s="12">
        <v>0</v>
      </c>
      <c r="R31" s="12">
        <v>0</v>
      </c>
    </row>
    <row r="32" ht="20.25" spans="1:18">
      <c r="A32" s="6" t="s">
        <v>470</v>
      </c>
      <c r="B32" s="6" t="s">
        <v>471</v>
      </c>
      <c r="C32" s="6">
        <v>4703.211</v>
      </c>
      <c r="D32" s="6">
        <v>5359.553</v>
      </c>
      <c r="E32" s="6">
        <v>0</v>
      </c>
      <c r="F32" s="6">
        <v>0</v>
      </c>
      <c r="G32" s="6">
        <v>1</v>
      </c>
      <c r="H32" s="7">
        <v>0</v>
      </c>
      <c r="I32" s="7">
        <v>0</v>
      </c>
      <c r="J32" s="7">
        <v>0</v>
      </c>
      <c r="K32" s="12">
        <v>1</v>
      </c>
      <c r="L32" s="12">
        <v>0</v>
      </c>
      <c r="M32" s="12">
        <v>0</v>
      </c>
      <c r="N32" s="12">
        <v>1</v>
      </c>
      <c r="O32" s="12">
        <v>0</v>
      </c>
      <c r="P32" s="12">
        <v>4.605</v>
      </c>
      <c r="Q32" s="12">
        <v>0</v>
      </c>
      <c r="R32" s="12">
        <v>0</v>
      </c>
    </row>
    <row r="33" ht="20.25" spans="1:18">
      <c r="A33" s="6" t="s">
        <v>472</v>
      </c>
      <c r="B33" s="6" t="s">
        <v>473</v>
      </c>
      <c r="C33" s="6">
        <v>967.581</v>
      </c>
      <c r="D33" s="6">
        <v>1188.864</v>
      </c>
      <c r="E33" s="6">
        <v>0</v>
      </c>
      <c r="F33" s="6">
        <v>0</v>
      </c>
      <c r="G33" s="6">
        <v>1</v>
      </c>
      <c r="H33" s="7">
        <v>0</v>
      </c>
      <c r="I33" s="7">
        <v>0</v>
      </c>
      <c r="J33" s="7">
        <v>0</v>
      </c>
      <c r="K33" s="12">
        <v>4</v>
      </c>
      <c r="L33" s="12">
        <v>0</v>
      </c>
      <c r="M33" s="12">
        <v>0</v>
      </c>
      <c r="N33" s="12">
        <v>0</v>
      </c>
      <c r="O33" s="12">
        <v>0</v>
      </c>
      <c r="P33" s="12">
        <v>3.163</v>
      </c>
      <c r="Q33" s="12">
        <v>0</v>
      </c>
      <c r="R33" s="12">
        <v>1</v>
      </c>
    </row>
    <row r="34" ht="20.25" spans="1:18">
      <c r="A34" s="6" t="s">
        <v>474</v>
      </c>
      <c r="B34" s="6" t="s">
        <v>475</v>
      </c>
      <c r="C34" s="6">
        <v>3529.466</v>
      </c>
      <c r="D34" s="6">
        <v>4285.045</v>
      </c>
      <c r="E34" s="6">
        <v>0</v>
      </c>
      <c r="F34" s="6">
        <v>0</v>
      </c>
      <c r="G34" s="6">
        <v>1</v>
      </c>
      <c r="H34" s="8">
        <v>0</v>
      </c>
      <c r="I34" s="8">
        <v>0</v>
      </c>
      <c r="J34" s="8">
        <v>0</v>
      </c>
      <c r="K34" s="12">
        <v>2</v>
      </c>
      <c r="L34" s="12">
        <v>2</v>
      </c>
      <c r="M34" s="12">
        <v>-1</v>
      </c>
      <c r="N34" s="12">
        <v>1</v>
      </c>
      <c r="O34" s="12">
        <v>0</v>
      </c>
      <c r="P34" s="12">
        <v>0.561</v>
      </c>
      <c r="Q34" s="12">
        <v>1</v>
      </c>
      <c r="R34" s="12">
        <v>0</v>
      </c>
    </row>
    <row r="35" ht="20.25" spans="1:18">
      <c r="A35" s="6" t="s">
        <v>476</v>
      </c>
      <c r="B35" s="6" t="s">
        <v>477</v>
      </c>
      <c r="C35" s="6">
        <v>13193.472</v>
      </c>
      <c r="D35" s="6">
        <v>15483.112</v>
      </c>
      <c r="E35" s="6">
        <v>0</v>
      </c>
      <c r="F35" s="6">
        <v>0</v>
      </c>
      <c r="G35" s="6">
        <v>1</v>
      </c>
      <c r="H35" s="8">
        <v>0</v>
      </c>
      <c r="I35" s="8">
        <v>0</v>
      </c>
      <c r="J35" s="8">
        <v>0</v>
      </c>
      <c r="K35" s="12">
        <v>1</v>
      </c>
      <c r="L35" s="12">
        <v>1</v>
      </c>
      <c r="M35" s="12">
        <v>0</v>
      </c>
      <c r="N35" s="12">
        <v>1</v>
      </c>
      <c r="O35" s="12">
        <v>0</v>
      </c>
      <c r="P35" s="12">
        <v>34.178</v>
      </c>
      <c r="Q35" s="12">
        <v>0</v>
      </c>
      <c r="R35" s="12">
        <v>0</v>
      </c>
    </row>
    <row r="36" ht="20.25" spans="1:18">
      <c r="A36" s="6" t="s">
        <v>478</v>
      </c>
      <c r="B36" s="6" t="s">
        <v>479</v>
      </c>
      <c r="C36" s="6">
        <v>475.645</v>
      </c>
      <c r="D36" s="6">
        <v>591.999</v>
      </c>
      <c r="E36" s="6">
        <v>0</v>
      </c>
      <c r="F36" s="6">
        <v>0</v>
      </c>
      <c r="G36" s="6">
        <v>1</v>
      </c>
      <c r="H36" s="8">
        <v>0</v>
      </c>
      <c r="I36" s="8">
        <v>0</v>
      </c>
      <c r="J36" s="8">
        <v>0</v>
      </c>
      <c r="K36" s="12">
        <v>3</v>
      </c>
      <c r="L36" s="12">
        <v>0</v>
      </c>
      <c r="M36" s="12">
        <v>0</v>
      </c>
      <c r="N36" s="12">
        <v>1</v>
      </c>
      <c r="O36" s="12">
        <v>0</v>
      </c>
      <c r="P36" s="12">
        <v>0.414</v>
      </c>
      <c r="Q36" s="12">
        <v>1</v>
      </c>
      <c r="R36" s="12">
        <v>0</v>
      </c>
    </row>
    <row r="37" ht="20.25" spans="1:18">
      <c r="A37" s="6" t="s">
        <v>480</v>
      </c>
      <c r="B37" s="6" t="s">
        <v>481</v>
      </c>
      <c r="C37" s="6">
        <v>74238.906</v>
      </c>
      <c r="D37" s="6">
        <v>84091.891</v>
      </c>
      <c r="E37" s="6">
        <v>0</v>
      </c>
      <c r="F37" s="6">
        <v>0</v>
      </c>
      <c r="G37" s="6">
        <v>1</v>
      </c>
      <c r="H37" s="8">
        <v>0</v>
      </c>
      <c r="I37" s="8">
        <v>0</v>
      </c>
      <c r="J37" s="8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37.274</v>
      </c>
      <c r="Q37" s="12">
        <v>0</v>
      </c>
      <c r="R37" s="12">
        <v>0</v>
      </c>
    </row>
    <row r="38" ht="20.25" spans="1:18">
      <c r="A38" s="6" t="s">
        <v>482</v>
      </c>
      <c r="B38" s="6" t="s">
        <v>483</v>
      </c>
      <c r="C38" s="6">
        <v>10025.153</v>
      </c>
      <c r="D38" s="6">
        <v>12056.053</v>
      </c>
      <c r="E38" s="6">
        <v>0</v>
      </c>
      <c r="F38" s="6">
        <v>0</v>
      </c>
      <c r="G38" s="6">
        <v>1</v>
      </c>
      <c r="H38" s="8">
        <v>0</v>
      </c>
      <c r="I38" s="8">
        <v>0</v>
      </c>
      <c r="J38" s="8">
        <v>0</v>
      </c>
      <c r="K38" s="12">
        <v>0</v>
      </c>
      <c r="L38" s="12">
        <v>0</v>
      </c>
      <c r="M38" s="12">
        <v>1</v>
      </c>
      <c r="N38" s="12">
        <v>-1</v>
      </c>
      <c r="O38" s="12">
        <v>0</v>
      </c>
      <c r="P38" s="12">
        <v>-32.444</v>
      </c>
      <c r="Q38" s="12">
        <v>0</v>
      </c>
      <c r="R38" s="12">
        <v>0</v>
      </c>
    </row>
    <row r="39" ht="20.25" spans="1:18">
      <c r="A39" s="7" t="s">
        <v>484</v>
      </c>
      <c r="B39" s="7" t="s">
        <v>485</v>
      </c>
      <c r="C39" s="7">
        <v>1632.182</v>
      </c>
      <c r="D39" s="7">
        <v>1883.744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10.122</v>
      </c>
      <c r="K39" s="12">
        <v>4</v>
      </c>
      <c r="L39" s="12">
        <v>0</v>
      </c>
      <c r="M39" s="12">
        <v>0</v>
      </c>
      <c r="N39" s="12">
        <v>1</v>
      </c>
      <c r="O39" s="12">
        <v>0</v>
      </c>
      <c r="P39" s="12">
        <v>-6.007</v>
      </c>
      <c r="Q39" s="12">
        <v>0</v>
      </c>
      <c r="R39" s="12">
        <v>0</v>
      </c>
    </row>
    <row r="40" ht="20.25" spans="1:18">
      <c r="A40" s="7" t="s">
        <v>486</v>
      </c>
      <c r="B40" s="7" t="s">
        <v>487</v>
      </c>
      <c r="C40" s="7">
        <v>7448.537</v>
      </c>
      <c r="D40" s="7">
        <v>8339.512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8.145</v>
      </c>
      <c r="K40" s="12">
        <v>4</v>
      </c>
      <c r="L40" s="12">
        <v>2</v>
      </c>
      <c r="M40" s="12">
        <v>-1</v>
      </c>
      <c r="N40" s="12">
        <v>1</v>
      </c>
      <c r="O40" s="12">
        <v>0</v>
      </c>
      <c r="P40" s="12">
        <v>5.229</v>
      </c>
      <c r="Q40" s="12">
        <v>0</v>
      </c>
      <c r="R40" s="12">
        <v>0</v>
      </c>
    </row>
    <row r="41" ht="20.25" spans="1:18">
      <c r="A41" s="7" t="s">
        <v>488</v>
      </c>
      <c r="B41" s="7" t="s">
        <v>489</v>
      </c>
      <c r="C41" s="7">
        <v>19499.387</v>
      </c>
      <c r="D41" s="7">
        <v>21098.297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1.043</v>
      </c>
      <c r="K41" s="12">
        <v>4</v>
      </c>
      <c r="L41" s="12">
        <v>0</v>
      </c>
      <c r="M41" s="12">
        <v>0</v>
      </c>
      <c r="N41" s="12">
        <v>0</v>
      </c>
      <c r="O41" s="12">
        <v>0</v>
      </c>
      <c r="P41" s="12">
        <v>-11.732</v>
      </c>
      <c r="Q41" s="12">
        <v>0</v>
      </c>
      <c r="R41" s="12">
        <v>0</v>
      </c>
    </row>
    <row r="42" ht="20.25" spans="1:18">
      <c r="A42" s="7" t="s">
        <v>490</v>
      </c>
      <c r="B42" s="7" t="s">
        <v>491</v>
      </c>
      <c r="C42" s="7">
        <v>73080.484</v>
      </c>
      <c r="D42" s="7">
        <v>80213.063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4.194</v>
      </c>
      <c r="K42" s="12">
        <v>4</v>
      </c>
      <c r="L42" s="12">
        <v>0</v>
      </c>
      <c r="M42" s="12">
        <v>0</v>
      </c>
      <c r="N42" s="12">
        <v>1</v>
      </c>
      <c r="O42" s="12">
        <v>0</v>
      </c>
      <c r="P42" s="12">
        <v>44.755</v>
      </c>
      <c r="Q42" s="12">
        <v>0</v>
      </c>
      <c r="R42" s="12">
        <v>0</v>
      </c>
    </row>
    <row r="43" ht="20.25" spans="1:18">
      <c r="A43" s="7" t="s">
        <v>492</v>
      </c>
      <c r="B43" s="7" t="s">
        <v>493</v>
      </c>
      <c r="C43" s="7">
        <v>2796.016</v>
      </c>
      <c r="D43" s="7">
        <v>3484.712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5.155</v>
      </c>
      <c r="K43" s="12">
        <v>3</v>
      </c>
      <c r="L43" s="12">
        <v>2</v>
      </c>
      <c r="M43" s="12">
        <v>-1</v>
      </c>
      <c r="N43" s="12">
        <v>1</v>
      </c>
      <c r="O43" s="12">
        <v>0</v>
      </c>
      <c r="P43" s="12">
        <v>3.523</v>
      </c>
      <c r="Q43" s="12">
        <v>0</v>
      </c>
      <c r="R43" s="12">
        <v>0</v>
      </c>
    </row>
    <row r="44" ht="20.25" spans="1:18">
      <c r="A44" s="7" t="s">
        <v>494</v>
      </c>
      <c r="B44" s="7" t="s">
        <v>495</v>
      </c>
      <c r="C44" s="7">
        <v>120320.492</v>
      </c>
      <c r="D44" s="7">
        <v>133294.578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2.638</v>
      </c>
      <c r="K44" s="12">
        <v>3</v>
      </c>
      <c r="L44" s="12">
        <v>0</v>
      </c>
      <c r="M44" s="12">
        <v>-1</v>
      </c>
      <c r="N44" s="12">
        <v>1</v>
      </c>
      <c r="O44" s="12">
        <v>0</v>
      </c>
      <c r="P44" s="12">
        <v>-76.148</v>
      </c>
      <c r="Q44" s="12">
        <v>0</v>
      </c>
      <c r="R44" s="12">
        <v>0</v>
      </c>
    </row>
    <row r="45" ht="20.25" spans="1:18">
      <c r="A45" s="7" t="s">
        <v>496</v>
      </c>
      <c r="B45" s="7" t="s">
        <v>497</v>
      </c>
      <c r="C45" s="7">
        <v>16371.088</v>
      </c>
      <c r="D45" s="7">
        <v>17936.049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2.842</v>
      </c>
      <c r="K45" s="12">
        <v>3</v>
      </c>
      <c r="L45" s="12">
        <v>0</v>
      </c>
      <c r="M45" s="12">
        <v>0</v>
      </c>
      <c r="N45" s="12">
        <v>0</v>
      </c>
      <c r="O45" s="12">
        <v>0</v>
      </c>
      <c r="P45" s="12">
        <v>9.156</v>
      </c>
      <c r="Q45" s="12">
        <v>0</v>
      </c>
      <c r="R45" s="12">
        <v>0</v>
      </c>
    </row>
    <row r="46" ht="20.25" spans="1:18">
      <c r="A46" s="7" t="s">
        <v>498</v>
      </c>
      <c r="B46" s="7" t="s">
        <v>499</v>
      </c>
      <c r="C46" s="7">
        <v>238538.359</v>
      </c>
      <c r="D46" s="7">
        <v>278171.438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8.378</v>
      </c>
      <c r="K46" s="12">
        <v>4</v>
      </c>
      <c r="L46" s="12">
        <v>0</v>
      </c>
      <c r="M46" s="12">
        <v>-1</v>
      </c>
      <c r="N46" s="12">
        <v>1</v>
      </c>
      <c r="O46" s="12">
        <v>0</v>
      </c>
      <c r="P46" s="12">
        <v>109.276</v>
      </c>
      <c r="Q46" s="12">
        <v>0</v>
      </c>
      <c r="R46" s="12">
        <v>0</v>
      </c>
    </row>
    <row r="47" ht="20.25" spans="1:18">
      <c r="A47" s="7" t="s">
        <v>500</v>
      </c>
      <c r="B47" s="7" t="s">
        <v>501</v>
      </c>
      <c r="C47" s="7">
        <v>12684.149</v>
      </c>
      <c r="D47" s="7">
        <v>13654.13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1.329</v>
      </c>
      <c r="K47" s="12">
        <v>0</v>
      </c>
      <c r="L47" s="12">
        <v>1</v>
      </c>
      <c r="M47" s="12">
        <v>0</v>
      </c>
      <c r="N47" s="12">
        <v>0</v>
      </c>
      <c r="O47" s="12">
        <v>0</v>
      </c>
      <c r="P47" s="12">
        <v>6.945</v>
      </c>
      <c r="Q47" s="12">
        <v>0</v>
      </c>
      <c r="R47" s="12">
        <v>0</v>
      </c>
    </row>
    <row r="48" ht="20.25" spans="1:18">
      <c r="A48" s="7" t="s">
        <v>502</v>
      </c>
      <c r="B48" s="7" t="s">
        <v>503</v>
      </c>
      <c r="C48" s="7">
        <v>3296.2</v>
      </c>
      <c r="D48" s="7">
        <v>3810.545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1.899</v>
      </c>
      <c r="K48" s="12">
        <v>2</v>
      </c>
      <c r="L48" s="12">
        <v>0</v>
      </c>
      <c r="M48" s="12">
        <v>0</v>
      </c>
      <c r="N48" s="12">
        <v>1</v>
      </c>
      <c r="O48" s="12">
        <v>0</v>
      </c>
      <c r="P48" s="12">
        <v>2.632</v>
      </c>
      <c r="Q48" s="12">
        <v>0</v>
      </c>
      <c r="R48" s="12">
        <v>0</v>
      </c>
    </row>
    <row r="49" ht="20.25" spans="1:18">
      <c r="A49" s="8" t="s">
        <v>504</v>
      </c>
      <c r="B49" s="8" t="s">
        <v>505</v>
      </c>
      <c r="C49" s="8">
        <v>3797.446</v>
      </c>
      <c r="D49" s="8">
        <v>4226.732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9.282</v>
      </c>
      <c r="K49" s="12">
        <v>3</v>
      </c>
      <c r="L49" s="12">
        <v>2</v>
      </c>
      <c r="M49" s="12">
        <v>0</v>
      </c>
      <c r="N49" s="12">
        <v>1</v>
      </c>
      <c r="O49" s="12">
        <v>0</v>
      </c>
      <c r="P49" s="12">
        <v>2.15</v>
      </c>
      <c r="Q49" s="12">
        <v>1</v>
      </c>
      <c r="R49" s="12">
        <v>0</v>
      </c>
    </row>
    <row r="50" ht="20.25" spans="1:18">
      <c r="A50" s="7" t="s">
        <v>506</v>
      </c>
      <c r="B50" s="7" t="s">
        <v>507</v>
      </c>
      <c r="C50" s="7">
        <v>3176.118</v>
      </c>
      <c r="D50" s="7">
        <v>3665.498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10.05</v>
      </c>
      <c r="K50" s="12">
        <v>0</v>
      </c>
      <c r="L50" s="12">
        <v>1</v>
      </c>
      <c r="M50" s="12">
        <v>0</v>
      </c>
      <c r="N50" s="12">
        <v>0</v>
      </c>
      <c r="O50" s="12">
        <v>0</v>
      </c>
      <c r="P50" s="12">
        <v>6.22</v>
      </c>
      <c r="Q50" s="12">
        <v>0</v>
      </c>
      <c r="R50" s="12">
        <v>0</v>
      </c>
    </row>
    <row r="51" ht="20.25" spans="1:18">
      <c r="A51" s="7" t="s">
        <v>508</v>
      </c>
      <c r="B51" s="7" t="s">
        <v>509</v>
      </c>
      <c r="C51" s="7">
        <v>151.64</v>
      </c>
      <c r="D51" s="7">
        <v>253.802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9.198</v>
      </c>
      <c r="K51" s="12">
        <v>0</v>
      </c>
      <c r="L51" s="12">
        <v>0</v>
      </c>
      <c r="M51" s="12">
        <v>0</v>
      </c>
      <c r="N51" s="12">
        <v>-1</v>
      </c>
      <c r="O51" s="12">
        <v>0</v>
      </c>
      <c r="P51" s="12">
        <v>-0.523</v>
      </c>
      <c r="Q51" s="12">
        <v>0</v>
      </c>
      <c r="R51" s="12">
        <v>0</v>
      </c>
    </row>
    <row r="52" ht="20.25" spans="1:18">
      <c r="A52" s="7" t="s">
        <v>510</v>
      </c>
      <c r="B52" s="7" t="s">
        <v>511</v>
      </c>
      <c r="C52" s="7">
        <v>2211.886</v>
      </c>
      <c r="D52" s="7">
        <v>2376.25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3.622</v>
      </c>
      <c r="K52" s="12">
        <v>0</v>
      </c>
      <c r="L52" s="12">
        <v>0</v>
      </c>
      <c r="M52" s="12">
        <v>0</v>
      </c>
      <c r="N52" s="12">
        <v>-1</v>
      </c>
      <c r="O52" s="12">
        <v>0</v>
      </c>
      <c r="P52" s="12">
        <v>-1.757</v>
      </c>
      <c r="Q52" s="12">
        <v>0</v>
      </c>
      <c r="R52" s="12">
        <v>0</v>
      </c>
    </row>
    <row r="53" ht="20.25" spans="1:18">
      <c r="A53" s="7" t="s">
        <v>512</v>
      </c>
      <c r="B53" s="7" t="s">
        <v>513</v>
      </c>
      <c r="C53" s="7">
        <v>2517.401</v>
      </c>
      <c r="D53" s="7">
        <v>2715.183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4.752</v>
      </c>
      <c r="K53" s="12">
        <v>2</v>
      </c>
      <c r="L53" s="12">
        <v>2</v>
      </c>
      <c r="M53" s="12">
        <v>0</v>
      </c>
      <c r="N53" s="12">
        <v>0</v>
      </c>
      <c r="O53" s="12">
        <v>0</v>
      </c>
      <c r="P53" s="12">
        <v>-1.037</v>
      </c>
      <c r="Q53" s="12">
        <v>0</v>
      </c>
      <c r="R53" s="12">
        <v>0</v>
      </c>
    </row>
    <row r="54" ht="20.25" spans="1:18">
      <c r="A54" s="7" t="s">
        <v>514</v>
      </c>
      <c r="B54" s="7" t="s">
        <v>515</v>
      </c>
      <c r="C54" s="7">
        <v>695.633</v>
      </c>
      <c r="D54" s="7">
        <v>792.057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1.747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0.254</v>
      </c>
      <c r="Q54" s="12">
        <v>0</v>
      </c>
      <c r="R54" s="12">
        <v>0</v>
      </c>
    </row>
    <row r="55" ht="20.25" spans="1:18">
      <c r="A55" s="7" t="s">
        <v>516</v>
      </c>
      <c r="B55" s="7" t="s">
        <v>517</v>
      </c>
      <c r="C55" s="7">
        <v>3085.798</v>
      </c>
      <c r="D55" s="7">
        <v>3437.299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1.695</v>
      </c>
      <c r="K55" s="12">
        <v>1</v>
      </c>
      <c r="L55" s="12">
        <v>0</v>
      </c>
      <c r="M55" s="12">
        <v>0</v>
      </c>
      <c r="N55" s="12">
        <v>1</v>
      </c>
      <c r="O55" s="12">
        <v>0</v>
      </c>
      <c r="P55" s="12">
        <v>-2.714</v>
      </c>
      <c r="Q55" s="12">
        <v>0</v>
      </c>
      <c r="R55" s="12">
        <v>0</v>
      </c>
    </row>
    <row r="56" ht="20.25" spans="1:18">
      <c r="A56" s="7" t="s">
        <v>518</v>
      </c>
      <c r="B56" s="7" t="s">
        <v>519</v>
      </c>
      <c r="C56" s="7">
        <v>789.573</v>
      </c>
      <c r="D56" s="7">
        <v>898.4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5.384</v>
      </c>
      <c r="K56" s="12">
        <v>1</v>
      </c>
      <c r="L56" s="12">
        <v>2</v>
      </c>
      <c r="M56" s="12">
        <v>0</v>
      </c>
      <c r="N56" s="12">
        <v>1</v>
      </c>
      <c r="O56" s="12">
        <v>0</v>
      </c>
      <c r="P56" s="12">
        <v>0.898</v>
      </c>
      <c r="Q56" s="12">
        <v>0</v>
      </c>
      <c r="R56" s="12">
        <v>0</v>
      </c>
    </row>
    <row r="57" ht="20.25" spans="1:18">
      <c r="A57" s="7" t="s">
        <v>520</v>
      </c>
      <c r="B57" s="7" t="s">
        <v>521</v>
      </c>
      <c r="C57" s="7">
        <v>13372.473</v>
      </c>
      <c r="D57" s="7">
        <v>14765.022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7.585</v>
      </c>
      <c r="K57" s="12">
        <v>3</v>
      </c>
      <c r="L57" s="12">
        <v>1</v>
      </c>
      <c r="M57" s="12">
        <v>0</v>
      </c>
      <c r="N57" s="12">
        <v>1</v>
      </c>
      <c r="O57" s="12">
        <v>0</v>
      </c>
      <c r="P57" s="12">
        <v>11.216</v>
      </c>
      <c r="Q57" s="12">
        <v>0</v>
      </c>
      <c r="R57" s="12">
        <v>0</v>
      </c>
    </row>
    <row r="58" ht="20.25" spans="1:18">
      <c r="A58" s="7" t="s">
        <v>522</v>
      </c>
      <c r="B58" s="7" t="s">
        <v>523</v>
      </c>
      <c r="C58" s="7">
        <v>2741.551</v>
      </c>
      <c r="D58" s="7">
        <v>3181.748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12.017</v>
      </c>
      <c r="K58" s="12">
        <v>0</v>
      </c>
      <c r="L58" s="12">
        <v>2</v>
      </c>
      <c r="M58" s="12">
        <v>0</v>
      </c>
      <c r="N58" s="12">
        <v>0</v>
      </c>
      <c r="O58" s="12">
        <v>0</v>
      </c>
      <c r="P58" s="12">
        <v>1.895</v>
      </c>
      <c r="Q58" s="12">
        <v>0</v>
      </c>
      <c r="R58" s="12">
        <v>0</v>
      </c>
    </row>
    <row r="59" ht="20.25" spans="1:18">
      <c r="A59" s="7" t="s">
        <v>524</v>
      </c>
      <c r="B59" s="7" t="s">
        <v>525</v>
      </c>
      <c r="C59" s="7">
        <v>8224.436</v>
      </c>
      <c r="D59" s="7">
        <v>9590.01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6.092</v>
      </c>
      <c r="K59" s="12">
        <v>3</v>
      </c>
      <c r="L59" s="12">
        <v>0</v>
      </c>
      <c r="M59" s="12">
        <v>0</v>
      </c>
      <c r="N59" s="12">
        <v>0</v>
      </c>
      <c r="O59" s="12">
        <v>0</v>
      </c>
      <c r="P59" s="12">
        <v>0.68</v>
      </c>
      <c r="Q59" s="12">
        <v>0</v>
      </c>
      <c r="R59" s="12">
        <v>0</v>
      </c>
    </row>
    <row r="60" ht="20.25" spans="1:18">
      <c r="A60" s="7" t="s">
        <v>526</v>
      </c>
      <c r="B60" s="7" t="s">
        <v>527</v>
      </c>
      <c r="C60" s="7">
        <v>4237.476</v>
      </c>
      <c r="D60" s="7">
        <v>4749.087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6.063</v>
      </c>
      <c r="K60" s="12">
        <v>0</v>
      </c>
      <c r="L60" s="12">
        <v>2</v>
      </c>
      <c r="M60" s="12">
        <v>0</v>
      </c>
      <c r="N60" s="12">
        <v>0</v>
      </c>
      <c r="O60" s="12">
        <v>0</v>
      </c>
      <c r="P60" s="12">
        <v>12.46</v>
      </c>
      <c r="Q60" s="12">
        <v>0</v>
      </c>
      <c r="R60" s="12">
        <v>1</v>
      </c>
    </row>
    <row r="61" ht="20.25" spans="1:18">
      <c r="A61" s="7" t="s">
        <v>528</v>
      </c>
      <c r="B61" s="7" t="s">
        <v>529</v>
      </c>
      <c r="C61" s="7">
        <v>7157.011</v>
      </c>
      <c r="D61" s="7">
        <v>7434.423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0.32</v>
      </c>
      <c r="K61" s="12">
        <v>2</v>
      </c>
      <c r="L61" s="12">
        <v>0</v>
      </c>
      <c r="M61" s="12">
        <v>0</v>
      </c>
      <c r="N61" s="12">
        <v>0</v>
      </c>
      <c r="O61" s="12">
        <v>0</v>
      </c>
      <c r="P61" s="12">
        <v>-0.593</v>
      </c>
      <c r="Q61" s="12">
        <v>0</v>
      </c>
      <c r="R61" s="12">
        <v>0</v>
      </c>
    </row>
    <row r="62" ht="20.25" spans="1:18">
      <c r="A62" s="7" t="s">
        <v>530</v>
      </c>
      <c r="B62" s="7" t="s">
        <v>531</v>
      </c>
      <c r="C62" s="7">
        <v>3373.466</v>
      </c>
      <c r="D62" s="7">
        <v>3540.833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4.163</v>
      </c>
      <c r="K62" s="12">
        <v>1</v>
      </c>
      <c r="L62" s="12">
        <v>0</v>
      </c>
      <c r="M62" s="12">
        <v>0</v>
      </c>
      <c r="N62" s="12">
        <v>0</v>
      </c>
      <c r="O62" s="12">
        <v>0</v>
      </c>
      <c r="P62" s="12">
        <v>2.201</v>
      </c>
      <c r="Q62" s="12">
        <v>0</v>
      </c>
      <c r="R62" s="12">
        <v>0</v>
      </c>
    </row>
    <row r="63" ht="20.25" spans="1:18">
      <c r="A63" s="7" t="s">
        <v>532</v>
      </c>
      <c r="B63" s="7" t="s">
        <v>533</v>
      </c>
      <c r="C63" s="7">
        <v>7405.854</v>
      </c>
      <c r="D63" s="7">
        <v>8255.25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3.544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9.012</v>
      </c>
      <c r="Q63" s="12">
        <v>0</v>
      </c>
      <c r="R63" s="12">
        <v>0</v>
      </c>
    </row>
    <row r="64" ht="20.25" spans="1:18">
      <c r="A64" s="7" t="s">
        <v>534</v>
      </c>
      <c r="B64" s="7" t="s">
        <v>535</v>
      </c>
      <c r="C64" s="7">
        <v>6608.127</v>
      </c>
      <c r="D64" s="7">
        <v>8078.805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16.034</v>
      </c>
      <c r="K64" s="12">
        <v>4</v>
      </c>
      <c r="L64" s="12">
        <v>2</v>
      </c>
      <c r="M64" s="12">
        <v>0</v>
      </c>
      <c r="N64" s="12">
        <v>1</v>
      </c>
      <c r="O64" s="12">
        <v>0</v>
      </c>
      <c r="P64" s="12">
        <v>-13.436</v>
      </c>
      <c r="Q64" s="12">
        <v>0</v>
      </c>
      <c r="R64" s="12">
        <v>0</v>
      </c>
    </row>
    <row r="65" ht="20.25" spans="1:18">
      <c r="A65" s="7" t="s">
        <v>536</v>
      </c>
      <c r="B65" s="7" t="s">
        <v>537</v>
      </c>
      <c r="C65" s="7">
        <v>8928.364</v>
      </c>
      <c r="D65" s="7">
        <v>9794.635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2.208</v>
      </c>
      <c r="K65" s="12">
        <v>1</v>
      </c>
      <c r="L65" s="12">
        <v>0</v>
      </c>
      <c r="M65" s="12">
        <v>0</v>
      </c>
      <c r="N65" s="12">
        <v>0</v>
      </c>
      <c r="O65" s="12">
        <v>0</v>
      </c>
      <c r="P65" s="12">
        <v>14.129</v>
      </c>
      <c r="Q65" s="12">
        <v>0</v>
      </c>
      <c r="R65" s="12">
        <v>0</v>
      </c>
    </row>
    <row r="66" ht="20.25" spans="1:18">
      <c r="A66" s="7" t="s">
        <v>538</v>
      </c>
      <c r="B66" s="7" t="s">
        <v>539</v>
      </c>
      <c r="C66" s="7">
        <v>2395.6</v>
      </c>
      <c r="D66" s="7">
        <v>3103.491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13.14</v>
      </c>
      <c r="K66" s="12">
        <v>2</v>
      </c>
      <c r="L66" s="12">
        <v>0</v>
      </c>
      <c r="M66" s="12">
        <v>1</v>
      </c>
      <c r="N66" s="12">
        <v>-1</v>
      </c>
      <c r="O66" s="12">
        <v>0</v>
      </c>
      <c r="P66" s="12">
        <v>1.476</v>
      </c>
      <c r="Q66" s="12">
        <v>0</v>
      </c>
      <c r="R66" s="12">
        <v>0</v>
      </c>
    </row>
    <row r="67" ht="20.25" spans="1:18">
      <c r="A67" s="7" t="s">
        <v>540</v>
      </c>
      <c r="B67" s="7" t="s">
        <v>541</v>
      </c>
      <c r="C67" s="7">
        <v>8353.745</v>
      </c>
      <c r="D67" s="7">
        <v>9446.613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10.684</v>
      </c>
      <c r="K67" s="12">
        <v>4</v>
      </c>
      <c r="L67" s="12">
        <v>0</v>
      </c>
      <c r="M67" s="12">
        <v>0</v>
      </c>
      <c r="N67" s="12">
        <v>1</v>
      </c>
      <c r="O67" s="12">
        <v>0</v>
      </c>
      <c r="P67" s="12">
        <v>1.893</v>
      </c>
      <c r="Q67" s="12">
        <v>0</v>
      </c>
      <c r="R67" s="12">
        <v>0</v>
      </c>
    </row>
    <row r="68" ht="20.25" spans="1:18">
      <c r="A68" s="7" t="s">
        <v>542</v>
      </c>
      <c r="B68" s="7" t="s">
        <v>543</v>
      </c>
      <c r="C68" s="7">
        <v>7694.631</v>
      </c>
      <c r="D68" s="7">
        <v>8287.281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6.094</v>
      </c>
      <c r="K68" s="12">
        <v>3</v>
      </c>
      <c r="L68" s="12">
        <v>2</v>
      </c>
      <c r="M68" s="12">
        <v>0</v>
      </c>
      <c r="N68" s="12">
        <v>1</v>
      </c>
      <c r="O68" s="12">
        <v>0</v>
      </c>
      <c r="P68" s="12">
        <v>7.429</v>
      </c>
      <c r="Q68" s="12">
        <v>1</v>
      </c>
      <c r="R68" s="12">
        <v>0</v>
      </c>
    </row>
    <row r="69" ht="20.25" spans="1:18">
      <c r="A69" s="7" t="s">
        <v>544</v>
      </c>
      <c r="B69" s="7" t="s">
        <v>545</v>
      </c>
      <c r="C69" s="7">
        <v>2242.509</v>
      </c>
      <c r="D69" s="7">
        <v>2821.127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19.91</v>
      </c>
      <c r="K69" s="12">
        <v>4</v>
      </c>
      <c r="L69" s="12">
        <v>0</v>
      </c>
      <c r="M69" s="12">
        <v>0</v>
      </c>
      <c r="N69" s="12">
        <v>0</v>
      </c>
      <c r="O69" s="12">
        <v>0</v>
      </c>
      <c r="P69" s="12">
        <v>-32.71</v>
      </c>
      <c r="Q69" s="12">
        <v>0</v>
      </c>
      <c r="R69" s="12">
        <v>0</v>
      </c>
    </row>
    <row r="70" ht="20.25" spans="1:18">
      <c r="A70" s="7" t="s">
        <v>546</v>
      </c>
      <c r="B70" s="7" t="s">
        <v>547</v>
      </c>
      <c r="C70" s="7">
        <v>2321.531</v>
      </c>
      <c r="D70" s="7">
        <v>2772.019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15.087</v>
      </c>
      <c r="K70" s="12">
        <v>0</v>
      </c>
      <c r="L70" s="12">
        <v>1</v>
      </c>
      <c r="M70" s="12">
        <v>0</v>
      </c>
      <c r="N70" s="12">
        <v>0</v>
      </c>
      <c r="O70" s="12">
        <v>0</v>
      </c>
      <c r="P70" s="12">
        <v>3.011</v>
      </c>
      <c r="Q70" s="12">
        <v>0</v>
      </c>
      <c r="R70" s="12">
        <v>0</v>
      </c>
    </row>
    <row r="71" ht="20.25" spans="1:18">
      <c r="A71" s="7" t="s">
        <v>548</v>
      </c>
      <c r="B71" s="7" t="s">
        <v>549</v>
      </c>
      <c r="C71" s="7">
        <v>5489.836</v>
      </c>
      <c r="D71" s="7">
        <v>6166.836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2.955</v>
      </c>
      <c r="K71" s="12">
        <v>2</v>
      </c>
      <c r="L71" s="12">
        <v>0</v>
      </c>
      <c r="M71" s="12">
        <v>0</v>
      </c>
      <c r="N71" s="12">
        <v>0</v>
      </c>
      <c r="O71" s="12">
        <v>0</v>
      </c>
      <c r="P71" s="12">
        <v>-7.989</v>
      </c>
      <c r="Q71" s="12">
        <v>0</v>
      </c>
      <c r="R71" s="12">
        <v>0</v>
      </c>
    </row>
    <row r="72" ht="20.25" spans="1:18">
      <c r="A72" s="7" t="s">
        <v>550</v>
      </c>
      <c r="B72" s="7" t="s">
        <v>551</v>
      </c>
      <c r="C72" s="7">
        <v>5591.068</v>
      </c>
      <c r="D72" s="7">
        <v>6002.673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5.348</v>
      </c>
      <c r="K72" s="12">
        <v>4</v>
      </c>
      <c r="L72" s="12">
        <v>0</v>
      </c>
      <c r="M72" s="12">
        <v>0</v>
      </c>
      <c r="N72" s="12">
        <v>0</v>
      </c>
      <c r="O72" s="12">
        <v>0</v>
      </c>
      <c r="P72" s="12">
        <v>-4.861</v>
      </c>
      <c r="Q72" s="12">
        <v>0</v>
      </c>
      <c r="R72" s="12">
        <v>0</v>
      </c>
    </row>
    <row r="73" ht="20.25" spans="1:18">
      <c r="A73" s="7" t="s">
        <v>552</v>
      </c>
      <c r="B73" s="7" t="s">
        <v>553</v>
      </c>
      <c r="C73" s="7">
        <v>2972.018</v>
      </c>
      <c r="D73" s="7">
        <v>3698.927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2.557</v>
      </c>
      <c r="K73" s="12">
        <v>4</v>
      </c>
      <c r="L73" s="12">
        <v>1</v>
      </c>
      <c r="M73" s="12">
        <v>0</v>
      </c>
      <c r="N73" s="12">
        <v>0</v>
      </c>
      <c r="O73" s="12">
        <v>0</v>
      </c>
      <c r="P73" s="12">
        <v>-0.703</v>
      </c>
      <c r="Q73" s="12">
        <v>0</v>
      </c>
      <c r="R73" s="12">
        <v>-1</v>
      </c>
    </row>
    <row r="74" ht="20.25" spans="1:18">
      <c r="A74" s="7" t="s">
        <v>554</v>
      </c>
      <c r="B74" s="7" t="s">
        <v>555</v>
      </c>
      <c r="C74" s="7">
        <v>5113.781</v>
      </c>
      <c r="D74" s="7">
        <v>5978.489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5.952</v>
      </c>
      <c r="K74" s="12">
        <v>1</v>
      </c>
      <c r="L74" s="12">
        <v>0</v>
      </c>
      <c r="M74" s="12">
        <v>0</v>
      </c>
      <c r="N74" s="12">
        <v>0</v>
      </c>
      <c r="O74" s="12">
        <v>0</v>
      </c>
      <c r="P74" s="12">
        <v>11.343</v>
      </c>
      <c r="Q74" s="12">
        <v>0</v>
      </c>
      <c r="R74" s="12">
        <v>0</v>
      </c>
    </row>
    <row r="75" ht="20.25" spans="1:18">
      <c r="A75" s="7" t="s">
        <v>556</v>
      </c>
      <c r="B75" s="7" t="s">
        <v>557</v>
      </c>
      <c r="C75" s="7">
        <v>3654.892</v>
      </c>
      <c r="D75" s="7">
        <v>4066.045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1.08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5.96</v>
      </c>
      <c r="Q75" s="12">
        <v>0</v>
      </c>
      <c r="R75" s="12">
        <v>0</v>
      </c>
    </row>
    <row r="76" ht="20.25" spans="1:18">
      <c r="A76" s="7" t="s">
        <v>558</v>
      </c>
      <c r="B76" s="7" t="s">
        <v>559</v>
      </c>
      <c r="C76" s="7">
        <v>2518.076</v>
      </c>
      <c r="D76" s="7">
        <v>2781.535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3.396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4.635</v>
      </c>
      <c r="Q76" s="12">
        <v>0</v>
      </c>
      <c r="R76" s="12">
        <v>0</v>
      </c>
    </row>
    <row r="77" ht="20.25" spans="1:18">
      <c r="A77" s="7" t="s">
        <v>560</v>
      </c>
      <c r="B77" s="7" t="s">
        <v>561</v>
      </c>
      <c r="C77" s="7">
        <v>5183.818</v>
      </c>
      <c r="D77" s="7">
        <v>6287.858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8.944</v>
      </c>
      <c r="K77" s="12">
        <v>2</v>
      </c>
      <c r="L77" s="12">
        <v>1</v>
      </c>
      <c r="M77" s="12">
        <v>0</v>
      </c>
      <c r="N77" s="12">
        <v>0</v>
      </c>
      <c r="O77" s="12">
        <v>0</v>
      </c>
      <c r="P77" s="12">
        <v>19.503</v>
      </c>
      <c r="Q77" s="12">
        <v>0</v>
      </c>
      <c r="R77" s="12">
        <v>0</v>
      </c>
    </row>
    <row r="78" ht="20.25" spans="1:18">
      <c r="A78" s="7" t="s">
        <v>562</v>
      </c>
      <c r="B78" s="7" t="s">
        <v>563</v>
      </c>
      <c r="C78" s="7">
        <v>106.98</v>
      </c>
      <c r="D78" s="7">
        <v>109.631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1.889</v>
      </c>
      <c r="K78" s="12">
        <v>2</v>
      </c>
      <c r="L78" s="12">
        <v>2</v>
      </c>
      <c r="M78" s="12">
        <v>0</v>
      </c>
      <c r="N78" s="12">
        <v>0</v>
      </c>
      <c r="O78" s="12">
        <v>0</v>
      </c>
      <c r="P78" s="12">
        <v>-0.017</v>
      </c>
      <c r="Q78" s="12">
        <v>0</v>
      </c>
      <c r="R78" s="12">
        <v>-1</v>
      </c>
    </row>
    <row r="79" ht="20.25" spans="1:18">
      <c r="A79" s="7" t="s">
        <v>564</v>
      </c>
      <c r="B79" s="7" t="s">
        <v>565</v>
      </c>
      <c r="C79" s="7">
        <v>105.288</v>
      </c>
      <c r="D79" s="7">
        <v>107.145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1.013</v>
      </c>
      <c r="K79" s="12">
        <v>1</v>
      </c>
      <c r="L79" s="12">
        <v>2</v>
      </c>
      <c r="M79" s="12">
        <v>0</v>
      </c>
      <c r="N79" s="12">
        <v>0</v>
      </c>
      <c r="O79" s="12">
        <v>0</v>
      </c>
      <c r="P79" s="12">
        <v>-0.017</v>
      </c>
      <c r="Q79" s="12">
        <v>0</v>
      </c>
      <c r="R79" s="12">
        <v>0</v>
      </c>
    </row>
    <row r="80" ht="20.25" spans="1:18">
      <c r="A80" s="7" t="s">
        <v>566</v>
      </c>
      <c r="B80" s="7" t="s">
        <v>567</v>
      </c>
      <c r="C80" s="7">
        <v>113.283</v>
      </c>
      <c r="D80" s="7">
        <v>121.58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5.574</v>
      </c>
      <c r="K80" s="12">
        <v>1</v>
      </c>
      <c r="L80" s="12">
        <v>0</v>
      </c>
      <c r="M80" s="12">
        <v>0</v>
      </c>
      <c r="N80" s="12">
        <v>-1</v>
      </c>
      <c r="O80" s="12">
        <v>0</v>
      </c>
      <c r="P80" s="12">
        <v>-0.007</v>
      </c>
      <c r="Q80" s="12">
        <v>0</v>
      </c>
      <c r="R80" s="12">
        <v>-1</v>
      </c>
    </row>
    <row r="81" ht="20.25" spans="1:18">
      <c r="A81" s="7" t="s">
        <v>568</v>
      </c>
      <c r="B81" s="7" t="s">
        <v>569</v>
      </c>
      <c r="C81" s="7">
        <v>102.472</v>
      </c>
      <c r="D81" s="7">
        <v>103.44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0.115</v>
      </c>
      <c r="K81" s="12">
        <v>1</v>
      </c>
      <c r="L81" s="12">
        <v>0</v>
      </c>
      <c r="M81" s="12">
        <v>0</v>
      </c>
      <c r="N81" s="12">
        <v>0</v>
      </c>
      <c r="O81" s="12">
        <v>0</v>
      </c>
      <c r="P81" s="12">
        <v>-0.016</v>
      </c>
      <c r="Q81" s="12">
        <v>0</v>
      </c>
      <c r="R81" s="12">
        <v>-1</v>
      </c>
    </row>
    <row r="82" ht="20.25" spans="1:18">
      <c r="A82" s="8" t="s">
        <v>570</v>
      </c>
      <c r="B82" s="8" t="s">
        <v>571</v>
      </c>
      <c r="C82" s="8">
        <v>64675.332</v>
      </c>
      <c r="D82" s="8">
        <v>71484.664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4.552</v>
      </c>
      <c r="K82" s="12">
        <v>4</v>
      </c>
      <c r="L82" s="12">
        <v>0</v>
      </c>
      <c r="M82" s="12">
        <v>0</v>
      </c>
      <c r="N82" s="12">
        <v>1</v>
      </c>
      <c r="O82" s="12">
        <v>0</v>
      </c>
      <c r="P82" s="12">
        <v>72.339</v>
      </c>
      <c r="Q82" s="12">
        <v>0</v>
      </c>
      <c r="R82" s="12">
        <v>0</v>
      </c>
    </row>
    <row r="83" ht="20.25" spans="1:18">
      <c r="A83" s="8" t="s">
        <v>572</v>
      </c>
      <c r="B83" s="8" t="s">
        <v>573</v>
      </c>
      <c r="C83" s="8">
        <v>1545.778</v>
      </c>
      <c r="D83" s="8">
        <v>2908.824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8.911</v>
      </c>
      <c r="K83" s="12">
        <v>1</v>
      </c>
      <c r="L83" s="12">
        <v>2</v>
      </c>
      <c r="M83" s="12">
        <v>0</v>
      </c>
      <c r="N83" s="12">
        <v>0</v>
      </c>
      <c r="O83" s="12">
        <v>0</v>
      </c>
      <c r="P83" s="12">
        <v>-6.017</v>
      </c>
      <c r="Q83" s="12">
        <v>0</v>
      </c>
      <c r="R83" s="12">
        <v>0</v>
      </c>
    </row>
    <row r="84" ht="20.25" spans="1:18">
      <c r="A84" s="8" t="s">
        <v>574</v>
      </c>
      <c r="B84" s="8" t="s">
        <v>575</v>
      </c>
      <c r="C84" s="8">
        <v>41188.453</v>
      </c>
      <c r="D84" s="8">
        <v>45190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0.87</v>
      </c>
      <c r="K84" s="12">
        <v>0</v>
      </c>
      <c r="L84" s="12">
        <v>1</v>
      </c>
      <c r="M84" s="12">
        <v>0</v>
      </c>
      <c r="N84" s="12">
        <v>0</v>
      </c>
      <c r="O84" s="12">
        <v>0</v>
      </c>
      <c r="P84" s="12">
        <v>-72.852</v>
      </c>
      <c r="Q84" s="12">
        <v>0</v>
      </c>
      <c r="R84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2025-04-14T15:01:27Z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53C379282BD749E98BC1E1260B6848F2_13</vt:lpwstr>
  </property>
  <property fmtid="{D5CDD505-2E9C-101B-9397-08002B2CF9AE}" pid="3" name="KSOProductBuildVer">
    <vt:lpwstr>2052-12.1.0.15712</vt:lpwstr>
  </property>
</Properties>
</file>