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<sst xmlns="http://schemas.openxmlformats.org/spreadsheetml/2006/main" count="701" uniqueCount="629">
  <si>
    <t>京沪深强转弱</t>
  </si>
  <si>
    <t>京沪深弱转强</t>
  </si>
  <si>
    <t>代码</t>
  </si>
  <si>
    <t>简称</t>
  </si>
  <si>
    <t>总市值</t>
  </si>
  <si>
    <t>绩优股</t>
  </si>
  <si>
    <t>134665.77亿</t>
  </si>
  <si>
    <t>中证800</t>
  </si>
  <si>
    <t>559627.19亿</t>
  </si>
  <si>
    <t>红利指数</t>
  </si>
  <si>
    <t>91791.36亿</t>
  </si>
  <si>
    <t>上证指数</t>
  </si>
  <si>
    <t>506366.00亿</t>
  </si>
  <si>
    <t>电气设备</t>
  </si>
  <si>
    <t>43999.69亿</t>
  </si>
  <si>
    <t>QFII重仓</t>
  </si>
  <si>
    <t>38441.92亿</t>
  </si>
  <si>
    <t>新综指</t>
  </si>
  <si>
    <t>501280.50亿</t>
  </si>
  <si>
    <t>山东板块</t>
  </si>
  <si>
    <t>32996.54亿</t>
  </si>
  <si>
    <t>Ａ股指数</t>
  </si>
  <si>
    <t>500924.69亿</t>
  </si>
  <si>
    <t>电力</t>
  </si>
  <si>
    <t>28357.81亿</t>
  </si>
  <si>
    <t>沪深300</t>
  </si>
  <si>
    <t>433935.22亿</t>
  </si>
  <si>
    <t>承诺不减</t>
  </si>
  <si>
    <t>24175.63亿</t>
  </si>
  <si>
    <t>户数增加</t>
  </si>
  <si>
    <t>20242.38亿</t>
  </si>
  <si>
    <t>MSCI成份</t>
  </si>
  <si>
    <t>406178.91亿</t>
  </si>
  <si>
    <t>商誉减值</t>
  </si>
  <si>
    <t>19865.21亿</t>
  </si>
  <si>
    <t>大盘股</t>
  </si>
  <si>
    <t>392111.91亿</t>
  </si>
  <si>
    <t>定增股</t>
  </si>
  <si>
    <t>19546.29亿</t>
  </si>
  <si>
    <t>北上重仓</t>
  </si>
  <si>
    <t>364294.72亿</t>
  </si>
  <si>
    <t>医疗保健</t>
  </si>
  <si>
    <t>17945.00亿</t>
  </si>
  <si>
    <t>深证综指</t>
  </si>
  <si>
    <t>318051.66亿</t>
  </si>
  <si>
    <t>稀缺资源</t>
  </si>
  <si>
    <t>16428.88亿</t>
  </si>
  <si>
    <t>上证180</t>
  </si>
  <si>
    <t>310173.91亿</t>
  </si>
  <si>
    <t>陕西板块</t>
  </si>
  <si>
    <t>13207.75亿</t>
  </si>
  <si>
    <t>非周期股</t>
  </si>
  <si>
    <t>299231.81亿</t>
  </si>
  <si>
    <t>含B股</t>
  </si>
  <si>
    <t>10616.10亿</t>
  </si>
  <si>
    <t>深证Ａ指</t>
  </si>
  <si>
    <t>268703.97亿</t>
  </si>
  <si>
    <t>密集调研</t>
  </si>
  <si>
    <t>10567.01亿</t>
  </si>
  <si>
    <t>新指数</t>
  </si>
  <si>
    <t>264414.41亿</t>
  </si>
  <si>
    <t>山西板块</t>
  </si>
  <si>
    <t>8149.29亿</t>
  </si>
  <si>
    <t>中证A100</t>
  </si>
  <si>
    <t>227088.41亿</t>
  </si>
  <si>
    <t>TOPCon电池</t>
  </si>
  <si>
    <t>7741.01亿</t>
  </si>
  <si>
    <t>含H股</t>
  </si>
  <si>
    <t>201362.16亿</t>
  </si>
  <si>
    <t>云南板块</t>
  </si>
  <si>
    <t>7497.78亿</t>
  </si>
  <si>
    <t>上证50</t>
  </si>
  <si>
    <t>200674.08亿</t>
  </si>
  <si>
    <t>新疆板块</t>
  </si>
  <si>
    <t>7254.45亿</t>
  </si>
  <si>
    <t>北京板块</t>
  </si>
  <si>
    <t>195604.28亿</t>
  </si>
  <si>
    <t>HJT电池</t>
  </si>
  <si>
    <t>6440.96亿</t>
  </si>
  <si>
    <t>深成指R</t>
  </si>
  <si>
    <t>189756.84亿</t>
  </si>
  <si>
    <t>POE胶膜</t>
  </si>
  <si>
    <t>6317.75亿</t>
  </si>
  <si>
    <t>中特估</t>
  </si>
  <si>
    <t>181177.86亿</t>
  </si>
  <si>
    <t>化纤</t>
  </si>
  <si>
    <t>4089.08亿</t>
  </si>
  <si>
    <t>通达信88</t>
  </si>
  <si>
    <t>147698.97亿</t>
  </si>
  <si>
    <t>近期复牌</t>
  </si>
  <si>
    <t>3455.77亿</t>
  </si>
  <si>
    <t>证金汇金持股</t>
  </si>
  <si>
    <t>132553.36亿</t>
  </si>
  <si>
    <t>供气供热</t>
  </si>
  <si>
    <t>3065.15亿</t>
  </si>
  <si>
    <t>中证500</t>
  </si>
  <si>
    <t>125691.98亿</t>
  </si>
  <si>
    <t>海南板块</t>
  </si>
  <si>
    <t>3017.48亿</t>
  </si>
  <si>
    <t>社保重仓</t>
  </si>
  <si>
    <t>123911.92亿</t>
  </si>
  <si>
    <t>草甘膦</t>
  </si>
  <si>
    <t>1491.16亿</t>
  </si>
  <si>
    <t>创业板综</t>
  </si>
  <si>
    <t>118807.92亿</t>
  </si>
  <si>
    <t>商贸代理</t>
  </si>
  <si>
    <t>1031.81亿</t>
  </si>
  <si>
    <t>消费100</t>
  </si>
  <si>
    <t>113815.08亿</t>
  </si>
  <si>
    <t>创质量</t>
  </si>
  <si>
    <t>--</t>
  </si>
  <si>
    <t>央视50</t>
  </si>
  <si>
    <t>111825.70亿</t>
  </si>
  <si>
    <t>配股预案</t>
  </si>
  <si>
    <t>高分红股</t>
  </si>
  <si>
    <t>110336.32亿</t>
  </si>
  <si>
    <t>腾讯济安</t>
  </si>
  <si>
    <t>中字头</t>
  </si>
  <si>
    <t>105653.84亿</t>
  </si>
  <si>
    <t>深证50</t>
  </si>
  <si>
    <t>保险重仓</t>
  </si>
  <si>
    <t>98981.20亿</t>
  </si>
  <si>
    <t>深次新股</t>
  </si>
  <si>
    <t>百元股</t>
  </si>
  <si>
    <t>87070.98亿</t>
  </si>
  <si>
    <t>创业板50</t>
  </si>
  <si>
    <t>深圳板块</t>
  </si>
  <si>
    <t>83289.03亿</t>
  </si>
  <si>
    <t>绿色电力</t>
  </si>
  <si>
    <t>上证380</t>
  </si>
  <si>
    <t>72750.82亿</t>
  </si>
  <si>
    <t>小盘价值</t>
  </si>
  <si>
    <t>浙江板块</t>
  </si>
  <si>
    <t>68302.99亿</t>
  </si>
  <si>
    <t>中盘价值</t>
  </si>
  <si>
    <t>含可转债</t>
  </si>
  <si>
    <t>64526.05亿</t>
  </si>
  <si>
    <t>中盘成长</t>
  </si>
  <si>
    <t>江苏板块</t>
  </si>
  <si>
    <t>63400.66亿</t>
  </si>
  <si>
    <t>深证治理</t>
  </si>
  <si>
    <t>拟增持</t>
  </si>
  <si>
    <t>60594.04亿</t>
  </si>
  <si>
    <t>资源优势</t>
  </si>
  <si>
    <t>广东板块</t>
  </si>
  <si>
    <t>50820.79亿</t>
  </si>
  <si>
    <t>创业大盘</t>
  </si>
  <si>
    <t>创投概念</t>
  </si>
  <si>
    <t>49351.95亿</t>
  </si>
  <si>
    <t>创科技</t>
  </si>
  <si>
    <t>整体上市</t>
  </si>
  <si>
    <t>42395.21亿</t>
  </si>
  <si>
    <t>高市净率</t>
  </si>
  <si>
    <t>37725.59亿</t>
  </si>
  <si>
    <t>定增预案</t>
  </si>
  <si>
    <t>37049.80亿</t>
  </si>
  <si>
    <t>医药</t>
  </si>
  <si>
    <t>36680.33亿</t>
  </si>
  <si>
    <t>白酒概念</t>
  </si>
  <si>
    <t>36183.57亿</t>
  </si>
  <si>
    <t>酿酒</t>
  </si>
  <si>
    <t>35955.21亿</t>
  </si>
  <si>
    <t>分拆上市预期</t>
  </si>
  <si>
    <t>33506.69亿</t>
  </si>
  <si>
    <t>元器件</t>
  </si>
  <si>
    <t>33224.84亿</t>
  </si>
  <si>
    <t>化工</t>
  </si>
  <si>
    <t>33150.38亿</t>
  </si>
  <si>
    <t>证券</t>
  </si>
  <si>
    <t>30449.28亿</t>
  </si>
  <si>
    <t>参股新股</t>
  </si>
  <si>
    <t>28176.81亿</t>
  </si>
  <si>
    <t>业绩预增</t>
  </si>
  <si>
    <t>27000.77亿</t>
  </si>
  <si>
    <t>雄安新区</t>
  </si>
  <si>
    <t>26632.74亿</t>
  </si>
  <si>
    <t>四川板块</t>
  </si>
  <si>
    <t>26416.88亿</t>
  </si>
  <si>
    <t>社保新进</t>
  </si>
  <si>
    <t>25622.83亿</t>
  </si>
  <si>
    <t>参股金融</t>
  </si>
  <si>
    <t>25001.34亿</t>
  </si>
  <si>
    <t>钠电池</t>
  </si>
  <si>
    <t>23168.60亿</t>
  </si>
  <si>
    <t>贵州板块</t>
  </si>
  <si>
    <t>22440.01亿</t>
  </si>
  <si>
    <t>破增发价</t>
  </si>
  <si>
    <t>22413.87亿</t>
  </si>
  <si>
    <t>动力电池回收</t>
  </si>
  <si>
    <t>21575.05亿</t>
  </si>
  <si>
    <t>并购重组股</t>
  </si>
  <si>
    <t>19953.69亿</t>
  </si>
  <si>
    <t>铁路基建</t>
  </si>
  <si>
    <t>19943.00亿</t>
  </si>
  <si>
    <t>高市盈率</t>
  </si>
  <si>
    <t>19761.39亿</t>
  </si>
  <si>
    <t>保险</t>
  </si>
  <si>
    <t>18423.28亿</t>
  </si>
  <si>
    <t>安徽板块</t>
  </si>
  <si>
    <t>18357.95亿</t>
  </si>
  <si>
    <t>AI眼镜</t>
  </si>
  <si>
    <t>17514.10亿</t>
  </si>
  <si>
    <t>家用电器</t>
  </si>
  <si>
    <t>17418.64亿</t>
  </si>
  <si>
    <t>湖南板块</t>
  </si>
  <si>
    <t>14967.01亿</t>
  </si>
  <si>
    <t>仿制药</t>
  </si>
  <si>
    <t>13903.02亿</t>
  </si>
  <si>
    <t>河南板块</t>
  </si>
  <si>
    <t>13866.70亿</t>
  </si>
  <si>
    <t>超临界发电</t>
  </si>
  <si>
    <t>13700.48亿</t>
  </si>
  <si>
    <t>锂矿</t>
  </si>
  <si>
    <t>13628.01亿</t>
  </si>
  <si>
    <t>新冠检测</t>
  </si>
  <si>
    <t>12986.04亿</t>
  </si>
  <si>
    <t>盐湖提锂</t>
  </si>
  <si>
    <t>12387.53亿</t>
  </si>
  <si>
    <t>肝炎概念</t>
  </si>
  <si>
    <t>12382.42亿</t>
  </si>
  <si>
    <t>钴金属</t>
  </si>
  <si>
    <t>12190.07亿</t>
  </si>
  <si>
    <t>MiniLED</t>
  </si>
  <si>
    <t>11936.30亿</t>
  </si>
  <si>
    <t>河北板块</t>
  </si>
  <si>
    <t>11650.82亿</t>
  </si>
  <si>
    <t>医美概念</t>
  </si>
  <si>
    <t>10523.37亿</t>
  </si>
  <si>
    <t>交通设施</t>
  </si>
  <si>
    <t>10209.64亿</t>
  </si>
  <si>
    <t>新冠药概念</t>
  </si>
  <si>
    <t>10176.21亿</t>
  </si>
  <si>
    <t>生物疫苗</t>
  </si>
  <si>
    <t>10060.04亿</t>
  </si>
  <si>
    <t>BIPV概念</t>
  </si>
  <si>
    <t>9558.64亿</t>
  </si>
  <si>
    <t>信托重仓</t>
  </si>
  <si>
    <t>9074.27亿</t>
  </si>
  <si>
    <t>航空</t>
  </si>
  <si>
    <t>8966.20亿</t>
  </si>
  <si>
    <t>磷概念</t>
  </si>
  <si>
    <t>8472.48亿</t>
  </si>
  <si>
    <t>钢铁</t>
  </si>
  <si>
    <t>8340.32亿</t>
  </si>
  <si>
    <t>可燃冰</t>
  </si>
  <si>
    <t>8230.74亿</t>
  </si>
  <si>
    <t>猪肉</t>
  </si>
  <si>
    <t>8112.52亿</t>
  </si>
  <si>
    <t>辽宁板块</t>
  </si>
  <si>
    <t>7984.65亿</t>
  </si>
  <si>
    <t>民营医院</t>
  </si>
  <si>
    <t>7977.79亿</t>
  </si>
  <si>
    <t>江西板块</t>
  </si>
  <si>
    <t>7905.35亿</t>
  </si>
  <si>
    <t>建材</t>
  </si>
  <si>
    <t>7128.19亿</t>
  </si>
  <si>
    <t>仓储物流</t>
  </si>
  <si>
    <t>7081.50亿</t>
  </si>
  <si>
    <t>高融资盘</t>
  </si>
  <si>
    <t>6271.78亿</t>
  </si>
  <si>
    <t>远程办公</t>
  </si>
  <si>
    <t>5390.06亿</t>
  </si>
  <si>
    <t>微盘精选</t>
  </si>
  <si>
    <t>5344.54亿</t>
  </si>
  <si>
    <t>氟概念</t>
  </si>
  <si>
    <t>5343.85亿</t>
  </si>
  <si>
    <t>钒电池</t>
  </si>
  <si>
    <t>5239.52亿</t>
  </si>
  <si>
    <t>股权激励</t>
  </si>
  <si>
    <t>5235.39亿</t>
  </si>
  <si>
    <t>辅助生殖</t>
  </si>
  <si>
    <t>5156.37亿</t>
  </si>
  <si>
    <t>小红书概念</t>
  </si>
  <si>
    <t>4753.51亿</t>
  </si>
  <si>
    <t>广告包装</t>
  </si>
  <si>
    <t>3581.33亿</t>
  </si>
  <si>
    <t>知识产权</t>
  </si>
  <si>
    <t>3512.07亿</t>
  </si>
  <si>
    <t>黑龙江</t>
  </si>
  <si>
    <t>3490.02亿</t>
  </si>
  <si>
    <t>家居用品</t>
  </si>
  <si>
    <t>3045.94亿</t>
  </si>
  <si>
    <t>甘肃板块</t>
  </si>
  <si>
    <t>2860.66亿</t>
  </si>
  <si>
    <t>PVDF概念</t>
  </si>
  <si>
    <t>2761.00亿</t>
  </si>
  <si>
    <t>摘帽</t>
  </si>
  <si>
    <t>2709.13亿</t>
  </si>
  <si>
    <t>医废处理</t>
  </si>
  <si>
    <t>2505.36亿</t>
  </si>
  <si>
    <t>青海板块</t>
  </si>
  <si>
    <t>2067.25亿</t>
  </si>
  <si>
    <t>宁夏板块</t>
  </si>
  <si>
    <t>1891.70亿</t>
  </si>
  <si>
    <t>近端次新</t>
  </si>
  <si>
    <t>1797.19亿</t>
  </si>
  <si>
    <t>水务</t>
  </si>
  <si>
    <t>1397.41亿</t>
  </si>
  <si>
    <t>综合类</t>
  </si>
  <si>
    <t>1081.62亿</t>
  </si>
  <si>
    <t>酒店餐饮</t>
  </si>
  <si>
    <t>684.80亿</t>
  </si>
  <si>
    <t>风沙治理</t>
  </si>
  <si>
    <t>426.64亿</t>
  </si>
  <si>
    <t>成份Ｂ指</t>
  </si>
  <si>
    <t>384.61亿</t>
  </si>
  <si>
    <t>公共交通</t>
  </si>
  <si>
    <t>313.92亿</t>
  </si>
  <si>
    <t>中证100</t>
  </si>
  <si>
    <t>科技100</t>
  </si>
  <si>
    <t>投资时钟</t>
  </si>
  <si>
    <t>小盘成长</t>
  </si>
  <si>
    <t>大盘价值</t>
  </si>
  <si>
    <t>能源金属</t>
  </si>
  <si>
    <t>珠三角</t>
  </si>
  <si>
    <t>长三角</t>
  </si>
  <si>
    <t>国证红利</t>
  </si>
  <si>
    <t>国证服务</t>
  </si>
  <si>
    <t>深证ETF</t>
  </si>
  <si>
    <t>数字经济</t>
  </si>
  <si>
    <t>创业300</t>
  </si>
  <si>
    <t>宽基ETF</t>
  </si>
  <si>
    <t>科创高装</t>
  </si>
  <si>
    <t>沪股通</t>
  </si>
  <si>
    <t>农业主题</t>
  </si>
  <si>
    <t>上证中盘</t>
  </si>
  <si>
    <t>超大盘</t>
  </si>
  <si>
    <t>治理指数</t>
  </si>
  <si>
    <t>中证 500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</si>
  <si>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</si>
  <si>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</si>
  <si>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</si>
  <si>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</si>
  <si>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</si>
  <si>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</si>
  <si>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</si>
  <si>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</si>
  <si>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</si>
  <si>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</si>
  <si>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</si>
  <si>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</si>
  <si>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</si>
  <si>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</si>
  <si>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</si>
  <si>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</si>
  <si>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</si>
  <si>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</si>
  <si>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</si>
  <si>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</si>
  <si>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</si>
  <si>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Ｂ股指数</t>
  </si>
  <si>
    <t>高端装备</t>
  </si>
  <si>
    <t>优势制造</t>
  </si>
  <si>
    <t>300高贝</t>
  </si>
  <si>
    <t>300非银</t>
  </si>
  <si>
    <t>800工业</t>
  </si>
  <si>
    <t>中证新兴</t>
  </si>
  <si>
    <t>深证100R</t>
  </si>
  <si>
    <t>碳科技60</t>
  </si>
  <si>
    <t>国证Ｂ指</t>
  </si>
  <si>
    <t>成长40</t>
  </si>
  <si>
    <t>深证100</t>
  </si>
  <si>
    <t>深证科技</t>
  </si>
  <si>
    <t>深证成长</t>
  </si>
  <si>
    <t>国证环保</t>
  </si>
  <si>
    <t>1000工业</t>
  </si>
  <si>
    <t>国证新能</t>
  </si>
  <si>
    <t>I100</t>
  </si>
  <si>
    <t>央视生态</t>
  </si>
  <si>
    <t>中创100R</t>
  </si>
  <si>
    <t>中创100</t>
  </si>
  <si>
    <t>深证工业</t>
  </si>
  <si>
    <t>1000成长</t>
  </si>
  <si>
    <t>深证新兴</t>
  </si>
  <si>
    <t>中创EW</t>
  </si>
  <si>
    <t>300深市</t>
  </si>
  <si>
    <t>消费电子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</si>
  <si>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</si>
  <si>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</si>
  <si>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</si>
  <si>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</si>
  <si>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</si>
  <si>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</si>
  <si>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</si>
  <si>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</si>
  <si>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</si>
  <si>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</si>
  <si>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</si>
  <si>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</si>
  <si>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上证能源</t>
  </si>
  <si>
    <t>能源等权</t>
  </si>
  <si>
    <t>380能源</t>
  </si>
  <si>
    <t>上证环保</t>
  </si>
  <si>
    <t>沪新丝路</t>
  </si>
  <si>
    <t>科创新能</t>
  </si>
  <si>
    <t>A股资源</t>
  </si>
  <si>
    <t>细分机械</t>
  </si>
  <si>
    <t>煤炭指数</t>
  </si>
  <si>
    <t>中证环保</t>
  </si>
  <si>
    <t>CSSW丝路</t>
  </si>
  <si>
    <t>300能源</t>
  </si>
  <si>
    <t>300工业</t>
  </si>
  <si>
    <t>300通信</t>
  </si>
  <si>
    <t>中证能源</t>
  </si>
  <si>
    <t>新能源</t>
  </si>
  <si>
    <t>中证下游</t>
  </si>
  <si>
    <t>内地低碳</t>
  </si>
  <si>
    <t>全指能源</t>
  </si>
  <si>
    <t>创业板指</t>
  </si>
  <si>
    <t>碳科技30</t>
  </si>
  <si>
    <t>金融指数</t>
  </si>
  <si>
    <t>绿色低碳</t>
  </si>
  <si>
    <t>创业低碳</t>
  </si>
  <si>
    <t>先进制造</t>
  </si>
  <si>
    <t>创业制造</t>
  </si>
  <si>
    <t>创新能源</t>
  </si>
  <si>
    <t>长江100</t>
  </si>
  <si>
    <t>电子50</t>
  </si>
  <si>
    <t>中小创Q</t>
  </si>
  <si>
    <t>创价值</t>
  </si>
  <si>
    <t>创成长</t>
  </si>
  <si>
    <t>深证民营</t>
  </si>
  <si>
    <t>民企100</t>
  </si>
  <si>
    <t>1000能源</t>
  </si>
  <si>
    <t>国证通信</t>
  </si>
  <si>
    <t>周期100</t>
  </si>
  <si>
    <t>苏州率先</t>
  </si>
  <si>
    <t>国证保证</t>
  </si>
  <si>
    <t>绿色煤炭</t>
  </si>
  <si>
    <t>证券龙头</t>
  </si>
  <si>
    <t>国证油气</t>
  </si>
  <si>
    <t>创业板R</t>
  </si>
  <si>
    <t>TMT50</t>
  </si>
  <si>
    <t>深证能源</t>
  </si>
  <si>
    <t>深证金融</t>
  </si>
  <si>
    <t>深证电信</t>
  </si>
  <si>
    <t>深证装备</t>
  </si>
  <si>
    <t>深证环保</t>
  </si>
  <si>
    <t>创业新兴</t>
  </si>
  <si>
    <t>中小治理</t>
  </si>
  <si>
    <t>深证龙头</t>
  </si>
  <si>
    <t>创业成长</t>
  </si>
  <si>
    <t>创业板V</t>
  </si>
  <si>
    <t>深周期50</t>
  </si>
  <si>
    <t>深成能源</t>
  </si>
  <si>
    <t>深成工业</t>
  </si>
  <si>
    <t>深成金融</t>
  </si>
  <si>
    <t>深成电信</t>
  </si>
  <si>
    <t>深证F120</t>
  </si>
  <si>
    <t>深证中游</t>
  </si>
  <si>
    <t>CSSW证券</t>
  </si>
  <si>
    <t>中证新能</t>
  </si>
  <si>
    <t>800非银</t>
  </si>
  <si>
    <t>证券公司</t>
  </si>
  <si>
    <t>煤炭等权</t>
  </si>
  <si>
    <t>一带一路</t>
  </si>
  <si>
    <t>中证煤炭</t>
  </si>
  <si>
    <t>新能源电池</t>
  </si>
  <si>
    <t>龙头家电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</si>
  <si>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</si>
  <si>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</si>
  <si>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</si>
  <si>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</si>
  <si>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</si>
  <si>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</si>
  <si>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FB00</t>
  </si>
  <si>
    <t>纤维板连续</t>
  </si>
  <si>
    <t>CY00</t>
  </si>
  <si>
    <t>棉纱连续</t>
  </si>
  <si>
    <t>AU00</t>
  </si>
  <si>
    <t>黄金连续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</si>
  <si>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</si>
  <si>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</si>
  <si>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</si>
  <si>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</si>
  <si>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</si>
  <si>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</si>
  <si>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</si>
  <si>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</si>
  <si>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</si>
  <si>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</si>
  <si>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</si>
  <si>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</si>
  <si>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</si>
  <si>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</si>
  <si>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</si>
  <si>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</si>
  <si>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</si>
  <si>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</si>
  <si>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</si>
  <si>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</si>
  <si>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</si>
  <si>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</si>
  <si>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</si>
  <si>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</si>
  <si>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</si>
  <si>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</si>
  <si>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V00</t>
  </si>
  <si>
    <t>聚氯乙烯连续</t>
  </si>
  <si>
    <t>CF00</t>
  </si>
  <si>
    <t>棉花连续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</si>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</sst>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F14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"880835"</f>
        <v>880835</v>
      </c>
      <c r="B3" s="30" t="s">
        <v>5</v>
      </c>
      <c r="C3" s="30" t="s">
        <v>6</v>
      </c>
      <c r="D3" s="30" t="str">
        <f>"000906"</f>
        <v>000906</v>
      </c>
      <c r="E3" s="30" t="s">
        <v>7</v>
      </c>
      <c r="F3" s="30" t="s">
        <v>8</v>
      </c>
    </row>
    <row r="4" ht="16.5" spans="1:6">
      <c r="A4" s="30" t="str">
        <f>"000015"</f>
        <v>000015</v>
      </c>
      <c r="B4" s="30" t="s">
        <v>9</v>
      </c>
      <c r="C4" s="30" t="s">
        <v>10</v>
      </c>
      <c r="D4" s="30" t="str">
        <f>"000001"</f>
        <v>000001</v>
      </c>
      <c r="E4" s="30" t="s">
        <v>11</v>
      </c>
      <c r="F4" s="30" t="s">
        <v>12</v>
      </c>
    </row>
    <row r="5" ht="16.5" spans="1:6">
      <c r="A5" s="30" t="str">
        <f>"880446"</f>
        <v>880446</v>
      </c>
      <c r="B5" s="30" t="s">
        <v>13</v>
      </c>
      <c r="C5" s="30" t="s">
        <v>14</v>
      </c>
      <c r="D5" s="30" t="str">
        <f>"999999"</f>
        <v>999999</v>
      </c>
      <c r="E5" s="30" t="s">
        <v>11</v>
      </c>
      <c r="F5" s="30" t="s">
        <v>12</v>
      </c>
    </row>
    <row r="6" ht="16.5" spans="1:6">
      <c r="A6" s="30" t="str">
        <f>"880802"</f>
        <v>880802</v>
      </c>
      <c r="B6" s="30" t="s">
        <v>15</v>
      </c>
      <c r="C6" s="30" t="s">
        <v>16</v>
      </c>
      <c r="D6" s="30" t="str">
        <f>"000017"</f>
        <v>000017</v>
      </c>
      <c r="E6" s="30" t="s">
        <v>17</v>
      </c>
      <c r="F6" s="30" t="s">
        <v>18</v>
      </c>
    </row>
    <row r="7" ht="16.5" spans="1:6">
      <c r="A7" s="30" t="str">
        <f>"880215"</f>
        <v>880215</v>
      </c>
      <c r="B7" s="30" t="s">
        <v>19</v>
      </c>
      <c r="C7" s="30" t="s">
        <v>20</v>
      </c>
      <c r="D7" s="30" t="str">
        <f>"000002"</f>
        <v>000002</v>
      </c>
      <c r="E7" s="30" t="s">
        <v>21</v>
      </c>
      <c r="F7" s="30" t="s">
        <v>22</v>
      </c>
    </row>
    <row r="8" ht="16.5" spans="1:6">
      <c r="A8" s="30" t="str">
        <f>"880305"</f>
        <v>880305</v>
      </c>
      <c r="B8" s="30" t="s">
        <v>23</v>
      </c>
      <c r="C8" s="30" t="s">
        <v>24</v>
      </c>
      <c r="D8" s="30" t="str">
        <f>"000300"</f>
        <v>000300</v>
      </c>
      <c r="E8" s="30" t="s">
        <v>25</v>
      </c>
      <c r="F8" s="30" t="s">
        <v>26</v>
      </c>
    </row>
    <row r="9" ht="16.5" spans="1:6">
      <c r="A9" s="30" t="str">
        <f>"880527"</f>
        <v>880527</v>
      </c>
      <c r="B9" s="30" t="s">
        <v>27</v>
      </c>
      <c r="C9" s="30" t="s">
        <v>28</v>
      </c>
      <c r="D9" s="30" t="str">
        <f>"399300"</f>
        <v>399300</v>
      </c>
      <c r="E9" s="30" t="s">
        <v>25</v>
      </c>
      <c r="F9" s="30" t="s">
        <v>26</v>
      </c>
    </row>
    <row r="10" ht="16.5" spans="1:6">
      <c r="A10" s="30" t="str">
        <f>"880876"</f>
        <v>880876</v>
      </c>
      <c r="B10" s="30" t="s">
        <v>29</v>
      </c>
      <c r="C10" s="30" t="s">
        <v>30</v>
      </c>
      <c r="D10" s="30" t="str">
        <f>"880883"</f>
        <v>880883</v>
      </c>
      <c r="E10" s="30" t="s">
        <v>31</v>
      </c>
      <c r="F10" s="30" t="s">
        <v>32</v>
      </c>
    </row>
    <row r="11" ht="16.5" spans="1:6">
      <c r="A11" s="30" t="str">
        <f>"880817"</f>
        <v>880817</v>
      </c>
      <c r="B11" s="30" t="s">
        <v>33</v>
      </c>
      <c r="C11" s="30" t="s">
        <v>34</v>
      </c>
      <c r="D11" s="30" t="str">
        <f>"880821"</f>
        <v>880821</v>
      </c>
      <c r="E11" s="30" t="s">
        <v>35</v>
      </c>
      <c r="F11" s="30" t="s">
        <v>36</v>
      </c>
    </row>
    <row r="12" ht="16.5" spans="1:6">
      <c r="A12" s="30" t="str">
        <f>"880856"</f>
        <v>880856</v>
      </c>
      <c r="B12" s="30" t="s">
        <v>37</v>
      </c>
      <c r="C12" s="30" t="s">
        <v>38</v>
      </c>
      <c r="D12" s="30" t="str">
        <f>"880721"</f>
        <v>880721</v>
      </c>
      <c r="E12" s="30" t="s">
        <v>39</v>
      </c>
      <c r="F12" s="30" t="s">
        <v>40</v>
      </c>
    </row>
    <row r="13" ht="16.5" spans="1:6">
      <c r="A13" s="30" t="str">
        <f>"880398"</f>
        <v>880398</v>
      </c>
      <c r="B13" s="30" t="s">
        <v>41</v>
      </c>
      <c r="C13" s="30" t="s">
        <v>42</v>
      </c>
      <c r="D13" s="30" t="str">
        <f>"399106"</f>
        <v>399106</v>
      </c>
      <c r="E13" s="30" t="s">
        <v>43</v>
      </c>
      <c r="F13" s="30" t="s">
        <v>44</v>
      </c>
    </row>
    <row r="14" ht="16.5" spans="1:6">
      <c r="A14" s="30" t="str">
        <f>"880505"</f>
        <v>880505</v>
      </c>
      <c r="B14" s="30" t="s">
        <v>45</v>
      </c>
      <c r="C14" s="30" t="s">
        <v>46</v>
      </c>
      <c r="D14" s="30" t="str">
        <f>"000010"</f>
        <v>000010</v>
      </c>
      <c r="E14" s="30" t="s">
        <v>47</v>
      </c>
      <c r="F14" s="30" t="s">
        <v>48</v>
      </c>
    </row>
    <row r="15" ht="16.5" spans="1:6">
      <c r="A15" s="30" t="str">
        <f>"880208"</f>
        <v>880208</v>
      </c>
      <c r="B15" s="30" t="s">
        <v>49</v>
      </c>
      <c r="C15" s="30" t="s">
        <v>50</v>
      </c>
      <c r="D15" s="30" t="str">
        <f>"880680"</f>
        <v>880680</v>
      </c>
      <c r="E15" s="30" t="s">
        <v>51</v>
      </c>
      <c r="F15" s="30" t="s">
        <v>52</v>
      </c>
    </row>
    <row r="16" ht="16.5" spans="1:6">
      <c r="A16" s="30" t="str">
        <f>"880502"</f>
        <v>880502</v>
      </c>
      <c r="B16" s="30" t="s">
        <v>53</v>
      </c>
      <c r="C16" s="30" t="s">
        <v>54</v>
      </c>
      <c r="D16" s="30" t="str">
        <f>"399107"</f>
        <v>399107</v>
      </c>
      <c r="E16" s="30" t="s">
        <v>55</v>
      </c>
      <c r="F16" s="30" t="s">
        <v>56</v>
      </c>
    </row>
    <row r="17" ht="16.5" spans="1:6">
      <c r="A17" s="30" t="str">
        <f>"880816"</f>
        <v>880816</v>
      </c>
      <c r="B17" s="30" t="s">
        <v>57</v>
      </c>
      <c r="C17" s="30" t="s">
        <v>58</v>
      </c>
      <c r="D17" s="30" t="str">
        <f>"399100"</f>
        <v>399100</v>
      </c>
      <c r="E17" s="30" t="s">
        <v>59</v>
      </c>
      <c r="F17" s="30" t="s">
        <v>60</v>
      </c>
    </row>
    <row r="18" ht="16.5" spans="1:6">
      <c r="A18" s="30" t="str">
        <f>"880217"</f>
        <v>880217</v>
      </c>
      <c r="B18" s="30" t="s">
        <v>61</v>
      </c>
      <c r="C18" s="30" t="s">
        <v>62</v>
      </c>
      <c r="D18" s="30" t="str">
        <f>"000903"</f>
        <v>000903</v>
      </c>
      <c r="E18" s="30" t="s">
        <v>63</v>
      </c>
      <c r="F18" s="30" t="s">
        <v>64</v>
      </c>
    </row>
    <row r="19" ht="16.5" spans="1:6">
      <c r="A19" s="30" t="str">
        <f>"880638"</f>
        <v>880638</v>
      </c>
      <c r="B19" s="30" t="s">
        <v>65</v>
      </c>
      <c r="C19" s="30" t="s">
        <v>66</v>
      </c>
      <c r="D19" s="30" t="str">
        <f>"880501"</f>
        <v>880501</v>
      </c>
      <c r="E19" s="30" t="s">
        <v>67</v>
      </c>
      <c r="F19" s="30" t="s">
        <v>68</v>
      </c>
    </row>
    <row r="20" ht="16.5" spans="1:6">
      <c r="A20" s="30" t="str">
        <f>"880227"</f>
        <v>880227</v>
      </c>
      <c r="B20" s="30" t="s">
        <v>69</v>
      </c>
      <c r="C20" s="30" t="s">
        <v>70</v>
      </c>
      <c r="D20" s="30" t="str">
        <f>"000016"</f>
        <v>000016</v>
      </c>
      <c r="E20" s="30" t="s">
        <v>71</v>
      </c>
      <c r="F20" s="30" t="s">
        <v>72</v>
      </c>
    </row>
    <row r="21" ht="16.5" spans="1:6">
      <c r="A21" s="30" t="str">
        <f>"880202"</f>
        <v>880202</v>
      </c>
      <c r="B21" s="30" t="s">
        <v>73</v>
      </c>
      <c r="C21" s="30" t="s">
        <v>74</v>
      </c>
      <c r="D21" s="30" t="str">
        <f>"880207"</f>
        <v>880207</v>
      </c>
      <c r="E21" s="30" t="s">
        <v>75</v>
      </c>
      <c r="F21" s="30" t="s">
        <v>76</v>
      </c>
    </row>
    <row r="22" ht="16.5" spans="1:6">
      <c r="A22" s="30" t="str">
        <f>"880737"</f>
        <v>880737</v>
      </c>
      <c r="B22" s="30" t="s">
        <v>77</v>
      </c>
      <c r="C22" s="30" t="s">
        <v>78</v>
      </c>
      <c r="D22" s="30" t="str">
        <f>"399002"</f>
        <v>399002</v>
      </c>
      <c r="E22" s="30" t="s">
        <v>79</v>
      </c>
      <c r="F22" s="30" t="s">
        <v>80</v>
      </c>
    </row>
    <row r="23" ht="16.5" spans="1:6">
      <c r="A23" s="30" t="str">
        <f>"880649"</f>
        <v>880649</v>
      </c>
      <c r="B23" s="30" t="s">
        <v>81</v>
      </c>
      <c r="C23" s="30" t="s">
        <v>82</v>
      </c>
      <c r="D23" s="30" t="str">
        <f>"880671"</f>
        <v>880671</v>
      </c>
      <c r="E23" s="30" t="s">
        <v>83</v>
      </c>
      <c r="F23" s="30" t="s">
        <v>84</v>
      </c>
    </row>
    <row r="24" ht="16.5" spans="1:6">
      <c r="A24" s="30" t="str">
        <f>"880330"</f>
        <v>880330</v>
      </c>
      <c r="B24" s="30" t="s">
        <v>85</v>
      </c>
      <c r="C24" s="30" t="s">
        <v>86</v>
      </c>
      <c r="D24" s="30" t="str">
        <f>"880515"</f>
        <v>880515</v>
      </c>
      <c r="E24" s="30" t="s">
        <v>87</v>
      </c>
      <c r="F24" s="30" t="s">
        <v>88</v>
      </c>
    </row>
    <row r="25" ht="16.5" spans="1:6">
      <c r="A25" s="30" t="str">
        <f>"880872"</f>
        <v>880872</v>
      </c>
      <c r="B25" s="30" t="s">
        <v>89</v>
      </c>
      <c r="C25" s="30" t="s">
        <v>90</v>
      </c>
      <c r="D25" s="30" t="str">
        <f>"880857"</f>
        <v>880857</v>
      </c>
      <c r="E25" s="30" t="s">
        <v>91</v>
      </c>
      <c r="F25" s="30" t="s">
        <v>92</v>
      </c>
    </row>
    <row r="26" ht="16.5" spans="1:6">
      <c r="A26" s="30" t="str">
        <f>"880455"</f>
        <v>880455</v>
      </c>
      <c r="B26" s="30" t="s">
        <v>93</v>
      </c>
      <c r="C26" s="30" t="s">
        <v>94</v>
      </c>
      <c r="D26" s="30" t="str">
        <f>"000905"</f>
        <v>000905</v>
      </c>
      <c r="E26" s="30" t="s">
        <v>95</v>
      </c>
      <c r="F26" s="30" t="s">
        <v>96</v>
      </c>
    </row>
    <row r="27" ht="16.5" spans="1:6">
      <c r="A27" s="30" t="str">
        <f>"880230"</f>
        <v>880230</v>
      </c>
      <c r="B27" s="30" t="s">
        <v>97</v>
      </c>
      <c r="C27" s="30" t="s">
        <v>98</v>
      </c>
      <c r="D27" s="30" t="str">
        <f>"880806"</f>
        <v>880806</v>
      </c>
      <c r="E27" s="30" t="s">
        <v>99</v>
      </c>
      <c r="F27" s="30" t="s">
        <v>100</v>
      </c>
    </row>
    <row r="28" ht="16.5" spans="1:6">
      <c r="A28" s="30" t="str">
        <f>"880910"</f>
        <v>880910</v>
      </c>
      <c r="B28" s="30" t="s">
        <v>101</v>
      </c>
      <c r="C28" s="30" t="s">
        <v>102</v>
      </c>
      <c r="D28" s="30" t="str">
        <f>"399102"</f>
        <v>399102</v>
      </c>
      <c r="E28" s="30" t="s">
        <v>103</v>
      </c>
      <c r="F28" s="30" t="s">
        <v>104</v>
      </c>
    </row>
    <row r="29" ht="16.5" spans="1:6">
      <c r="A29" s="30" t="str">
        <f>"880414"</f>
        <v>880414</v>
      </c>
      <c r="B29" s="30" t="s">
        <v>105</v>
      </c>
      <c r="C29" s="30" t="s">
        <v>106</v>
      </c>
      <c r="D29" s="30" t="str">
        <f>"399364"</f>
        <v>399364</v>
      </c>
      <c r="E29" s="30" t="s">
        <v>107</v>
      </c>
      <c r="F29" s="30" t="s">
        <v>108</v>
      </c>
    </row>
    <row r="30" ht="16.5" spans="1:6">
      <c r="A30" s="30" t="str">
        <f>"399269"</f>
        <v>399269</v>
      </c>
      <c r="B30" s="30" t="s">
        <v>109</v>
      </c>
      <c r="C30" s="30" t="s">
        <v>110</v>
      </c>
      <c r="D30" s="30" t="str">
        <f>"399550"</f>
        <v>399550</v>
      </c>
      <c r="E30" s="30" t="s">
        <v>111</v>
      </c>
      <c r="F30" s="30" t="s">
        <v>112</v>
      </c>
    </row>
    <row r="31" ht="16.5" spans="1:6">
      <c r="A31" s="30" t="str">
        <f>"880890"</f>
        <v>880890</v>
      </c>
      <c r="B31" s="30" t="s">
        <v>113</v>
      </c>
      <c r="C31" s="30" t="s">
        <v>110</v>
      </c>
      <c r="D31" s="30" t="str">
        <f>"880526"</f>
        <v>880526</v>
      </c>
      <c r="E31" s="30" t="s">
        <v>114</v>
      </c>
      <c r="F31" s="30" t="s">
        <v>115</v>
      </c>
    </row>
    <row r="32" ht="16.5" spans="1:6">
      <c r="A32" s="30" t="str">
        <f>"000847"</f>
        <v>000847</v>
      </c>
      <c r="B32" s="30" t="s">
        <v>116</v>
      </c>
      <c r="C32" s="30" t="s">
        <v>110</v>
      </c>
      <c r="D32" s="30" t="str">
        <f>"880853"</f>
        <v>880853</v>
      </c>
      <c r="E32" s="30" t="s">
        <v>117</v>
      </c>
      <c r="F32" s="30" t="s">
        <v>118</v>
      </c>
    </row>
    <row r="33" ht="16.5" spans="1:6">
      <c r="A33" s="30" t="str">
        <f>"399850"</f>
        <v>399850</v>
      </c>
      <c r="B33" s="30" t="s">
        <v>119</v>
      </c>
      <c r="C33" s="30" t="s">
        <v>110</v>
      </c>
      <c r="D33" s="30" t="str">
        <f>"880805"</f>
        <v>880805</v>
      </c>
      <c r="E33" s="30" t="s">
        <v>120</v>
      </c>
      <c r="F33" s="30" t="s">
        <v>121</v>
      </c>
    </row>
    <row r="34" ht="16.5" spans="1:6">
      <c r="A34" s="30" t="str">
        <f>"399678"</f>
        <v>399678</v>
      </c>
      <c r="B34" s="30" t="s">
        <v>122</v>
      </c>
      <c r="C34" s="30" t="s">
        <v>110</v>
      </c>
      <c r="D34" s="30" t="str">
        <f>"880878"</f>
        <v>880878</v>
      </c>
      <c r="E34" s="30" t="s">
        <v>123</v>
      </c>
      <c r="F34" s="30" t="s">
        <v>124</v>
      </c>
    </row>
    <row r="35" ht="16.5" spans="1:6">
      <c r="A35" s="30" t="str">
        <f>"399673"</f>
        <v>399673</v>
      </c>
      <c r="B35" s="30" t="s">
        <v>125</v>
      </c>
      <c r="C35" s="30" t="s">
        <v>110</v>
      </c>
      <c r="D35" s="30" t="str">
        <f>"880218"</f>
        <v>880218</v>
      </c>
      <c r="E35" s="30" t="s">
        <v>126</v>
      </c>
      <c r="F35" s="30" t="s">
        <v>127</v>
      </c>
    </row>
    <row r="36" ht="16.5" spans="1:6">
      <c r="A36" s="30" t="str">
        <f>"399438"</f>
        <v>399438</v>
      </c>
      <c r="B36" s="30" t="s">
        <v>128</v>
      </c>
      <c r="C36" s="30" t="s">
        <v>110</v>
      </c>
      <c r="D36" s="30" t="str">
        <f>"000009"</f>
        <v>000009</v>
      </c>
      <c r="E36" s="30" t="s">
        <v>129</v>
      </c>
      <c r="F36" s="30" t="s">
        <v>130</v>
      </c>
    </row>
    <row r="37" ht="16.5" spans="1:6">
      <c r="A37" s="30" t="str">
        <f>"399377"</f>
        <v>399377</v>
      </c>
      <c r="B37" s="30" t="s">
        <v>131</v>
      </c>
      <c r="C37" s="30" t="s">
        <v>110</v>
      </c>
      <c r="D37" s="30" t="str">
        <f>"880228"</f>
        <v>880228</v>
      </c>
      <c r="E37" s="30" t="s">
        <v>132</v>
      </c>
      <c r="F37" s="30" t="s">
        <v>133</v>
      </c>
    </row>
    <row r="38" ht="16.5" spans="1:6">
      <c r="A38" s="30" t="str">
        <f>"399375"</f>
        <v>399375</v>
      </c>
      <c r="B38" s="30" t="s">
        <v>134</v>
      </c>
      <c r="C38" s="30" t="s">
        <v>110</v>
      </c>
      <c r="D38" s="30" t="str">
        <f>"880524"</f>
        <v>880524</v>
      </c>
      <c r="E38" s="30" t="s">
        <v>135</v>
      </c>
      <c r="F38" s="30" t="s">
        <v>136</v>
      </c>
    </row>
    <row r="39" ht="16.5" spans="1:6">
      <c r="A39" s="30" t="str">
        <f>"399374"</f>
        <v>399374</v>
      </c>
      <c r="B39" s="30" t="s">
        <v>137</v>
      </c>
      <c r="C39" s="30" t="s">
        <v>110</v>
      </c>
      <c r="D39" s="30" t="str">
        <f>"880226"</f>
        <v>880226</v>
      </c>
      <c r="E39" s="30" t="s">
        <v>138</v>
      </c>
      <c r="F39" s="30" t="s">
        <v>139</v>
      </c>
    </row>
    <row r="40" ht="16.5" spans="1:6">
      <c r="A40" s="30" t="str">
        <f>"399328"</f>
        <v>399328</v>
      </c>
      <c r="B40" s="30" t="s">
        <v>140</v>
      </c>
      <c r="C40" s="30" t="s">
        <v>110</v>
      </c>
      <c r="D40" s="30" t="str">
        <f>"880814"</f>
        <v>880814</v>
      </c>
      <c r="E40" s="30" t="s">
        <v>141</v>
      </c>
      <c r="F40" s="30" t="s">
        <v>142</v>
      </c>
    </row>
    <row r="41" ht="16.5" spans="1:6">
      <c r="A41" s="30" t="str">
        <f>"399319"</f>
        <v>399319</v>
      </c>
      <c r="B41" s="30" t="s">
        <v>143</v>
      </c>
      <c r="C41" s="30" t="s">
        <v>110</v>
      </c>
      <c r="D41" s="30" t="str">
        <f>"880212"</f>
        <v>880212</v>
      </c>
      <c r="E41" s="30" t="s">
        <v>144</v>
      </c>
      <c r="F41" s="30" t="s">
        <v>145</v>
      </c>
    </row>
    <row r="42" ht="16.5" spans="1:6">
      <c r="A42" s="30" t="str">
        <f>"399293"</f>
        <v>399293</v>
      </c>
      <c r="B42" s="30" t="s">
        <v>146</v>
      </c>
      <c r="C42" s="30" t="s">
        <v>110</v>
      </c>
      <c r="D42" s="30" t="str">
        <f>"880540"</f>
        <v>880540</v>
      </c>
      <c r="E42" s="30" t="s">
        <v>147</v>
      </c>
      <c r="F42" s="30" t="s">
        <v>148</v>
      </c>
    </row>
    <row r="43" ht="16.5" spans="1:6">
      <c r="A43" s="30" t="str">
        <f>"399276"</f>
        <v>399276</v>
      </c>
      <c r="B43" s="30" t="s">
        <v>149</v>
      </c>
      <c r="C43" s="30" t="s">
        <v>110</v>
      </c>
      <c r="D43" s="30" t="str">
        <f>"880532"</f>
        <v>880532</v>
      </c>
      <c r="E43" s="30" t="s">
        <v>150</v>
      </c>
      <c r="F43" s="30" t="s">
        <v>151</v>
      </c>
    </row>
    <row r="44" ht="16.5" spans="1:6">
      <c r="A44" s="31"/>
      <c r="B44" s="31"/>
      <c r="C44" s="31"/>
      <c r="D44" s="30" t="str">
        <f>"880827"</f>
        <v>880827</v>
      </c>
      <c r="E44" s="30" t="s">
        <v>152</v>
      </c>
      <c r="F44" s="30" t="s">
        <v>153</v>
      </c>
    </row>
    <row r="45" ht="16.5" spans="1:6">
      <c r="A45" s="31"/>
      <c r="B45" s="31"/>
      <c r="C45" s="31"/>
      <c r="D45" s="30" t="str">
        <f>"880850"</f>
        <v>880850</v>
      </c>
      <c r="E45" s="30" t="s">
        <v>154</v>
      </c>
      <c r="F45" s="30" t="s">
        <v>155</v>
      </c>
    </row>
    <row r="46" ht="16.5" spans="1:6">
      <c r="A46" s="31"/>
      <c r="B46" s="31"/>
      <c r="C46" s="31"/>
      <c r="D46" s="30" t="str">
        <f>"880400"</f>
        <v>880400</v>
      </c>
      <c r="E46" s="30" t="s">
        <v>156</v>
      </c>
      <c r="F46" s="30" t="s">
        <v>157</v>
      </c>
    </row>
    <row r="47" ht="16.5" spans="1:6">
      <c r="A47" s="31"/>
      <c r="B47" s="31"/>
      <c r="C47" s="31"/>
      <c r="D47" s="30" t="str">
        <f>"880564"</f>
        <v>880564</v>
      </c>
      <c r="E47" s="30" t="s">
        <v>158</v>
      </c>
      <c r="F47" s="30" t="s">
        <v>159</v>
      </c>
    </row>
    <row r="48" ht="16.5" spans="1:6">
      <c r="A48" s="31"/>
      <c r="B48" s="31"/>
      <c r="C48" s="31"/>
      <c r="D48" s="30" t="str">
        <f>"880380"</f>
        <v>880380</v>
      </c>
      <c r="E48" s="30" t="s">
        <v>160</v>
      </c>
      <c r="F48" s="30" t="s">
        <v>161</v>
      </c>
    </row>
    <row r="49" ht="16.5" spans="1:6">
      <c r="A49" s="31"/>
      <c r="B49" s="31"/>
      <c r="C49" s="31"/>
      <c r="D49" s="30" t="str">
        <f>"880970"</f>
        <v>880970</v>
      </c>
      <c r="E49" s="30" t="s">
        <v>162</v>
      </c>
      <c r="F49" s="30" t="s">
        <v>163</v>
      </c>
    </row>
    <row r="50" ht="16.5" spans="1:6">
      <c r="A50" s="31"/>
      <c r="B50" s="31"/>
      <c r="C50" s="31"/>
      <c r="D50" s="30" t="str">
        <f>"880492"</f>
        <v>880492</v>
      </c>
      <c r="E50" s="30" t="s">
        <v>164</v>
      </c>
      <c r="F50" s="30" t="s">
        <v>165</v>
      </c>
    </row>
    <row r="51" ht="16.5" spans="1:6">
      <c r="A51" s="31"/>
      <c r="B51" s="31"/>
      <c r="C51" s="31"/>
      <c r="D51" s="30" t="str">
        <f>"880335"</f>
        <v>880335</v>
      </c>
      <c r="E51" s="30" t="s">
        <v>166</v>
      </c>
      <c r="F51" s="30" t="s">
        <v>167</v>
      </c>
    </row>
    <row r="52" ht="16.5" spans="1:6">
      <c r="A52" s="31"/>
      <c r="B52" s="31"/>
      <c r="C52" s="31"/>
      <c r="D52" s="30" t="str">
        <f>"880472"</f>
        <v>880472</v>
      </c>
      <c r="E52" s="30" t="s">
        <v>168</v>
      </c>
      <c r="F52" s="30" t="s">
        <v>169</v>
      </c>
    </row>
    <row r="53" ht="16.5" spans="1:6">
      <c r="A53" s="31"/>
      <c r="B53" s="31"/>
      <c r="C53" s="31"/>
      <c r="D53" s="30" t="str">
        <f>"880852"</f>
        <v>880852</v>
      </c>
      <c r="E53" s="30" t="s">
        <v>170</v>
      </c>
      <c r="F53" s="30" t="s">
        <v>171</v>
      </c>
    </row>
    <row r="54" ht="16.5" spans="1:6">
      <c r="A54" s="31"/>
      <c r="B54" s="31"/>
      <c r="C54" s="31"/>
      <c r="D54" s="30" t="str">
        <f>"880619"</f>
        <v>880619</v>
      </c>
      <c r="E54" s="30" t="s">
        <v>172</v>
      </c>
      <c r="F54" s="30" t="s">
        <v>173</v>
      </c>
    </row>
    <row r="55" ht="16.5" spans="1:6">
      <c r="A55" s="31"/>
      <c r="B55" s="31"/>
      <c r="C55" s="31"/>
      <c r="D55" s="30" t="str">
        <f>"880911"</f>
        <v>880911</v>
      </c>
      <c r="E55" s="30" t="s">
        <v>174</v>
      </c>
      <c r="F55" s="30" t="s">
        <v>175</v>
      </c>
    </row>
    <row r="56" ht="16.5" spans="1:6">
      <c r="A56" s="31"/>
      <c r="B56" s="31"/>
      <c r="C56" s="31"/>
      <c r="D56" s="30" t="str">
        <f>"880223"</f>
        <v>880223</v>
      </c>
      <c r="E56" s="30" t="s">
        <v>176</v>
      </c>
      <c r="F56" s="30" t="s">
        <v>177</v>
      </c>
    </row>
    <row r="57" ht="16.5" spans="1:6">
      <c r="A57" s="31"/>
      <c r="B57" s="31"/>
      <c r="C57" s="31"/>
      <c r="D57" s="30" t="str">
        <f>"880783"</f>
        <v>880783</v>
      </c>
      <c r="E57" s="30" t="s">
        <v>178</v>
      </c>
      <c r="F57" s="30" t="s">
        <v>179</v>
      </c>
    </row>
    <row r="58" ht="16.5" spans="1:6">
      <c r="A58" s="31"/>
      <c r="B58" s="31"/>
      <c r="C58" s="31"/>
      <c r="D58" s="30" t="str">
        <f>"880538"</f>
        <v>880538</v>
      </c>
      <c r="E58" s="30" t="s">
        <v>180</v>
      </c>
      <c r="F58" s="30" t="s">
        <v>181</v>
      </c>
    </row>
    <row r="59" ht="16.5" spans="1:6">
      <c r="A59" s="31"/>
      <c r="B59" s="31"/>
      <c r="C59" s="31"/>
      <c r="D59" s="30" t="str">
        <f>"880755"</f>
        <v>880755</v>
      </c>
      <c r="E59" s="30" t="s">
        <v>182</v>
      </c>
      <c r="F59" s="30" t="s">
        <v>183</v>
      </c>
    </row>
    <row r="60" ht="16.5" spans="1:6">
      <c r="A60" s="31"/>
      <c r="B60" s="31"/>
      <c r="C60" s="31"/>
      <c r="D60" s="30" t="str">
        <f>"880229"</f>
        <v>880229</v>
      </c>
      <c r="E60" s="30" t="s">
        <v>184</v>
      </c>
      <c r="F60" s="30" t="s">
        <v>185</v>
      </c>
    </row>
    <row r="61" ht="16.5" spans="1:6">
      <c r="A61" s="31"/>
      <c r="B61" s="31"/>
      <c r="C61" s="31"/>
      <c r="D61" s="30" t="str">
        <f>"880622"</f>
        <v>880622</v>
      </c>
      <c r="E61" s="30" t="s">
        <v>186</v>
      </c>
      <c r="F61" s="30" t="s">
        <v>187</v>
      </c>
    </row>
    <row r="62" ht="16.5" spans="1:6">
      <c r="A62" s="31"/>
      <c r="B62" s="31"/>
      <c r="C62" s="31"/>
      <c r="D62" s="30" t="str">
        <f>"880632"</f>
        <v>880632</v>
      </c>
      <c r="E62" s="30" t="s">
        <v>188</v>
      </c>
      <c r="F62" s="30" t="s">
        <v>189</v>
      </c>
    </row>
    <row r="63" ht="16.5" spans="1:6">
      <c r="A63" s="31"/>
      <c r="B63" s="31"/>
      <c r="C63" s="31"/>
      <c r="D63" s="30" t="str">
        <f>"880576"</f>
        <v>880576</v>
      </c>
      <c r="E63" s="30" t="s">
        <v>190</v>
      </c>
      <c r="F63" s="30" t="s">
        <v>191</v>
      </c>
    </row>
    <row r="64" ht="16.5" spans="1:6">
      <c r="A64" s="31"/>
      <c r="B64" s="31"/>
      <c r="C64" s="31"/>
      <c r="D64" s="30" t="str">
        <f>"880525"</f>
        <v>880525</v>
      </c>
      <c r="E64" s="30" t="s">
        <v>192</v>
      </c>
      <c r="F64" s="30" t="s">
        <v>193</v>
      </c>
    </row>
    <row r="65" ht="16.5" spans="1:6">
      <c r="A65" s="31"/>
      <c r="B65" s="31"/>
      <c r="C65" s="31"/>
      <c r="D65" s="30" t="str">
        <f>"880824"</f>
        <v>880824</v>
      </c>
      <c r="E65" s="30" t="s">
        <v>194</v>
      </c>
      <c r="F65" s="30" t="s">
        <v>195</v>
      </c>
    </row>
    <row r="66" ht="16.5" spans="1:6">
      <c r="A66" s="31"/>
      <c r="B66" s="31"/>
      <c r="C66" s="31"/>
      <c r="D66" s="30" t="str">
        <f>"880473"</f>
        <v>880473</v>
      </c>
      <c r="E66" s="30" t="s">
        <v>196</v>
      </c>
      <c r="F66" s="30" t="s">
        <v>197</v>
      </c>
    </row>
    <row r="67" ht="16.5" spans="1:6">
      <c r="A67" s="31"/>
      <c r="B67" s="31"/>
      <c r="C67" s="31"/>
      <c r="D67" s="30" t="str">
        <f>"880224"</f>
        <v>880224</v>
      </c>
      <c r="E67" s="30" t="s">
        <v>198</v>
      </c>
      <c r="F67" s="30" t="s">
        <v>199</v>
      </c>
    </row>
    <row r="68" ht="16.5" spans="1:6">
      <c r="A68" s="31"/>
      <c r="B68" s="31"/>
      <c r="C68" s="31"/>
      <c r="D68" s="30" t="str">
        <f>"880566"</f>
        <v>880566</v>
      </c>
      <c r="E68" s="30" t="s">
        <v>200</v>
      </c>
      <c r="F68" s="30" t="s">
        <v>201</v>
      </c>
    </row>
    <row r="69" ht="16.5" spans="1:6">
      <c r="A69" s="31"/>
      <c r="B69" s="31"/>
      <c r="C69" s="31"/>
      <c r="D69" s="30" t="str">
        <f>"880387"</f>
        <v>880387</v>
      </c>
      <c r="E69" s="30" t="s">
        <v>202</v>
      </c>
      <c r="F69" s="30" t="s">
        <v>203</v>
      </c>
    </row>
    <row r="70" ht="16.5" spans="1:6">
      <c r="A70" s="31"/>
      <c r="B70" s="31"/>
      <c r="C70" s="31"/>
      <c r="D70" s="30" t="str">
        <f>"880221"</f>
        <v>880221</v>
      </c>
      <c r="E70" s="30" t="s">
        <v>204</v>
      </c>
      <c r="F70" s="30" t="s">
        <v>205</v>
      </c>
    </row>
    <row r="71" ht="16.5" spans="1:6">
      <c r="A71" s="31"/>
      <c r="B71" s="31"/>
      <c r="C71" s="31"/>
      <c r="D71" s="30" t="str">
        <f>"880960"</f>
        <v>880960</v>
      </c>
      <c r="E71" s="30" t="s">
        <v>206</v>
      </c>
      <c r="F71" s="30" t="s">
        <v>207</v>
      </c>
    </row>
    <row r="72" ht="16.5" spans="1:6">
      <c r="A72" s="31"/>
      <c r="B72" s="31"/>
      <c r="C72" s="31"/>
      <c r="D72" s="30" t="str">
        <f>"880213"</f>
        <v>880213</v>
      </c>
      <c r="E72" s="30" t="s">
        <v>208</v>
      </c>
      <c r="F72" s="30" t="s">
        <v>209</v>
      </c>
    </row>
    <row r="73" ht="16.5" spans="1:6">
      <c r="A73" s="31"/>
      <c r="B73" s="31"/>
      <c r="C73" s="31"/>
      <c r="D73" s="30" t="str">
        <f>"880627"</f>
        <v>880627</v>
      </c>
      <c r="E73" s="30" t="s">
        <v>210</v>
      </c>
      <c r="F73" s="30" t="s">
        <v>211</v>
      </c>
    </row>
    <row r="74" ht="16.5" spans="1:6">
      <c r="A74" s="31"/>
      <c r="B74" s="31"/>
      <c r="C74" s="31"/>
      <c r="D74" s="30" t="str">
        <f>"880761"</f>
        <v>880761</v>
      </c>
      <c r="E74" s="30" t="s">
        <v>212</v>
      </c>
      <c r="F74" s="30" t="s">
        <v>213</v>
      </c>
    </row>
    <row r="75" ht="16.5" spans="1:6">
      <c r="A75" s="31"/>
      <c r="B75" s="31"/>
      <c r="C75" s="31"/>
      <c r="D75" s="30" t="str">
        <f>"880976"</f>
        <v>880976</v>
      </c>
      <c r="E75" s="30" t="s">
        <v>214</v>
      </c>
      <c r="F75" s="30" t="s">
        <v>215</v>
      </c>
    </row>
    <row r="76" ht="16.5" spans="1:6">
      <c r="A76" s="31"/>
      <c r="B76" s="31"/>
      <c r="C76" s="31"/>
      <c r="D76" s="30" t="str">
        <f>"880727"</f>
        <v>880727</v>
      </c>
      <c r="E76" s="30" t="s">
        <v>216</v>
      </c>
      <c r="F76" s="30" t="s">
        <v>217</v>
      </c>
    </row>
    <row r="77" ht="16.5" spans="1:6">
      <c r="A77" s="31"/>
      <c r="B77" s="31"/>
      <c r="C77" s="31"/>
      <c r="D77" s="30" t="str">
        <f>"880623"</f>
        <v>880623</v>
      </c>
      <c r="E77" s="30" t="s">
        <v>218</v>
      </c>
      <c r="F77" s="30" t="s">
        <v>219</v>
      </c>
    </row>
    <row r="78" ht="16.5" spans="1:6">
      <c r="A78" s="31"/>
      <c r="B78" s="31"/>
      <c r="C78" s="31"/>
      <c r="D78" s="30" t="str">
        <f>"880899"</f>
        <v>880899</v>
      </c>
      <c r="E78" s="30" t="s">
        <v>220</v>
      </c>
      <c r="F78" s="30" t="s">
        <v>221</v>
      </c>
    </row>
    <row r="79" ht="16.5" spans="1:6">
      <c r="A79" s="31"/>
      <c r="B79" s="31"/>
      <c r="C79" s="31"/>
      <c r="D79" s="30" t="str">
        <f>"880725"</f>
        <v>880725</v>
      </c>
      <c r="E79" s="30" t="s">
        <v>222</v>
      </c>
      <c r="F79" s="30" t="s">
        <v>223</v>
      </c>
    </row>
    <row r="80" ht="16.5" spans="1:6">
      <c r="A80" s="31"/>
      <c r="B80" s="31"/>
      <c r="C80" s="31"/>
      <c r="D80" s="30" t="str">
        <f>"880211"</f>
        <v>880211</v>
      </c>
      <c r="E80" s="30" t="s">
        <v>224</v>
      </c>
      <c r="F80" s="30" t="s">
        <v>225</v>
      </c>
    </row>
    <row r="81" ht="16.5" spans="1:6">
      <c r="A81" s="31"/>
      <c r="B81" s="31"/>
      <c r="C81" s="31"/>
      <c r="D81" s="30" t="str">
        <f>"880973"</f>
        <v>880973</v>
      </c>
      <c r="E81" s="30" t="s">
        <v>226</v>
      </c>
      <c r="F81" s="30" t="s">
        <v>227</v>
      </c>
    </row>
    <row r="82" ht="16.5" spans="1:6">
      <c r="A82" s="31"/>
      <c r="B82" s="31"/>
      <c r="C82" s="31"/>
      <c r="D82" s="30" t="str">
        <f>"880465"</f>
        <v>880465</v>
      </c>
      <c r="E82" s="30" t="s">
        <v>228</v>
      </c>
      <c r="F82" s="30" t="s">
        <v>229</v>
      </c>
    </row>
    <row r="83" ht="16.5" spans="1:6">
      <c r="A83" s="31"/>
      <c r="B83" s="31"/>
      <c r="C83" s="31"/>
      <c r="D83" s="30" t="str">
        <f>"880768"</f>
        <v>880768</v>
      </c>
      <c r="E83" s="30" t="s">
        <v>230</v>
      </c>
      <c r="F83" s="30" t="s">
        <v>231</v>
      </c>
    </row>
    <row r="84" ht="16.5" spans="1:6">
      <c r="A84" s="31"/>
      <c r="B84" s="31"/>
      <c r="C84" s="31"/>
      <c r="D84" s="30" t="str">
        <f>"880557"</f>
        <v>880557</v>
      </c>
      <c r="E84" s="30" t="s">
        <v>232</v>
      </c>
      <c r="F84" s="30" t="s">
        <v>233</v>
      </c>
    </row>
    <row r="85" ht="16.5" spans="1:6">
      <c r="A85" s="31"/>
      <c r="B85" s="31"/>
      <c r="C85" s="31"/>
      <c r="D85" s="30" t="str">
        <f>"880977"</f>
        <v>880977</v>
      </c>
      <c r="E85" s="30" t="s">
        <v>234</v>
      </c>
      <c r="F85" s="30" t="s">
        <v>235</v>
      </c>
    </row>
    <row r="86" ht="16.5" spans="1:6">
      <c r="A86" s="31"/>
      <c r="B86" s="31"/>
      <c r="C86" s="31"/>
      <c r="D86" s="30" t="str">
        <f>"880804"</f>
        <v>880804</v>
      </c>
      <c r="E86" s="30" t="s">
        <v>236</v>
      </c>
      <c r="F86" s="30" t="s">
        <v>237</v>
      </c>
    </row>
    <row r="87" ht="16.5" spans="1:6">
      <c r="A87" s="31"/>
      <c r="B87" s="31"/>
      <c r="C87" s="31"/>
      <c r="D87" s="30" t="str">
        <f>"880430"</f>
        <v>880430</v>
      </c>
      <c r="E87" s="30" t="s">
        <v>238</v>
      </c>
      <c r="F87" s="30" t="s">
        <v>239</v>
      </c>
    </row>
    <row r="88" ht="16.5" spans="1:6">
      <c r="A88" s="31"/>
      <c r="B88" s="31"/>
      <c r="C88" s="31"/>
      <c r="D88" s="30" t="str">
        <f>"880715"</f>
        <v>880715</v>
      </c>
      <c r="E88" s="30" t="s">
        <v>240</v>
      </c>
      <c r="F88" s="30" t="s">
        <v>241</v>
      </c>
    </row>
    <row r="89" ht="16.5" spans="1:6">
      <c r="A89" s="31"/>
      <c r="B89" s="31"/>
      <c r="C89" s="31"/>
      <c r="D89" s="30" t="str">
        <f>"880318"</f>
        <v>880318</v>
      </c>
      <c r="E89" s="30" t="s">
        <v>242</v>
      </c>
      <c r="F89" s="30" t="s">
        <v>243</v>
      </c>
    </row>
    <row r="90" ht="16.5" spans="1:6">
      <c r="A90" s="31"/>
      <c r="B90" s="31"/>
      <c r="C90" s="31"/>
      <c r="D90" s="30" t="str">
        <f>"880549"</f>
        <v>880549</v>
      </c>
      <c r="E90" s="30" t="s">
        <v>244</v>
      </c>
      <c r="F90" s="30" t="s">
        <v>245</v>
      </c>
    </row>
    <row r="91" ht="16.5" spans="1:6">
      <c r="A91" s="31"/>
      <c r="B91" s="31"/>
      <c r="C91" s="31"/>
      <c r="D91" s="30" t="str">
        <f>"880936"</f>
        <v>880936</v>
      </c>
      <c r="E91" s="30" t="s">
        <v>246</v>
      </c>
      <c r="F91" s="30" t="s">
        <v>247</v>
      </c>
    </row>
    <row r="92" ht="16.5" spans="1:6">
      <c r="A92" s="31"/>
      <c r="B92" s="31"/>
      <c r="C92" s="31"/>
      <c r="D92" s="30" t="str">
        <f>"880205"</f>
        <v>880205</v>
      </c>
      <c r="E92" s="30" t="s">
        <v>248</v>
      </c>
      <c r="F92" s="30" t="s">
        <v>249</v>
      </c>
    </row>
    <row r="93" ht="16.5" spans="1:6">
      <c r="A93" s="31"/>
      <c r="B93" s="31"/>
      <c r="C93" s="31"/>
      <c r="D93" s="30" t="str">
        <f>"880599"</f>
        <v>880599</v>
      </c>
      <c r="E93" s="30" t="s">
        <v>250</v>
      </c>
      <c r="F93" s="30" t="s">
        <v>251</v>
      </c>
    </row>
    <row r="94" ht="16.5" spans="1:6">
      <c r="A94" s="31"/>
      <c r="B94" s="31"/>
      <c r="C94" s="31"/>
      <c r="D94" s="30" t="str">
        <f>"880222"</f>
        <v>880222</v>
      </c>
      <c r="E94" s="30" t="s">
        <v>252</v>
      </c>
      <c r="F94" s="30" t="s">
        <v>253</v>
      </c>
    </row>
    <row r="95" ht="16.5" spans="1:6">
      <c r="A95" s="31"/>
      <c r="B95" s="31"/>
      <c r="C95" s="31"/>
      <c r="D95" s="30" t="str">
        <f>"880344"</f>
        <v>880344</v>
      </c>
      <c r="E95" s="30" t="s">
        <v>254</v>
      </c>
      <c r="F95" s="30" t="s">
        <v>255</v>
      </c>
    </row>
    <row r="96" ht="16.5" spans="1:6">
      <c r="A96" s="31"/>
      <c r="B96" s="31"/>
      <c r="C96" s="31"/>
      <c r="D96" s="30" t="str">
        <f>"880464"</f>
        <v>880464</v>
      </c>
      <c r="E96" s="30" t="s">
        <v>256</v>
      </c>
      <c r="F96" s="30" t="s">
        <v>257</v>
      </c>
    </row>
    <row r="97" ht="16.5" spans="1:6">
      <c r="A97" s="31"/>
      <c r="B97" s="31"/>
      <c r="C97" s="31"/>
      <c r="D97" s="30" t="str">
        <f>"880779"</f>
        <v>880779</v>
      </c>
      <c r="E97" s="30" t="s">
        <v>258</v>
      </c>
      <c r="F97" s="30" t="s">
        <v>259</v>
      </c>
    </row>
    <row r="98" ht="16.5" spans="1:6">
      <c r="A98" s="31"/>
      <c r="B98" s="31"/>
      <c r="C98" s="31"/>
      <c r="D98" s="30" t="str">
        <f>"880794"</f>
        <v>880794</v>
      </c>
      <c r="E98" s="30" t="s">
        <v>260</v>
      </c>
      <c r="F98" s="30" t="s">
        <v>261</v>
      </c>
    </row>
    <row r="99" ht="16.5" spans="1:6">
      <c r="A99" s="31"/>
      <c r="B99" s="31"/>
      <c r="C99" s="31"/>
      <c r="D99" s="30" t="str">
        <f>"880536"</f>
        <v>880536</v>
      </c>
      <c r="E99" s="30" t="s">
        <v>262</v>
      </c>
      <c r="F99" s="30" t="s">
        <v>263</v>
      </c>
    </row>
    <row r="100" ht="16.5" spans="1:6">
      <c r="A100" s="31"/>
      <c r="B100" s="31"/>
      <c r="C100" s="31"/>
      <c r="D100" s="30" t="str">
        <f>"880714"</f>
        <v>880714</v>
      </c>
      <c r="E100" s="30" t="s">
        <v>264</v>
      </c>
      <c r="F100" s="30" t="s">
        <v>265</v>
      </c>
    </row>
    <row r="101" ht="16.5" spans="1:6">
      <c r="A101" s="31"/>
      <c r="B101" s="31"/>
      <c r="C101" s="31"/>
      <c r="D101" s="30" t="str">
        <f>"880628"</f>
        <v>880628</v>
      </c>
      <c r="E101" s="30" t="s">
        <v>266</v>
      </c>
      <c r="F101" s="30" t="s">
        <v>267</v>
      </c>
    </row>
    <row r="102" ht="16.5" spans="1:6">
      <c r="A102" s="31"/>
      <c r="B102" s="31"/>
      <c r="C102" s="31"/>
      <c r="D102" s="30" t="str">
        <f>"880539"</f>
        <v>880539</v>
      </c>
      <c r="E102" s="30" t="s">
        <v>268</v>
      </c>
      <c r="F102" s="30" t="s">
        <v>269</v>
      </c>
    </row>
    <row r="103" ht="16.5" spans="1:6">
      <c r="A103" s="31"/>
      <c r="B103" s="31"/>
      <c r="C103" s="31"/>
      <c r="D103" s="30" t="str">
        <f>"880606"</f>
        <v>880606</v>
      </c>
      <c r="E103" s="30" t="s">
        <v>270</v>
      </c>
      <c r="F103" s="30" t="s">
        <v>271</v>
      </c>
    </row>
    <row r="104" ht="16.5" spans="1:6">
      <c r="A104" s="31"/>
      <c r="B104" s="31"/>
      <c r="C104" s="31"/>
      <c r="D104" s="30" t="str">
        <f>"880718"</f>
        <v>880718</v>
      </c>
      <c r="E104" s="30" t="s">
        <v>272</v>
      </c>
      <c r="F104" s="30" t="s">
        <v>273</v>
      </c>
    </row>
    <row r="105" ht="16.5" spans="1:6">
      <c r="A105" s="31"/>
      <c r="B105" s="31"/>
      <c r="C105" s="31"/>
      <c r="D105" s="30" t="str">
        <f>"880421"</f>
        <v>880421</v>
      </c>
      <c r="E105" s="30" t="s">
        <v>274</v>
      </c>
      <c r="F105" s="30" t="s">
        <v>275</v>
      </c>
    </row>
    <row r="106" ht="16.5" spans="1:6">
      <c r="A106" s="31"/>
      <c r="B106" s="31"/>
      <c r="C106" s="31"/>
      <c r="D106" s="30" t="str">
        <f>"880959"</f>
        <v>880959</v>
      </c>
      <c r="E106" s="30" t="s">
        <v>276</v>
      </c>
      <c r="F106" s="30" t="s">
        <v>277</v>
      </c>
    </row>
    <row r="107" ht="16.5" spans="1:6">
      <c r="A107" s="31"/>
      <c r="B107" s="31"/>
      <c r="C107" s="31"/>
      <c r="D107" s="30" t="str">
        <f>"880201"</f>
        <v>880201</v>
      </c>
      <c r="E107" s="30" t="s">
        <v>278</v>
      </c>
      <c r="F107" s="30" t="s">
        <v>279</v>
      </c>
    </row>
    <row r="108" ht="16.5" spans="1:6">
      <c r="A108" s="31"/>
      <c r="B108" s="31"/>
      <c r="C108" s="31"/>
      <c r="D108" s="30" t="str">
        <f>"880399"</f>
        <v>880399</v>
      </c>
      <c r="E108" s="30" t="s">
        <v>280</v>
      </c>
      <c r="F108" s="30" t="s">
        <v>281</v>
      </c>
    </row>
    <row r="109" ht="16.5" spans="1:6">
      <c r="A109" s="31"/>
      <c r="B109" s="31"/>
      <c r="C109" s="31"/>
      <c r="D109" s="30" t="str">
        <f>"880204"</f>
        <v>880204</v>
      </c>
      <c r="E109" s="30" t="s">
        <v>282</v>
      </c>
      <c r="F109" s="30" t="s">
        <v>283</v>
      </c>
    </row>
    <row r="110" ht="16.5" spans="1:6">
      <c r="A110" s="31"/>
      <c r="B110" s="31"/>
      <c r="C110" s="31"/>
      <c r="D110" s="30" t="str">
        <f>"880604"</f>
        <v>880604</v>
      </c>
      <c r="E110" s="30" t="s">
        <v>284</v>
      </c>
      <c r="F110" s="30" t="s">
        <v>285</v>
      </c>
    </row>
    <row r="111" ht="16.5" spans="1:6">
      <c r="A111" s="31"/>
      <c r="B111" s="31"/>
      <c r="C111" s="31"/>
      <c r="D111" s="30" t="str">
        <f>"880573"</f>
        <v>880573</v>
      </c>
      <c r="E111" s="30" t="s">
        <v>286</v>
      </c>
      <c r="F111" s="30" t="s">
        <v>287</v>
      </c>
    </row>
    <row r="112" ht="16.5" spans="1:6">
      <c r="A112" s="31"/>
      <c r="B112" s="31"/>
      <c r="C112" s="31"/>
      <c r="D112" s="30" t="str">
        <f>"880796"</f>
        <v>880796</v>
      </c>
      <c r="E112" s="30" t="s">
        <v>288</v>
      </c>
      <c r="F112" s="30" t="s">
        <v>289</v>
      </c>
    </row>
    <row r="113" ht="16.5" spans="1:6">
      <c r="A113" s="31"/>
      <c r="B113" s="31"/>
      <c r="C113" s="31"/>
      <c r="D113" s="30" t="str">
        <f>"880206"</f>
        <v>880206</v>
      </c>
      <c r="E113" s="30" t="s">
        <v>290</v>
      </c>
      <c r="F113" s="30" t="s">
        <v>291</v>
      </c>
    </row>
    <row r="114" ht="16.5" spans="1:6">
      <c r="A114" s="31"/>
      <c r="B114" s="31"/>
      <c r="C114" s="31"/>
      <c r="D114" s="30" t="str">
        <f>"880214"</f>
        <v>880214</v>
      </c>
      <c r="E114" s="30" t="s">
        <v>292</v>
      </c>
      <c r="F114" s="30" t="s">
        <v>293</v>
      </c>
    </row>
    <row r="115" ht="16.5" spans="1:6">
      <c r="A115" s="31"/>
      <c r="B115" s="31"/>
      <c r="C115" s="31"/>
      <c r="D115" s="30" t="str">
        <f>"880885"</f>
        <v>880885</v>
      </c>
      <c r="E115" s="30" t="s">
        <v>294</v>
      </c>
      <c r="F115" s="30" t="s">
        <v>295</v>
      </c>
    </row>
    <row r="116" ht="16.5" spans="1:6">
      <c r="A116" s="31"/>
      <c r="B116" s="31"/>
      <c r="C116" s="31"/>
      <c r="D116" s="30" t="str">
        <f>"880454"</f>
        <v>880454</v>
      </c>
      <c r="E116" s="30" t="s">
        <v>296</v>
      </c>
      <c r="F116" s="30" t="s">
        <v>297</v>
      </c>
    </row>
    <row r="117" ht="16.5" spans="1:6">
      <c r="A117" s="31"/>
      <c r="B117" s="31"/>
      <c r="C117" s="31"/>
      <c r="D117" s="30" t="str">
        <f>"880497"</f>
        <v>880497</v>
      </c>
      <c r="E117" s="30" t="s">
        <v>298</v>
      </c>
      <c r="F117" s="30" t="s">
        <v>299</v>
      </c>
    </row>
    <row r="118" ht="16.5" spans="1:6">
      <c r="A118" s="31"/>
      <c r="B118" s="31"/>
      <c r="C118" s="31"/>
      <c r="D118" s="30" t="str">
        <f>"880423"</f>
        <v>880423</v>
      </c>
      <c r="E118" s="30" t="s">
        <v>300</v>
      </c>
      <c r="F118" s="30" t="s">
        <v>301</v>
      </c>
    </row>
    <row r="119" ht="16.5" spans="1:6">
      <c r="A119" s="31"/>
      <c r="B119" s="31"/>
      <c r="C119" s="31"/>
      <c r="D119" s="30" t="str">
        <f>"880585"</f>
        <v>880585</v>
      </c>
      <c r="E119" s="30" t="s">
        <v>302</v>
      </c>
      <c r="F119" s="30" t="s">
        <v>303</v>
      </c>
    </row>
    <row r="120" ht="16.5" spans="1:6">
      <c r="A120" s="31"/>
      <c r="B120" s="31"/>
      <c r="C120" s="31"/>
      <c r="D120" s="30" t="str">
        <f>"399003"</f>
        <v>399003</v>
      </c>
      <c r="E120" s="30" t="s">
        <v>304</v>
      </c>
      <c r="F120" s="30" t="s">
        <v>305</v>
      </c>
    </row>
    <row r="121" ht="16.5" spans="1:6">
      <c r="A121" s="21"/>
      <c r="B121" s="21"/>
      <c r="C121" s="21"/>
      <c r="D121" s="30" t="str">
        <f>"880453"</f>
        <v>880453</v>
      </c>
      <c r="E121" s="30" t="s">
        <v>306</v>
      </c>
      <c r="F121" s="30" t="s">
        <v>307</v>
      </c>
    </row>
    <row r="122" ht="16.5" spans="1:6">
      <c r="A122" s="21"/>
      <c r="B122" s="21"/>
      <c r="C122" s="21"/>
      <c r="D122" s="30" t="str">
        <f>"399903"</f>
        <v>399903</v>
      </c>
      <c r="E122" s="30" t="s">
        <v>308</v>
      </c>
      <c r="F122" s="30" t="s">
        <v>110</v>
      </c>
    </row>
    <row r="123" ht="16.5" spans="1:6">
      <c r="A123" s="21"/>
      <c r="B123" s="21"/>
      <c r="C123" s="21"/>
      <c r="D123" s="30" t="str">
        <f>"399608"</f>
        <v>399608</v>
      </c>
      <c r="E123" s="30" t="s">
        <v>309</v>
      </c>
      <c r="F123" s="30" t="s">
        <v>110</v>
      </c>
    </row>
    <row r="124" ht="16.5" spans="1:6">
      <c r="A124" s="21"/>
      <c r="B124" s="21"/>
      <c r="C124" s="21"/>
      <c r="D124" s="30" t="str">
        <f>"399391"</f>
        <v>399391</v>
      </c>
      <c r="E124" s="30" t="s">
        <v>310</v>
      </c>
      <c r="F124" s="30" t="s">
        <v>110</v>
      </c>
    </row>
    <row r="125" ht="16.5" spans="1:6">
      <c r="A125" s="21"/>
      <c r="B125" s="21"/>
      <c r="C125" s="21"/>
      <c r="D125" s="30" t="str">
        <f>"399376"</f>
        <v>399376</v>
      </c>
      <c r="E125" s="30" t="s">
        <v>311</v>
      </c>
      <c r="F125" s="30" t="s">
        <v>110</v>
      </c>
    </row>
    <row r="126" ht="16.5" spans="1:6">
      <c r="A126" s="21"/>
      <c r="B126" s="21"/>
      <c r="C126" s="21"/>
      <c r="D126" s="30" t="str">
        <f>"399373"</f>
        <v>399373</v>
      </c>
      <c r="E126" s="30" t="s">
        <v>312</v>
      </c>
      <c r="F126" s="30" t="s">
        <v>110</v>
      </c>
    </row>
    <row r="127" ht="16.5" spans="1:6">
      <c r="A127" s="21"/>
      <c r="B127" s="21"/>
      <c r="C127" s="21"/>
      <c r="D127" s="30" t="str">
        <f>"399366"</f>
        <v>399366</v>
      </c>
      <c r="E127" s="30" t="s">
        <v>313</v>
      </c>
      <c r="F127" s="30" t="s">
        <v>110</v>
      </c>
    </row>
    <row r="128" ht="16.5" spans="1:6">
      <c r="A128" s="21"/>
      <c r="B128" s="21"/>
      <c r="C128" s="21"/>
      <c r="D128" s="30" t="str">
        <f>"399356"</f>
        <v>399356</v>
      </c>
      <c r="E128" s="30" t="s">
        <v>314</v>
      </c>
      <c r="F128" s="30" t="s">
        <v>110</v>
      </c>
    </row>
    <row r="129" ht="16.5" spans="1:6">
      <c r="A129" s="21"/>
      <c r="B129" s="21"/>
      <c r="C129" s="21"/>
      <c r="D129" s="30" t="str">
        <f>"399355"</f>
        <v>399355</v>
      </c>
      <c r="E129" s="30" t="s">
        <v>315</v>
      </c>
      <c r="F129" s="30" t="s">
        <v>110</v>
      </c>
    </row>
    <row r="130" ht="16.5" spans="1:6">
      <c r="A130" s="21"/>
      <c r="B130" s="21"/>
      <c r="C130" s="21"/>
      <c r="D130" s="30" t="str">
        <f>"399321"</f>
        <v>399321</v>
      </c>
      <c r="E130" s="30" t="s">
        <v>316</v>
      </c>
      <c r="F130" s="30" t="s">
        <v>110</v>
      </c>
    </row>
    <row r="131" ht="16.5" spans="1:6">
      <c r="A131" s="21"/>
      <c r="B131" s="21"/>
      <c r="C131" s="21"/>
      <c r="D131" s="30" t="str">
        <f>"399320"</f>
        <v>399320</v>
      </c>
      <c r="E131" s="30" t="s">
        <v>317</v>
      </c>
      <c r="F131" s="30" t="s">
        <v>110</v>
      </c>
    </row>
    <row r="132" ht="16.5" spans="1:6">
      <c r="A132" s="21"/>
      <c r="B132" s="21"/>
      <c r="C132" s="21"/>
      <c r="D132" s="30" t="str">
        <f>"399306"</f>
        <v>399306</v>
      </c>
      <c r="E132" s="30" t="s">
        <v>318</v>
      </c>
      <c r="F132" s="30" t="s">
        <v>110</v>
      </c>
    </row>
    <row r="133" ht="16.5" spans="1:6">
      <c r="A133" s="21"/>
      <c r="B133" s="21"/>
      <c r="C133" s="21"/>
      <c r="D133" s="30" t="str">
        <f>"399262"</f>
        <v>399262</v>
      </c>
      <c r="E133" s="30" t="s">
        <v>319</v>
      </c>
      <c r="F133" s="30" t="s">
        <v>110</v>
      </c>
    </row>
    <row r="134" ht="16.5" spans="1:6">
      <c r="A134" s="21"/>
      <c r="B134" s="21"/>
      <c r="C134" s="21"/>
      <c r="D134" s="30" t="str">
        <f>"399012"</f>
        <v>399012</v>
      </c>
      <c r="E134" s="30" t="s">
        <v>320</v>
      </c>
      <c r="F134" s="30" t="s">
        <v>110</v>
      </c>
    </row>
    <row r="135" ht="16.5" spans="1:6">
      <c r="A135" s="21"/>
      <c r="B135" s="21"/>
      <c r="C135" s="21"/>
      <c r="D135" s="30" t="str">
        <f>"880698"</f>
        <v>880698</v>
      </c>
      <c r="E135" s="30" t="s">
        <v>321</v>
      </c>
      <c r="F135" s="30" t="s">
        <v>110</v>
      </c>
    </row>
    <row r="136" ht="16.5" spans="1:6">
      <c r="A136" s="21"/>
      <c r="B136" s="21"/>
      <c r="C136" s="21"/>
      <c r="D136" s="30" t="str">
        <f>"000687"</f>
        <v>000687</v>
      </c>
      <c r="E136" s="30" t="s">
        <v>322</v>
      </c>
      <c r="F136" s="30" t="s">
        <v>110</v>
      </c>
    </row>
    <row r="137" ht="16.5" spans="1:6">
      <c r="A137" s="21"/>
      <c r="B137" s="21"/>
      <c r="C137" s="21"/>
      <c r="D137" s="30" t="str">
        <f>"000159"</f>
        <v>000159</v>
      </c>
      <c r="E137" s="30" t="s">
        <v>323</v>
      </c>
      <c r="F137" s="30" t="s">
        <v>110</v>
      </c>
    </row>
    <row r="138" ht="16.5" spans="1:6">
      <c r="A138" s="21"/>
      <c r="B138" s="21"/>
      <c r="C138" s="21"/>
      <c r="D138" s="30" t="str">
        <f>"000122"</f>
        <v>000122</v>
      </c>
      <c r="E138" s="30" t="s">
        <v>324</v>
      </c>
      <c r="F138" s="30" t="s">
        <v>110</v>
      </c>
    </row>
    <row r="139" ht="16.5" spans="1:6">
      <c r="A139" s="21"/>
      <c r="B139" s="21"/>
      <c r="C139" s="21"/>
      <c r="D139" s="30" t="str">
        <f>"000044"</f>
        <v>000044</v>
      </c>
      <c r="E139" s="30" t="s">
        <v>325</v>
      </c>
      <c r="F139" s="30" t="s">
        <v>110</v>
      </c>
    </row>
    <row r="140" ht="16.5" spans="1:6">
      <c r="A140" s="21"/>
      <c r="B140" s="21"/>
      <c r="C140" s="21"/>
      <c r="D140" s="30" t="str">
        <f>"000043"</f>
        <v>000043</v>
      </c>
      <c r="E140" s="30" t="s">
        <v>326</v>
      </c>
      <c r="F140" s="30" t="s">
        <v>110</v>
      </c>
    </row>
    <row r="141" ht="16.5" spans="1:6">
      <c r="A141" s="21"/>
      <c r="B141" s="21"/>
      <c r="C141" s="21"/>
      <c r="D141" s="30" t="str">
        <f>"000019"</f>
        <v>000019</v>
      </c>
      <c r="E141" s="30" t="s">
        <v>327</v>
      </c>
      <c r="F141" s="30" t="s">
        <v>110</v>
      </c>
    </row>
    <row r="142" ht="16.5" spans="1:6">
      <c r="A142" s="21"/>
      <c r="B142" s="21"/>
      <c r="C142" s="21"/>
      <c r="D142" s="30" t="str">
        <f>"999998"</f>
        <v>999998</v>
      </c>
      <c r="E142" s="30" t="s">
        <v>21</v>
      </c>
      <c r="F142" s="30" t="s">
        <v>110</v>
      </c>
    </row>
    <row r="143" ht="16.5" spans="1:6">
      <c r="A143" s="21"/>
      <c r="B143" s="21"/>
      <c r="C143" s="21"/>
      <c r="D143" s="30" t="str">
        <f>"399905"</f>
        <v>399905</v>
      </c>
      <c r="E143" s="30" t="s">
        <v>328</v>
      </c>
      <c r="F143" s="30" t="s">
        <v>110</v>
      </c>
    </row>
    <row r="144" ht="16.5" spans="1:6">
      <c r="A144" s="21"/>
      <c r="B144" s="21"/>
      <c r="C144" s="21"/>
      <c r="D144" s="32"/>
      <c r="E144" s="32"/>
      <c r="F144" s="32"/>
    </row>
    <row r="145" ht="16.5" spans="1:6">
      <c r="A145" s="21"/>
      <c r="B145" s="21"/>
      <c r="C145" s="21"/>
      <c r="D145" s="32"/>
      <c r="E145" s="32"/>
      <c r="F145" s="32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2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329</v>
      </c>
      <c r="B1" s="2"/>
      <c r="C1" s="2"/>
      <c r="D1" s="2"/>
      <c r="E1" s="2"/>
      <c r="F1" s="2"/>
      <c r="G1" s="2"/>
      <c r="H1" s="2"/>
      <c r="I1" s="2"/>
      <c r="J1" s="2"/>
      <c r="K1" s="1" t="s">
        <v>330</v>
      </c>
      <c r="L1" s="1"/>
      <c r="M1" s="1"/>
      <c r="N1" s="1"/>
      <c r="O1" s="1"/>
      <c r="P1" s="1"/>
      <c r="Q1" s="1"/>
      <c r="R1" s="1"/>
    </row>
    <row r="2" ht="22.5" spans="1:18">
      <c r="A2" s="3" t="s">
        <v>331</v>
      </c>
      <c r="B2" s="4" t="s">
        <v>332</v>
      </c>
      <c r="C2" s="4" t="s">
        <v>333</v>
      </c>
      <c r="D2" s="4" t="s">
        <v>334</v>
      </c>
      <c r="E2" s="4" t="s">
        <v>335</v>
      </c>
      <c r="F2" s="4" t="s">
        <v>336</v>
      </c>
      <c r="G2" s="4" t="s">
        <v>337</v>
      </c>
      <c r="H2" s="4" t="s">
        <v>338</v>
      </c>
      <c r="I2" s="4" t="s">
        <v>339</v>
      </c>
      <c r="J2" s="4" t="s">
        <v>340</v>
      </c>
      <c r="K2" s="12" t="s">
        <v>341</v>
      </c>
      <c r="L2" s="12" t="s">
        <v>342</v>
      </c>
      <c r="M2" s="12" t="s">
        <v>343</v>
      </c>
      <c r="N2" s="12" t="s">
        <v>344</v>
      </c>
      <c r="O2" s="12" t="s">
        <v>345</v>
      </c>
      <c r="P2" s="12" t="s">
        <v>346</v>
      </c>
      <c r="Q2" s="12" t="s">
        <v>347</v>
      </c>
      <c r="R2" s="12" t="s">
        <v>348</v>
      </c>
    </row>
    <row r="3" ht="16.5" spans="1:18">
      <c r="A3" s="16">
        <v>12</v>
      </c>
      <c r="B3" s="16" t="s">
        <v>349</v>
      </c>
      <c r="C3" s="16">
        <v>220.196</v>
      </c>
      <c r="D3" s="16">
        <v>224.336</v>
      </c>
      <c r="E3" s="16">
        <v>1</v>
      </c>
      <c r="F3" s="17">
        <v>0</v>
      </c>
      <c r="G3" s="17">
        <v>0</v>
      </c>
      <c r="H3" s="17">
        <v>1</v>
      </c>
      <c r="I3" s="17">
        <v>0.038</v>
      </c>
      <c r="J3" s="17">
        <v>1.883</v>
      </c>
      <c r="K3" s="20">
        <v>4</v>
      </c>
      <c r="L3" s="20">
        <v>1</v>
      </c>
      <c r="M3" s="20">
        <v>-1</v>
      </c>
      <c r="N3" s="20">
        <v>1</v>
      </c>
      <c r="O3" s="20">
        <v>0</v>
      </c>
      <c r="P3" s="20">
        <v>6.444</v>
      </c>
      <c r="Q3" s="20">
        <v>0</v>
      </c>
      <c r="R3" s="20">
        <v>0</v>
      </c>
    </row>
    <row r="4" ht="16.5" spans="1:18">
      <c r="A4" s="18">
        <v>3</v>
      </c>
      <c r="B4" s="18" t="s">
        <v>350</v>
      </c>
      <c r="C4" s="18">
        <v>254.13</v>
      </c>
      <c r="D4" s="18">
        <v>281.542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0.217</v>
      </c>
      <c r="K4" s="20">
        <v>4</v>
      </c>
      <c r="L4" s="20">
        <v>1</v>
      </c>
      <c r="M4" s="20">
        <v>-1</v>
      </c>
      <c r="N4" s="20">
        <v>1</v>
      </c>
      <c r="O4" s="20">
        <v>0</v>
      </c>
      <c r="P4" s="20">
        <v>6.751</v>
      </c>
      <c r="Q4" s="20">
        <v>0</v>
      </c>
      <c r="R4" s="20">
        <v>0</v>
      </c>
    </row>
    <row r="5" ht="16.5" spans="1:18">
      <c r="A5" s="18">
        <v>97</v>
      </c>
      <c r="B5" s="18" t="s">
        <v>351</v>
      </c>
      <c r="C5" s="18">
        <v>8046.984</v>
      </c>
      <c r="D5" s="18">
        <v>9258.682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0.758</v>
      </c>
      <c r="K5" s="20">
        <v>2</v>
      </c>
      <c r="L5" s="20">
        <v>0</v>
      </c>
      <c r="M5" s="20">
        <v>0</v>
      </c>
      <c r="N5" s="20">
        <v>0</v>
      </c>
      <c r="O5" s="20">
        <v>0</v>
      </c>
      <c r="P5" s="20">
        <v>0.496</v>
      </c>
      <c r="Q5" s="20">
        <v>0</v>
      </c>
      <c r="R5" s="20">
        <v>0</v>
      </c>
    </row>
    <row r="6" ht="16.5" spans="1:18">
      <c r="A6" s="18">
        <v>146</v>
      </c>
      <c r="B6" s="18" t="s">
        <v>352</v>
      </c>
      <c r="C6" s="18">
        <v>6000.772</v>
      </c>
      <c r="D6" s="18">
        <v>6947.708</v>
      </c>
      <c r="E6" s="18">
        <v>0</v>
      </c>
      <c r="F6" s="18">
        <v>1</v>
      </c>
      <c r="G6" s="17">
        <v>0</v>
      </c>
      <c r="H6" s="17">
        <v>0</v>
      </c>
      <c r="I6" s="17">
        <v>0</v>
      </c>
      <c r="J6" s="17">
        <v>0.076</v>
      </c>
      <c r="K6" s="20">
        <v>4</v>
      </c>
      <c r="L6" s="20">
        <v>1</v>
      </c>
      <c r="M6" s="20">
        <v>0</v>
      </c>
      <c r="N6" s="20">
        <v>1</v>
      </c>
      <c r="O6" s="20">
        <v>0</v>
      </c>
      <c r="P6" s="20">
        <v>8.033</v>
      </c>
      <c r="Q6" s="20">
        <v>0</v>
      </c>
      <c r="R6" s="20">
        <v>0</v>
      </c>
    </row>
    <row r="7" ht="16.5" spans="1:18">
      <c r="A7" s="18">
        <v>828</v>
      </c>
      <c r="B7" s="18" t="s">
        <v>353</v>
      </c>
      <c r="C7" s="18">
        <v>2189.231</v>
      </c>
      <c r="D7" s="18">
        <v>2593.003</v>
      </c>
      <c r="E7" s="18">
        <v>0</v>
      </c>
      <c r="F7" s="18">
        <v>1</v>
      </c>
      <c r="G7" s="17">
        <v>0</v>
      </c>
      <c r="H7" s="17">
        <v>0</v>
      </c>
      <c r="I7" s="17">
        <v>0</v>
      </c>
      <c r="J7" s="17">
        <v>0.742</v>
      </c>
      <c r="K7" s="20">
        <v>4</v>
      </c>
      <c r="L7" s="20">
        <v>1</v>
      </c>
      <c r="M7" s="20">
        <v>0</v>
      </c>
      <c r="N7" s="20">
        <v>1</v>
      </c>
      <c r="O7" s="20">
        <v>0</v>
      </c>
      <c r="P7" s="20">
        <v>4.87</v>
      </c>
      <c r="Q7" s="20">
        <v>0</v>
      </c>
      <c r="R7" s="20">
        <v>0</v>
      </c>
    </row>
    <row r="8" ht="16.5" spans="1:18">
      <c r="A8" s="18">
        <v>849</v>
      </c>
      <c r="B8" s="18" t="s">
        <v>354</v>
      </c>
      <c r="C8" s="18">
        <v>8957.044</v>
      </c>
      <c r="D8" s="18">
        <v>10825.288</v>
      </c>
      <c r="E8" s="18">
        <v>0</v>
      </c>
      <c r="F8" s="18">
        <v>1</v>
      </c>
      <c r="G8" s="17">
        <v>0</v>
      </c>
      <c r="H8" s="17">
        <v>0</v>
      </c>
      <c r="I8" s="17">
        <v>0</v>
      </c>
      <c r="J8" s="17">
        <v>0.017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</row>
    <row r="9" ht="16.5" spans="1:18">
      <c r="A9" s="18">
        <v>930</v>
      </c>
      <c r="B9" s="18" t="s">
        <v>355</v>
      </c>
      <c r="C9" s="18">
        <v>2649.755</v>
      </c>
      <c r="D9" s="18">
        <v>3014.636</v>
      </c>
      <c r="E9" s="18">
        <v>0</v>
      </c>
      <c r="F9" s="18">
        <v>1</v>
      </c>
      <c r="G9" s="17">
        <v>0</v>
      </c>
      <c r="H9" s="17">
        <v>0</v>
      </c>
      <c r="I9" s="17">
        <v>0</v>
      </c>
      <c r="J9" s="17">
        <v>0.22</v>
      </c>
      <c r="K9" s="20">
        <v>4</v>
      </c>
      <c r="L9" s="20">
        <v>1</v>
      </c>
      <c r="M9" s="20">
        <v>-1</v>
      </c>
      <c r="N9" s="20">
        <v>1</v>
      </c>
      <c r="O9" s="20">
        <v>0</v>
      </c>
      <c r="P9" s="20">
        <v>1.679</v>
      </c>
      <c r="Q9" s="20">
        <v>0</v>
      </c>
      <c r="R9" s="20">
        <v>0</v>
      </c>
    </row>
    <row r="10" ht="16.5" spans="1:18">
      <c r="A10" s="18">
        <v>964</v>
      </c>
      <c r="B10" s="18" t="s">
        <v>356</v>
      </c>
      <c r="C10" s="18">
        <v>7581.943</v>
      </c>
      <c r="D10" s="18">
        <v>8781.557</v>
      </c>
      <c r="E10" s="18">
        <v>0</v>
      </c>
      <c r="F10" s="18">
        <v>1</v>
      </c>
      <c r="G10" s="17">
        <v>0</v>
      </c>
      <c r="H10" s="17">
        <v>0</v>
      </c>
      <c r="I10" s="17">
        <v>0</v>
      </c>
      <c r="J10" s="17">
        <v>0.228</v>
      </c>
      <c r="K10" s="20">
        <v>4</v>
      </c>
      <c r="L10" s="20">
        <v>1</v>
      </c>
      <c r="M10" s="20">
        <v>-1</v>
      </c>
      <c r="N10" s="20">
        <v>1</v>
      </c>
      <c r="O10" s="20">
        <v>0</v>
      </c>
      <c r="P10" s="20">
        <v>1.842</v>
      </c>
      <c r="Q10" s="20">
        <v>0</v>
      </c>
      <c r="R10" s="20">
        <v>0</v>
      </c>
    </row>
    <row r="11" ht="16.5" spans="1:18">
      <c r="A11" s="18">
        <v>399004</v>
      </c>
      <c r="B11" s="18" t="s">
        <v>357</v>
      </c>
      <c r="C11" s="18">
        <v>6018.914</v>
      </c>
      <c r="D11" s="18">
        <v>6865.673</v>
      </c>
      <c r="E11" s="18">
        <v>0</v>
      </c>
      <c r="F11" s="18">
        <v>1</v>
      </c>
      <c r="G11" s="17">
        <v>0</v>
      </c>
      <c r="H11" s="17">
        <v>0</v>
      </c>
      <c r="I11" s="17">
        <v>0</v>
      </c>
      <c r="J11" s="17">
        <v>0.233</v>
      </c>
      <c r="K11" s="20">
        <v>4</v>
      </c>
      <c r="L11" s="20">
        <v>1</v>
      </c>
      <c r="M11" s="20">
        <v>0</v>
      </c>
      <c r="N11" s="20">
        <v>1</v>
      </c>
      <c r="O11" s="20">
        <v>0</v>
      </c>
      <c r="P11" s="20">
        <v>17.444</v>
      </c>
      <c r="Q11" s="20">
        <v>0</v>
      </c>
      <c r="R11" s="20">
        <v>0</v>
      </c>
    </row>
    <row r="12" ht="16.5" spans="1:18">
      <c r="A12" s="18">
        <v>399060</v>
      </c>
      <c r="B12" s="18" t="s">
        <v>358</v>
      </c>
      <c r="C12" s="18">
        <v>2452.574</v>
      </c>
      <c r="D12" s="18">
        <v>2808.346</v>
      </c>
      <c r="E12" s="18">
        <v>0</v>
      </c>
      <c r="F12" s="18">
        <v>1</v>
      </c>
      <c r="G12" s="17">
        <v>0</v>
      </c>
      <c r="H12" s="17">
        <v>0</v>
      </c>
      <c r="I12" s="17">
        <v>0</v>
      </c>
      <c r="J12" s="17">
        <v>1.335</v>
      </c>
      <c r="K12" s="20">
        <v>4</v>
      </c>
      <c r="L12" s="20">
        <v>1</v>
      </c>
      <c r="M12" s="20">
        <v>0</v>
      </c>
      <c r="N12" s="20">
        <v>1</v>
      </c>
      <c r="O12" s="20">
        <v>0</v>
      </c>
      <c r="P12" s="20">
        <v>9.44</v>
      </c>
      <c r="Q12" s="20">
        <v>0</v>
      </c>
      <c r="R12" s="20">
        <v>0</v>
      </c>
    </row>
    <row r="13" ht="16.5" spans="1:18">
      <c r="A13" s="18">
        <v>399262</v>
      </c>
      <c r="B13" s="18" t="s">
        <v>319</v>
      </c>
      <c r="C13" s="18">
        <v>1700.207</v>
      </c>
      <c r="D13" s="18">
        <v>2078.622</v>
      </c>
      <c r="E13" s="18">
        <v>0</v>
      </c>
      <c r="F13" s="18">
        <v>1</v>
      </c>
      <c r="G13" s="17">
        <v>0</v>
      </c>
      <c r="H13" s="17">
        <v>0</v>
      </c>
      <c r="I13" s="17">
        <v>0</v>
      </c>
      <c r="J13" s="17">
        <v>1.246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</row>
    <row r="14" ht="16.5" spans="1:18">
      <c r="A14" s="18">
        <v>399269</v>
      </c>
      <c r="B14" s="18" t="s">
        <v>109</v>
      </c>
      <c r="C14" s="18">
        <v>3915.356</v>
      </c>
      <c r="D14" s="18">
        <v>4699.615</v>
      </c>
      <c r="E14" s="18">
        <v>0</v>
      </c>
      <c r="F14" s="18">
        <v>1</v>
      </c>
      <c r="G14" s="17">
        <v>0</v>
      </c>
      <c r="H14" s="17">
        <v>0</v>
      </c>
      <c r="I14" s="17">
        <v>0</v>
      </c>
      <c r="J14" s="17">
        <v>0.606</v>
      </c>
      <c r="K14" s="20">
        <v>4</v>
      </c>
      <c r="L14" s="20">
        <v>2</v>
      </c>
      <c r="M14" s="20">
        <v>-1</v>
      </c>
      <c r="N14" s="20">
        <v>1</v>
      </c>
      <c r="O14" s="20">
        <v>0</v>
      </c>
      <c r="P14" s="20">
        <v>-0.011</v>
      </c>
      <c r="Q14" s="20">
        <v>0</v>
      </c>
      <c r="R14" s="20">
        <v>0</v>
      </c>
    </row>
    <row r="15" ht="16.5" spans="1:18">
      <c r="A15" s="18">
        <v>399276</v>
      </c>
      <c r="B15" s="18" t="s">
        <v>149</v>
      </c>
      <c r="C15" s="18">
        <v>4458.996</v>
      </c>
      <c r="D15" s="18">
        <v>5493.082</v>
      </c>
      <c r="E15" s="18">
        <v>0</v>
      </c>
      <c r="F15" s="18">
        <v>1</v>
      </c>
      <c r="G15" s="17">
        <v>0</v>
      </c>
      <c r="H15" s="17">
        <v>0</v>
      </c>
      <c r="I15" s="17">
        <v>0</v>
      </c>
      <c r="J15" s="17">
        <v>0.243</v>
      </c>
      <c r="K15" s="20">
        <v>3</v>
      </c>
      <c r="L15" s="20">
        <v>2</v>
      </c>
      <c r="M15" s="20">
        <v>-1</v>
      </c>
      <c r="N15" s="20">
        <v>1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8">
        <v>399318</v>
      </c>
      <c r="B16" s="18" t="s">
        <v>359</v>
      </c>
      <c r="C16" s="18">
        <v>4835.892</v>
      </c>
      <c r="D16" s="18">
        <v>5309.86</v>
      </c>
      <c r="E16" s="18">
        <v>0</v>
      </c>
      <c r="F16" s="18">
        <v>1</v>
      </c>
      <c r="G16" s="17">
        <v>0</v>
      </c>
      <c r="H16" s="17">
        <v>0</v>
      </c>
      <c r="I16" s="17">
        <v>0</v>
      </c>
      <c r="J16" s="17">
        <v>0.154</v>
      </c>
      <c r="K16" s="20">
        <v>4</v>
      </c>
      <c r="L16" s="20">
        <v>0</v>
      </c>
      <c r="M16" s="20">
        <v>-1</v>
      </c>
      <c r="N16" s="20">
        <v>1</v>
      </c>
      <c r="O16" s="20">
        <v>0</v>
      </c>
      <c r="P16" s="20">
        <v>-1.808</v>
      </c>
      <c r="Q16" s="20">
        <v>0</v>
      </c>
      <c r="R16" s="20">
        <v>0</v>
      </c>
    </row>
    <row r="17" ht="16.5" spans="1:18">
      <c r="A17" s="18">
        <v>399326</v>
      </c>
      <c r="B17" s="18" t="s">
        <v>360</v>
      </c>
      <c r="C17" s="18">
        <v>3639.535</v>
      </c>
      <c r="D17" s="18">
        <v>4368.188</v>
      </c>
      <c r="E17" s="18">
        <v>0</v>
      </c>
      <c r="F17" s="18">
        <v>1</v>
      </c>
      <c r="G17" s="17">
        <v>0</v>
      </c>
      <c r="H17" s="17">
        <v>0</v>
      </c>
      <c r="I17" s="17">
        <v>0</v>
      </c>
      <c r="J17" s="17">
        <v>1.422</v>
      </c>
      <c r="K17" s="20">
        <v>4</v>
      </c>
      <c r="L17" s="20">
        <v>1</v>
      </c>
      <c r="M17" s="20">
        <v>-1</v>
      </c>
      <c r="N17" s="20">
        <v>1</v>
      </c>
      <c r="O17" s="20">
        <v>0</v>
      </c>
      <c r="P17" s="20">
        <v>1.904</v>
      </c>
      <c r="Q17" s="20">
        <v>0</v>
      </c>
      <c r="R17" s="20">
        <v>0</v>
      </c>
    </row>
    <row r="18" ht="16.5" spans="1:18">
      <c r="A18" s="18">
        <v>399328</v>
      </c>
      <c r="B18" s="18" t="s">
        <v>140</v>
      </c>
      <c r="C18" s="18">
        <v>8742.971</v>
      </c>
      <c r="D18" s="18">
        <v>9663.446</v>
      </c>
      <c r="E18" s="18">
        <v>0</v>
      </c>
      <c r="F18" s="18">
        <v>1</v>
      </c>
      <c r="G18" s="17">
        <v>0</v>
      </c>
      <c r="H18" s="17">
        <v>0</v>
      </c>
      <c r="I18" s="17">
        <v>0</v>
      </c>
      <c r="J18" s="17">
        <v>0.1</v>
      </c>
      <c r="K18" s="20">
        <v>4</v>
      </c>
      <c r="L18" s="20">
        <v>1</v>
      </c>
      <c r="M18" s="20">
        <v>-1</v>
      </c>
      <c r="N18" s="20">
        <v>1</v>
      </c>
      <c r="O18" s="20">
        <v>0</v>
      </c>
      <c r="P18" s="20">
        <v>5.444</v>
      </c>
      <c r="Q18" s="20">
        <v>0</v>
      </c>
      <c r="R18" s="20">
        <v>0</v>
      </c>
    </row>
    <row r="19" ht="16.5" spans="1:18">
      <c r="A19" s="18">
        <v>399330</v>
      </c>
      <c r="B19" s="18" t="s">
        <v>361</v>
      </c>
      <c r="C19" s="18">
        <v>4332.053</v>
      </c>
      <c r="D19" s="18">
        <v>4940.062</v>
      </c>
      <c r="E19" s="18">
        <v>0</v>
      </c>
      <c r="F19" s="18">
        <v>1</v>
      </c>
      <c r="G19" s="17">
        <v>0</v>
      </c>
      <c r="H19" s="17">
        <v>0</v>
      </c>
      <c r="I19" s="17">
        <v>0</v>
      </c>
      <c r="J19" s="17">
        <v>0.073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3.86</v>
      </c>
      <c r="Q19" s="20">
        <v>0</v>
      </c>
      <c r="R19" s="20">
        <v>0</v>
      </c>
    </row>
    <row r="20" ht="16.5" spans="1:18">
      <c r="A20" s="18">
        <v>399339</v>
      </c>
      <c r="B20" s="18" t="s">
        <v>362</v>
      </c>
      <c r="C20" s="18">
        <v>6360.508</v>
      </c>
      <c r="D20" s="18">
        <v>7570.467</v>
      </c>
      <c r="E20" s="18">
        <v>0</v>
      </c>
      <c r="F20" s="18">
        <v>1</v>
      </c>
      <c r="G20" s="17">
        <v>0</v>
      </c>
      <c r="H20" s="17">
        <v>0</v>
      </c>
      <c r="I20" s="17">
        <v>0</v>
      </c>
      <c r="J20" s="17">
        <v>0.91</v>
      </c>
      <c r="K20" s="20">
        <v>4</v>
      </c>
      <c r="L20" s="20">
        <v>1</v>
      </c>
      <c r="M20" s="20">
        <v>-1</v>
      </c>
      <c r="N20" s="20">
        <v>1</v>
      </c>
      <c r="O20" s="20">
        <v>0</v>
      </c>
      <c r="P20" s="20">
        <v>0.468</v>
      </c>
      <c r="Q20" s="20">
        <v>0</v>
      </c>
      <c r="R20" s="20">
        <v>0</v>
      </c>
    </row>
    <row r="21" ht="16.5" spans="1:18">
      <c r="A21" s="18">
        <v>399346</v>
      </c>
      <c r="B21" s="18" t="s">
        <v>363</v>
      </c>
      <c r="C21" s="18">
        <v>2815.061</v>
      </c>
      <c r="D21" s="18">
        <v>3299.623</v>
      </c>
      <c r="E21" s="18">
        <v>0</v>
      </c>
      <c r="F21" s="18">
        <v>1</v>
      </c>
      <c r="G21" s="17">
        <v>0</v>
      </c>
      <c r="H21" s="17">
        <v>0</v>
      </c>
      <c r="I21" s="17">
        <v>0</v>
      </c>
      <c r="J21" s="17">
        <v>1.212</v>
      </c>
      <c r="K21" s="20">
        <v>4</v>
      </c>
      <c r="L21" s="20">
        <v>2</v>
      </c>
      <c r="M21" s="20">
        <v>0</v>
      </c>
      <c r="N21" s="20">
        <v>1</v>
      </c>
      <c r="O21" s="20">
        <v>0</v>
      </c>
      <c r="P21" s="20">
        <v>7.483</v>
      </c>
      <c r="Q21" s="20">
        <v>1</v>
      </c>
      <c r="R21" s="20">
        <v>0</v>
      </c>
    </row>
    <row r="22" ht="16.5" spans="1:18">
      <c r="A22" s="18">
        <v>399358</v>
      </c>
      <c r="B22" s="18" t="s">
        <v>364</v>
      </c>
      <c r="C22" s="18">
        <v>4103.604</v>
      </c>
      <c r="D22" s="18">
        <v>4720.463</v>
      </c>
      <c r="E22" s="18">
        <v>0</v>
      </c>
      <c r="F22" s="18">
        <v>1</v>
      </c>
      <c r="G22" s="17">
        <v>0</v>
      </c>
      <c r="H22" s="17">
        <v>0</v>
      </c>
      <c r="I22" s="17">
        <v>0</v>
      </c>
      <c r="J22" s="17">
        <v>0.394</v>
      </c>
      <c r="K22" s="20">
        <v>4</v>
      </c>
      <c r="L22" s="20">
        <v>1</v>
      </c>
      <c r="M22" s="20">
        <v>-1</v>
      </c>
      <c r="N22" s="20">
        <v>1</v>
      </c>
      <c r="O22" s="20">
        <v>0</v>
      </c>
      <c r="P22" s="20">
        <v>0.099</v>
      </c>
      <c r="Q22" s="20">
        <v>0</v>
      </c>
      <c r="R22" s="20">
        <v>0</v>
      </c>
    </row>
    <row r="23" ht="16.5" spans="1:18">
      <c r="A23" s="18">
        <v>399374</v>
      </c>
      <c r="B23" s="18" t="s">
        <v>137</v>
      </c>
      <c r="C23" s="18">
        <v>3363.345</v>
      </c>
      <c r="D23" s="18">
        <v>3852.967</v>
      </c>
      <c r="E23" s="18">
        <v>0</v>
      </c>
      <c r="F23" s="18">
        <v>1</v>
      </c>
      <c r="G23" s="17">
        <v>0</v>
      </c>
      <c r="H23" s="17">
        <v>0</v>
      </c>
      <c r="I23" s="17">
        <v>0</v>
      </c>
      <c r="J23" s="17">
        <v>0.884</v>
      </c>
      <c r="K23" s="20">
        <v>3</v>
      </c>
      <c r="L23" s="20">
        <v>2</v>
      </c>
      <c r="M23" s="20">
        <v>-1</v>
      </c>
      <c r="N23" s="20">
        <v>1</v>
      </c>
      <c r="O23" s="20">
        <v>0</v>
      </c>
      <c r="P23" s="20">
        <v>0.003</v>
      </c>
      <c r="Q23" s="20">
        <v>0</v>
      </c>
      <c r="R23" s="20">
        <v>0</v>
      </c>
    </row>
    <row r="24" ht="16.5" spans="1:18">
      <c r="A24" s="18">
        <v>399383</v>
      </c>
      <c r="B24" s="18" t="s">
        <v>365</v>
      </c>
      <c r="C24" s="18">
        <v>2224.305</v>
      </c>
      <c r="D24" s="18">
        <v>2544.261</v>
      </c>
      <c r="E24" s="18">
        <v>0</v>
      </c>
      <c r="F24" s="18">
        <v>1</v>
      </c>
      <c r="G24" s="17">
        <v>0</v>
      </c>
      <c r="H24" s="17">
        <v>0</v>
      </c>
      <c r="I24" s="17">
        <v>0</v>
      </c>
      <c r="J24" s="17">
        <v>0.17</v>
      </c>
      <c r="K24" s="20">
        <v>4</v>
      </c>
      <c r="L24" s="20">
        <v>0</v>
      </c>
      <c r="M24" s="20">
        <v>-1</v>
      </c>
      <c r="N24" s="20">
        <v>1</v>
      </c>
      <c r="O24" s="20">
        <v>0</v>
      </c>
      <c r="P24" s="20">
        <v>-1.291</v>
      </c>
      <c r="Q24" s="20">
        <v>0</v>
      </c>
      <c r="R24" s="20">
        <v>0</v>
      </c>
    </row>
    <row r="25" ht="16.5" spans="1:18">
      <c r="A25" s="18">
        <v>399412</v>
      </c>
      <c r="B25" s="18" t="s">
        <v>366</v>
      </c>
      <c r="C25" s="18">
        <v>2116.548</v>
      </c>
      <c r="D25" s="18">
        <v>2501.588</v>
      </c>
      <c r="E25" s="18">
        <v>0</v>
      </c>
      <c r="F25" s="18">
        <v>1</v>
      </c>
      <c r="G25" s="17">
        <v>0</v>
      </c>
      <c r="H25" s="17">
        <v>0</v>
      </c>
      <c r="I25" s="17">
        <v>0</v>
      </c>
      <c r="J25" s="17">
        <v>0.63</v>
      </c>
      <c r="K25" s="20">
        <v>3</v>
      </c>
      <c r="L25" s="20">
        <v>1</v>
      </c>
      <c r="M25" s="20">
        <v>0</v>
      </c>
      <c r="N25" s="20">
        <v>1</v>
      </c>
      <c r="O25" s="20">
        <v>0</v>
      </c>
      <c r="P25" s="20">
        <v>0.327</v>
      </c>
      <c r="Q25" s="20">
        <v>0</v>
      </c>
      <c r="R25" s="20">
        <v>0</v>
      </c>
    </row>
    <row r="26" ht="16.5" spans="1:18">
      <c r="A26" s="18">
        <v>399415</v>
      </c>
      <c r="B26" s="18" t="s">
        <v>367</v>
      </c>
      <c r="C26" s="18">
        <v>5432.644</v>
      </c>
      <c r="D26" s="18">
        <v>6072.549</v>
      </c>
      <c r="E26" s="18">
        <v>0</v>
      </c>
      <c r="F26" s="18">
        <v>1</v>
      </c>
      <c r="G26" s="17">
        <v>0</v>
      </c>
      <c r="H26" s="17">
        <v>0</v>
      </c>
      <c r="I26" s="17">
        <v>0</v>
      </c>
      <c r="J26" s="17">
        <v>1.609</v>
      </c>
      <c r="K26" s="20">
        <v>3</v>
      </c>
      <c r="L26" s="20">
        <v>1</v>
      </c>
      <c r="M26" s="20">
        <v>-1</v>
      </c>
      <c r="N26" s="20">
        <v>1</v>
      </c>
      <c r="O26" s="20">
        <v>0</v>
      </c>
      <c r="P26" s="20">
        <v>-0.164</v>
      </c>
      <c r="Q26" s="20">
        <v>0</v>
      </c>
      <c r="R26" s="20">
        <v>0</v>
      </c>
    </row>
    <row r="27" ht="16.5" spans="1:18">
      <c r="A27" s="18">
        <v>399556</v>
      </c>
      <c r="B27" s="18" t="s">
        <v>368</v>
      </c>
      <c r="C27" s="18">
        <v>2221.363</v>
      </c>
      <c r="D27" s="18">
        <v>2496.008</v>
      </c>
      <c r="E27" s="18">
        <v>0</v>
      </c>
      <c r="F27" s="18">
        <v>1</v>
      </c>
      <c r="G27" s="17">
        <v>0</v>
      </c>
      <c r="H27" s="17">
        <v>0</v>
      </c>
      <c r="I27" s="17">
        <v>0</v>
      </c>
      <c r="J27" s="17">
        <v>0.037</v>
      </c>
      <c r="K27" s="20">
        <v>4</v>
      </c>
      <c r="L27" s="20">
        <v>1</v>
      </c>
      <c r="M27" s="20">
        <v>0</v>
      </c>
      <c r="N27" s="20">
        <v>1</v>
      </c>
      <c r="O27" s="20">
        <v>0</v>
      </c>
      <c r="P27" s="20">
        <v>5.17</v>
      </c>
      <c r="Q27" s="20">
        <v>0</v>
      </c>
      <c r="R27" s="20">
        <v>0</v>
      </c>
    </row>
    <row r="28" ht="16.5" spans="1:18">
      <c r="A28" s="18">
        <v>399608</v>
      </c>
      <c r="B28" s="18" t="s">
        <v>309</v>
      </c>
      <c r="C28" s="18">
        <v>2755.196</v>
      </c>
      <c r="D28" s="18">
        <v>3301.637</v>
      </c>
      <c r="E28" s="18">
        <v>0</v>
      </c>
      <c r="F28" s="18">
        <v>1</v>
      </c>
      <c r="G28" s="17">
        <v>0</v>
      </c>
      <c r="H28" s="17">
        <v>0</v>
      </c>
      <c r="I28" s="17">
        <v>0</v>
      </c>
      <c r="J28" s="17">
        <v>0.917</v>
      </c>
      <c r="K28" s="20">
        <v>4</v>
      </c>
      <c r="L28" s="20">
        <v>0</v>
      </c>
      <c r="M28" s="20">
        <v>-1</v>
      </c>
      <c r="N28" s="20">
        <v>1</v>
      </c>
      <c r="O28" s="20">
        <v>0</v>
      </c>
      <c r="P28" s="20">
        <v>-0.135</v>
      </c>
      <c r="Q28" s="20">
        <v>0</v>
      </c>
      <c r="R28" s="20">
        <v>0</v>
      </c>
    </row>
    <row r="29" ht="16.5" spans="1:18">
      <c r="A29" s="18">
        <v>399611</v>
      </c>
      <c r="B29" s="18" t="s">
        <v>369</v>
      </c>
      <c r="C29" s="18">
        <v>2093.21</v>
      </c>
      <c r="D29" s="18">
        <v>2458.049</v>
      </c>
      <c r="E29" s="18">
        <v>0</v>
      </c>
      <c r="F29" s="18">
        <v>1</v>
      </c>
      <c r="G29" s="17">
        <v>0</v>
      </c>
      <c r="H29" s="17">
        <v>0</v>
      </c>
      <c r="I29" s="17">
        <v>0</v>
      </c>
      <c r="J29" s="17">
        <v>0.375</v>
      </c>
      <c r="K29" s="20">
        <v>4</v>
      </c>
      <c r="L29" s="20">
        <v>1</v>
      </c>
      <c r="M29" s="20">
        <v>0</v>
      </c>
      <c r="N29" s="20">
        <v>1</v>
      </c>
      <c r="O29" s="20">
        <v>0</v>
      </c>
      <c r="P29" s="20">
        <v>3.096</v>
      </c>
      <c r="Q29" s="20">
        <v>0</v>
      </c>
      <c r="R29" s="20">
        <v>0</v>
      </c>
    </row>
    <row r="30" ht="16.5" spans="1:18">
      <c r="A30" s="18">
        <v>399612</v>
      </c>
      <c r="B30" s="18" t="s">
        <v>370</v>
      </c>
      <c r="C30" s="18">
        <v>1800.619</v>
      </c>
      <c r="D30" s="18">
        <v>2114.604</v>
      </c>
      <c r="E30" s="18">
        <v>0</v>
      </c>
      <c r="F30" s="18">
        <v>1</v>
      </c>
      <c r="G30" s="17">
        <v>0</v>
      </c>
      <c r="H30" s="17">
        <v>0</v>
      </c>
      <c r="I30" s="17">
        <v>0</v>
      </c>
      <c r="J30" s="17">
        <v>0.254</v>
      </c>
      <c r="K30" s="20">
        <v>4</v>
      </c>
      <c r="L30" s="20">
        <v>1</v>
      </c>
      <c r="M30" s="20">
        <v>-1</v>
      </c>
      <c r="N30" s="20">
        <v>1</v>
      </c>
      <c r="O30" s="20">
        <v>0</v>
      </c>
      <c r="P30" s="20">
        <v>1.26</v>
      </c>
      <c r="Q30" s="20">
        <v>0</v>
      </c>
      <c r="R30" s="20">
        <v>0</v>
      </c>
    </row>
    <row r="31" ht="16.5" spans="1:18">
      <c r="A31" s="18">
        <v>399615</v>
      </c>
      <c r="B31" s="18" t="s">
        <v>371</v>
      </c>
      <c r="C31" s="18">
        <v>2832.321</v>
      </c>
      <c r="D31" s="18">
        <v>3304.598</v>
      </c>
      <c r="E31" s="18">
        <v>0</v>
      </c>
      <c r="F31" s="18">
        <v>1</v>
      </c>
      <c r="G31" s="17">
        <v>0</v>
      </c>
      <c r="H31" s="17">
        <v>0</v>
      </c>
      <c r="I31" s="17">
        <v>0</v>
      </c>
      <c r="J31" s="17">
        <v>0.668</v>
      </c>
      <c r="K31" s="20">
        <v>2</v>
      </c>
      <c r="L31" s="20">
        <v>1</v>
      </c>
      <c r="M31" s="20">
        <v>0</v>
      </c>
      <c r="N31" s="20">
        <v>1</v>
      </c>
      <c r="O31" s="20">
        <v>0</v>
      </c>
      <c r="P31" s="20">
        <v>-2.197</v>
      </c>
      <c r="Q31" s="20">
        <v>0</v>
      </c>
      <c r="R31" s="20">
        <v>0</v>
      </c>
    </row>
    <row r="32" ht="16.5" spans="1:18">
      <c r="A32" s="18">
        <v>399630</v>
      </c>
      <c r="B32" s="18" t="s">
        <v>372</v>
      </c>
      <c r="C32" s="18">
        <v>1172.531</v>
      </c>
      <c r="D32" s="18">
        <v>1378.166</v>
      </c>
      <c r="E32" s="18">
        <v>0</v>
      </c>
      <c r="F32" s="18">
        <v>1</v>
      </c>
      <c r="G32" s="17">
        <v>0</v>
      </c>
      <c r="H32" s="17">
        <v>0</v>
      </c>
      <c r="I32" s="17">
        <v>0</v>
      </c>
      <c r="J32" s="17">
        <v>1.344</v>
      </c>
      <c r="K32" s="20">
        <v>3</v>
      </c>
      <c r="L32" s="20">
        <v>1</v>
      </c>
      <c r="M32" s="20">
        <v>0</v>
      </c>
      <c r="N32" s="20">
        <v>1</v>
      </c>
      <c r="O32" s="20">
        <v>0</v>
      </c>
      <c r="P32" s="20">
        <v>4.904</v>
      </c>
      <c r="Q32" s="20">
        <v>0</v>
      </c>
      <c r="R32" s="20">
        <v>0</v>
      </c>
    </row>
    <row r="33" ht="16.5" spans="1:18">
      <c r="A33" s="18">
        <v>399641</v>
      </c>
      <c r="B33" s="18" t="s">
        <v>373</v>
      </c>
      <c r="C33" s="18">
        <v>1928.019</v>
      </c>
      <c r="D33" s="18">
        <v>2251.646</v>
      </c>
      <c r="E33" s="18">
        <v>0</v>
      </c>
      <c r="F33" s="18">
        <v>1</v>
      </c>
      <c r="G33" s="17">
        <v>0</v>
      </c>
      <c r="H33" s="17">
        <v>0</v>
      </c>
      <c r="I33" s="17">
        <v>0</v>
      </c>
      <c r="J33" s="17">
        <v>0.436</v>
      </c>
      <c r="K33" s="20">
        <v>2</v>
      </c>
      <c r="L33" s="20">
        <v>1</v>
      </c>
      <c r="M33" s="20">
        <v>0</v>
      </c>
      <c r="N33" s="20">
        <v>1</v>
      </c>
      <c r="O33" s="20">
        <v>0</v>
      </c>
      <c r="P33" s="20">
        <v>1.793</v>
      </c>
      <c r="Q33" s="20">
        <v>1</v>
      </c>
      <c r="R33" s="20">
        <v>0</v>
      </c>
    </row>
    <row r="34" ht="16.5" spans="1:18">
      <c r="A34" s="18">
        <v>399660</v>
      </c>
      <c r="B34" s="18" t="s">
        <v>374</v>
      </c>
      <c r="C34" s="18">
        <v>1824.552</v>
      </c>
      <c r="D34" s="18">
        <v>2126.592</v>
      </c>
      <c r="E34" s="18">
        <v>0</v>
      </c>
      <c r="F34" s="18">
        <v>1</v>
      </c>
      <c r="G34" s="17">
        <v>0</v>
      </c>
      <c r="H34" s="17">
        <v>0</v>
      </c>
      <c r="I34" s="17">
        <v>0</v>
      </c>
      <c r="J34" s="17">
        <v>0.957</v>
      </c>
      <c r="K34" s="20">
        <v>4</v>
      </c>
      <c r="L34" s="20">
        <v>2</v>
      </c>
      <c r="M34" s="20">
        <v>0</v>
      </c>
      <c r="N34" s="20">
        <v>1</v>
      </c>
      <c r="O34" s="20">
        <v>0</v>
      </c>
      <c r="P34" s="20">
        <v>6.908</v>
      </c>
      <c r="Q34" s="20">
        <v>1</v>
      </c>
      <c r="R34" s="20">
        <v>0</v>
      </c>
    </row>
    <row r="35" ht="16.5" spans="1:18">
      <c r="A35" s="18">
        <v>399972</v>
      </c>
      <c r="B35" s="18" t="s">
        <v>375</v>
      </c>
      <c r="C35" s="18">
        <v>4175.993</v>
      </c>
      <c r="D35" s="18">
        <v>4764.6</v>
      </c>
      <c r="E35" s="18">
        <v>0</v>
      </c>
      <c r="F35" s="18">
        <v>1</v>
      </c>
      <c r="G35" s="17">
        <v>0</v>
      </c>
      <c r="H35" s="17">
        <v>0</v>
      </c>
      <c r="I35" s="17">
        <v>0</v>
      </c>
      <c r="J35" s="17">
        <v>0.28</v>
      </c>
      <c r="K35" s="20">
        <v>4</v>
      </c>
      <c r="L35" s="20">
        <v>2</v>
      </c>
      <c r="M35" s="20">
        <v>-1</v>
      </c>
      <c r="N35" s="20">
        <v>1</v>
      </c>
      <c r="O35" s="20">
        <v>0</v>
      </c>
      <c r="P35" s="20">
        <v>-5.493</v>
      </c>
      <c r="Q35" s="20">
        <v>0</v>
      </c>
      <c r="R35" s="20">
        <v>0</v>
      </c>
    </row>
    <row r="36" ht="16.5" spans="1:18">
      <c r="A36" s="18">
        <v>980030</v>
      </c>
      <c r="B36" s="18" t="s">
        <v>376</v>
      </c>
      <c r="C36" s="18">
        <v>4858.477</v>
      </c>
      <c r="D36" s="18">
        <v>6056.191</v>
      </c>
      <c r="E36" s="18">
        <v>0</v>
      </c>
      <c r="F36" s="18">
        <v>1</v>
      </c>
      <c r="G36" s="17">
        <v>0</v>
      </c>
      <c r="H36" s="17">
        <v>0</v>
      </c>
      <c r="I36" s="17">
        <v>0</v>
      </c>
      <c r="J36" s="17">
        <v>2.34</v>
      </c>
      <c r="K36" s="20">
        <v>4</v>
      </c>
      <c r="L36" s="20">
        <v>1</v>
      </c>
      <c r="M36" s="20">
        <v>0</v>
      </c>
      <c r="N36" s="20">
        <v>0</v>
      </c>
      <c r="O36" s="20">
        <v>0</v>
      </c>
      <c r="P36" s="20">
        <v>3.703</v>
      </c>
      <c r="Q36" s="20">
        <v>0</v>
      </c>
      <c r="R36" s="20">
        <v>0</v>
      </c>
    </row>
    <row r="37" ht="16.5" spans="1:18">
      <c r="A37" s="16">
        <v>13</v>
      </c>
      <c r="B37" s="16" t="s">
        <v>377</v>
      </c>
      <c r="C37" s="16">
        <v>292.82</v>
      </c>
      <c r="D37" s="16">
        <v>295.639</v>
      </c>
      <c r="E37" s="16">
        <v>0</v>
      </c>
      <c r="F37" s="16">
        <v>0</v>
      </c>
      <c r="G37" s="16">
        <v>0</v>
      </c>
      <c r="H37" s="16">
        <v>1</v>
      </c>
      <c r="I37" s="17">
        <v>0.329</v>
      </c>
      <c r="J37" s="17">
        <v>1.279</v>
      </c>
      <c r="K37" s="20">
        <v>4</v>
      </c>
      <c r="L37" s="20">
        <v>0</v>
      </c>
      <c r="M37" s="20">
        <v>0</v>
      </c>
      <c r="N37" s="20">
        <v>1</v>
      </c>
      <c r="O37" s="20">
        <v>0</v>
      </c>
      <c r="P37" s="20">
        <v>3.88</v>
      </c>
      <c r="Q37" s="20">
        <v>0</v>
      </c>
      <c r="R37" s="20">
        <v>0</v>
      </c>
    </row>
    <row r="38" ht="16.5" spans="1:18">
      <c r="A38" s="16">
        <v>22</v>
      </c>
      <c r="B38" s="16" t="s">
        <v>378</v>
      </c>
      <c r="C38" s="16">
        <v>245.747</v>
      </c>
      <c r="D38" s="16">
        <v>248.024</v>
      </c>
      <c r="E38" s="16">
        <v>0</v>
      </c>
      <c r="F38" s="16">
        <v>0</v>
      </c>
      <c r="G38" s="16">
        <v>0</v>
      </c>
      <c r="H38" s="16">
        <v>1</v>
      </c>
      <c r="I38" s="17">
        <v>0.299</v>
      </c>
      <c r="J38" s="17">
        <v>1.214</v>
      </c>
      <c r="K38" s="20">
        <v>2</v>
      </c>
      <c r="L38" s="20">
        <v>1</v>
      </c>
      <c r="M38" s="20">
        <v>0</v>
      </c>
      <c r="N38" s="20">
        <v>0</v>
      </c>
      <c r="O38" s="20">
        <v>0</v>
      </c>
      <c r="P38" s="20">
        <v>23.283</v>
      </c>
      <c r="Q38" s="20">
        <v>0</v>
      </c>
      <c r="R38" s="20">
        <v>0</v>
      </c>
    </row>
    <row r="39" ht="16.5" spans="1:18">
      <c r="A39" s="16">
        <v>61</v>
      </c>
      <c r="B39" s="16" t="s">
        <v>379</v>
      </c>
      <c r="C39" s="16">
        <v>174.09</v>
      </c>
      <c r="D39" s="16">
        <v>176.59</v>
      </c>
      <c r="E39" s="16">
        <v>0</v>
      </c>
      <c r="F39" s="16">
        <v>0</v>
      </c>
      <c r="G39" s="16">
        <v>0</v>
      </c>
      <c r="H39" s="16">
        <v>1</v>
      </c>
      <c r="I39" s="17">
        <v>0.39</v>
      </c>
      <c r="J39" s="17">
        <v>1.8</v>
      </c>
      <c r="K39" s="20">
        <v>4</v>
      </c>
      <c r="L39" s="20">
        <v>1</v>
      </c>
      <c r="M39" s="20">
        <v>-1</v>
      </c>
      <c r="N39" s="20">
        <v>1</v>
      </c>
      <c r="O39" s="20">
        <v>0</v>
      </c>
      <c r="P39" s="20">
        <v>4.412</v>
      </c>
      <c r="Q39" s="20">
        <v>0</v>
      </c>
      <c r="R39" s="20">
        <v>0</v>
      </c>
    </row>
    <row r="40" ht="16.5" spans="1:18">
      <c r="A40" s="16">
        <v>101</v>
      </c>
      <c r="B40" s="16" t="s">
        <v>380</v>
      </c>
      <c r="C40" s="16">
        <v>243.762</v>
      </c>
      <c r="D40" s="16">
        <v>246.028</v>
      </c>
      <c r="E40" s="16">
        <v>0</v>
      </c>
      <c r="F40" s="16">
        <v>0</v>
      </c>
      <c r="G40" s="16">
        <v>0</v>
      </c>
      <c r="H40" s="16">
        <v>1</v>
      </c>
      <c r="I40" s="17">
        <v>0.301</v>
      </c>
      <c r="J40" s="17">
        <v>1.219</v>
      </c>
      <c r="K40" s="20">
        <v>3</v>
      </c>
      <c r="L40" s="20">
        <v>0</v>
      </c>
      <c r="M40" s="20">
        <v>-1</v>
      </c>
      <c r="N40" s="20">
        <v>1</v>
      </c>
      <c r="O40" s="20">
        <v>0</v>
      </c>
      <c r="P40" s="20">
        <v>-2.115</v>
      </c>
      <c r="Q40" s="20">
        <v>0</v>
      </c>
      <c r="R40" s="20">
        <v>0</v>
      </c>
    </row>
    <row r="41" ht="16.5" spans="1:18">
      <c r="A41" s="16">
        <v>116</v>
      </c>
      <c r="B41" s="16" t="s">
        <v>381</v>
      </c>
      <c r="C41" s="16">
        <v>193.689</v>
      </c>
      <c r="D41" s="16">
        <v>195.951</v>
      </c>
      <c r="E41" s="16">
        <v>0</v>
      </c>
      <c r="F41" s="16">
        <v>0</v>
      </c>
      <c r="G41" s="16">
        <v>0</v>
      </c>
      <c r="H41" s="16">
        <v>1</v>
      </c>
      <c r="I41" s="17">
        <v>0.281</v>
      </c>
      <c r="J41" s="17">
        <v>1.432</v>
      </c>
      <c r="K41" s="20">
        <v>4</v>
      </c>
      <c r="L41" s="20">
        <v>1</v>
      </c>
      <c r="M41" s="20">
        <v>-1</v>
      </c>
      <c r="N41" s="20">
        <v>1</v>
      </c>
      <c r="O41" s="20">
        <v>0</v>
      </c>
      <c r="P41" s="20">
        <v>0.766</v>
      </c>
      <c r="Q41" s="20">
        <v>0</v>
      </c>
      <c r="R41" s="20">
        <v>0</v>
      </c>
    </row>
    <row r="42" ht="16.5" spans="1:18">
      <c r="A42" s="16">
        <v>923</v>
      </c>
      <c r="B42" s="16" t="s">
        <v>382</v>
      </c>
      <c r="C42" s="16">
        <v>246.298</v>
      </c>
      <c r="D42" s="16">
        <v>248.639</v>
      </c>
      <c r="E42" s="16">
        <v>0</v>
      </c>
      <c r="F42" s="16">
        <v>0</v>
      </c>
      <c r="G42" s="16">
        <v>0</v>
      </c>
      <c r="H42" s="16">
        <v>1</v>
      </c>
      <c r="I42" s="17">
        <v>0.285</v>
      </c>
      <c r="J42" s="17">
        <v>1.224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1.396</v>
      </c>
      <c r="Q42" s="20">
        <v>0</v>
      </c>
      <c r="R42" s="20">
        <v>0</v>
      </c>
    </row>
    <row r="43" ht="16.5" spans="1:18">
      <c r="A43" s="16">
        <v>399289</v>
      </c>
      <c r="B43" s="16" t="s">
        <v>383</v>
      </c>
      <c r="C43" s="16">
        <v>116.881</v>
      </c>
      <c r="D43" s="16">
        <v>118.047</v>
      </c>
      <c r="E43" s="16">
        <v>0</v>
      </c>
      <c r="F43" s="16">
        <v>0</v>
      </c>
      <c r="G43" s="16">
        <v>0</v>
      </c>
      <c r="H43" s="16">
        <v>1</v>
      </c>
      <c r="I43" s="17">
        <v>0.402</v>
      </c>
      <c r="J43" s="17">
        <v>1.385</v>
      </c>
      <c r="K43" s="20">
        <v>4</v>
      </c>
      <c r="L43" s="20">
        <v>1</v>
      </c>
      <c r="M43" s="20">
        <v>-1</v>
      </c>
      <c r="N43" s="20">
        <v>1</v>
      </c>
      <c r="O43" s="20">
        <v>0</v>
      </c>
      <c r="P43" s="20">
        <v>4.388</v>
      </c>
      <c r="Q43" s="20">
        <v>0</v>
      </c>
      <c r="R43" s="20">
        <v>0</v>
      </c>
    </row>
    <row r="44" ht="16.5" spans="1:18">
      <c r="A44" s="16">
        <v>399298</v>
      </c>
      <c r="B44" s="16" t="s">
        <v>384</v>
      </c>
      <c r="C44" s="16">
        <v>207.013</v>
      </c>
      <c r="D44" s="16">
        <v>209.254</v>
      </c>
      <c r="E44" s="16">
        <v>0</v>
      </c>
      <c r="F44" s="16">
        <v>0</v>
      </c>
      <c r="G44" s="16">
        <v>0</v>
      </c>
      <c r="H44" s="16">
        <v>1</v>
      </c>
      <c r="I44" s="17">
        <v>0.329</v>
      </c>
      <c r="J44" s="17">
        <v>1.397</v>
      </c>
      <c r="K44" s="20">
        <v>4</v>
      </c>
      <c r="L44" s="20">
        <v>1</v>
      </c>
      <c r="M44" s="20">
        <v>0</v>
      </c>
      <c r="N44" s="20">
        <v>1</v>
      </c>
      <c r="O44" s="20">
        <v>0</v>
      </c>
      <c r="P44" s="20">
        <v>15.747</v>
      </c>
      <c r="Q44" s="20">
        <v>0</v>
      </c>
      <c r="R44" s="20">
        <v>0</v>
      </c>
    </row>
    <row r="45" ht="16.5" spans="1:18">
      <c r="A45" s="16">
        <v>399299</v>
      </c>
      <c r="B45" s="16" t="s">
        <v>385</v>
      </c>
      <c r="C45" s="16">
        <v>238.516</v>
      </c>
      <c r="D45" s="16">
        <v>240.711</v>
      </c>
      <c r="E45" s="16">
        <v>0</v>
      </c>
      <c r="F45" s="16">
        <v>0</v>
      </c>
      <c r="G45" s="16">
        <v>0</v>
      </c>
      <c r="H45" s="16">
        <v>1</v>
      </c>
      <c r="I45" s="17">
        <v>0.257</v>
      </c>
      <c r="J45" s="17">
        <v>1.166</v>
      </c>
      <c r="K45" s="20">
        <v>4</v>
      </c>
      <c r="L45" s="20">
        <v>1</v>
      </c>
      <c r="M45" s="20">
        <v>0</v>
      </c>
      <c r="N45" s="20">
        <v>1</v>
      </c>
      <c r="O45" s="20">
        <v>0</v>
      </c>
      <c r="P45" s="20">
        <v>9.135</v>
      </c>
      <c r="Q45" s="20">
        <v>0</v>
      </c>
      <c r="R45" s="20">
        <v>0</v>
      </c>
    </row>
    <row r="46" ht="16.5" spans="1:18">
      <c r="A46" s="16">
        <v>399301</v>
      </c>
      <c r="B46" s="16" t="s">
        <v>386</v>
      </c>
      <c r="C46" s="16">
        <v>210.748</v>
      </c>
      <c r="D46" s="16">
        <v>213.029</v>
      </c>
      <c r="E46" s="16">
        <v>0</v>
      </c>
      <c r="F46" s="16">
        <v>0</v>
      </c>
      <c r="G46" s="16">
        <v>0</v>
      </c>
      <c r="H46" s="16">
        <v>1</v>
      </c>
      <c r="I46" s="17">
        <v>0.329</v>
      </c>
      <c r="J46" s="17">
        <v>1.396</v>
      </c>
      <c r="K46" s="20">
        <v>4</v>
      </c>
      <c r="L46" s="20">
        <v>1</v>
      </c>
      <c r="M46" s="20">
        <v>-1</v>
      </c>
      <c r="N46" s="20">
        <v>1</v>
      </c>
      <c r="O46" s="20">
        <v>0</v>
      </c>
      <c r="P46" s="20">
        <v>5.022</v>
      </c>
      <c r="Q46" s="20">
        <v>0</v>
      </c>
      <c r="R46" s="20">
        <v>0</v>
      </c>
    </row>
    <row r="47" ht="16.5" spans="1:18">
      <c r="A47" s="16">
        <v>399302</v>
      </c>
      <c r="B47" s="16" t="s">
        <v>387</v>
      </c>
      <c r="C47" s="16">
        <v>214.668</v>
      </c>
      <c r="D47" s="16">
        <v>217.246</v>
      </c>
      <c r="E47" s="16">
        <v>0</v>
      </c>
      <c r="F47" s="16">
        <v>0</v>
      </c>
      <c r="G47" s="16">
        <v>0</v>
      </c>
      <c r="H47" s="16">
        <v>1</v>
      </c>
      <c r="I47" s="17">
        <v>0.169</v>
      </c>
      <c r="J47" s="17">
        <v>1.354</v>
      </c>
      <c r="K47" s="20">
        <v>4</v>
      </c>
      <c r="L47" s="20">
        <v>1</v>
      </c>
      <c r="M47" s="20">
        <v>-1</v>
      </c>
      <c r="N47" s="20">
        <v>1</v>
      </c>
      <c r="O47" s="20">
        <v>0</v>
      </c>
      <c r="P47" s="20">
        <v>0.717</v>
      </c>
      <c r="Q47" s="20">
        <v>0</v>
      </c>
      <c r="R47" s="20">
        <v>0</v>
      </c>
    </row>
    <row r="48" ht="16.5" spans="1:18">
      <c r="A48" s="16">
        <v>399427</v>
      </c>
      <c r="B48" s="16" t="s">
        <v>388</v>
      </c>
      <c r="C48" s="16">
        <v>2139.628</v>
      </c>
      <c r="D48" s="16">
        <v>2475.492</v>
      </c>
      <c r="E48" s="16">
        <v>0</v>
      </c>
      <c r="F48" s="16">
        <v>0</v>
      </c>
      <c r="G48" s="16">
        <v>0</v>
      </c>
      <c r="H48" s="16">
        <v>1</v>
      </c>
      <c r="I48" s="17">
        <v>1.685</v>
      </c>
      <c r="J48" s="17">
        <v>15.024</v>
      </c>
      <c r="K48" s="20">
        <v>3</v>
      </c>
      <c r="L48" s="20">
        <v>2</v>
      </c>
      <c r="M48" s="20">
        <v>0</v>
      </c>
      <c r="N48" s="20">
        <v>1</v>
      </c>
      <c r="O48" s="20">
        <v>0</v>
      </c>
      <c r="P48" s="20">
        <v>5.11</v>
      </c>
      <c r="Q48" s="20">
        <v>0</v>
      </c>
      <c r="R48" s="20">
        <v>0</v>
      </c>
    </row>
    <row r="49" ht="16.5" spans="1:18">
      <c r="A49" s="19">
        <v>32</v>
      </c>
      <c r="B49" s="19" t="s">
        <v>389</v>
      </c>
      <c r="C49" s="19">
        <v>1790.749</v>
      </c>
      <c r="D49" s="19">
        <v>2085.218</v>
      </c>
      <c r="E49" s="19">
        <v>0</v>
      </c>
      <c r="F49" s="19">
        <v>0</v>
      </c>
      <c r="G49" s="19">
        <v>1</v>
      </c>
      <c r="H49" s="17">
        <v>0</v>
      </c>
      <c r="I49" s="17">
        <v>0</v>
      </c>
      <c r="J49" s="17">
        <v>0</v>
      </c>
      <c r="K49" s="20">
        <v>4</v>
      </c>
      <c r="L49" s="20">
        <v>1</v>
      </c>
      <c r="M49" s="20">
        <v>0</v>
      </c>
      <c r="N49" s="20">
        <v>1</v>
      </c>
      <c r="O49" s="20">
        <v>0</v>
      </c>
      <c r="P49" s="20">
        <v>1.879</v>
      </c>
      <c r="Q49" s="20">
        <v>0</v>
      </c>
      <c r="R49" s="20">
        <v>0</v>
      </c>
    </row>
    <row r="50" ht="16.5" spans="1:18">
      <c r="A50" s="19">
        <v>70</v>
      </c>
      <c r="B50" s="19" t="s">
        <v>390</v>
      </c>
      <c r="C50" s="19">
        <v>2544.833</v>
      </c>
      <c r="D50" s="19">
        <v>2943.922</v>
      </c>
      <c r="E50" s="19">
        <v>0</v>
      </c>
      <c r="F50" s="19">
        <v>0</v>
      </c>
      <c r="G50" s="19">
        <v>1</v>
      </c>
      <c r="H50" s="17">
        <v>0</v>
      </c>
      <c r="I50" s="17">
        <v>0</v>
      </c>
      <c r="J50" s="17">
        <v>0</v>
      </c>
      <c r="K50" s="20">
        <v>4</v>
      </c>
      <c r="L50" s="20">
        <v>1</v>
      </c>
      <c r="M50" s="20">
        <v>0</v>
      </c>
      <c r="N50" s="20">
        <v>1</v>
      </c>
      <c r="O50" s="20">
        <v>0</v>
      </c>
      <c r="P50" s="20">
        <v>8.294</v>
      </c>
      <c r="Q50" s="20">
        <v>0</v>
      </c>
      <c r="R50" s="20">
        <v>0</v>
      </c>
    </row>
    <row r="51" ht="16.5" spans="1:18">
      <c r="A51" s="19">
        <v>104</v>
      </c>
      <c r="B51" s="19" t="s">
        <v>391</v>
      </c>
      <c r="C51" s="19">
        <v>1296.602</v>
      </c>
      <c r="D51" s="19">
        <v>1514.075</v>
      </c>
      <c r="E51" s="19">
        <v>0</v>
      </c>
      <c r="F51" s="19">
        <v>0</v>
      </c>
      <c r="G51" s="19">
        <v>1</v>
      </c>
      <c r="H51" s="17">
        <v>0</v>
      </c>
      <c r="I51" s="17">
        <v>0</v>
      </c>
      <c r="J51" s="17">
        <v>0</v>
      </c>
      <c r="K51" s="20">
        <v>4</v>
      </c>
      <c r="L51" s="20">
        <v>1</v>
      </c>
      <c r="M51" s="20">
        <v>-1</v>
      </c>
      <c r="N51" s="20">
        <v>1</v>
      </c>
      <c r="O51" s="20">
        <v>0</v>
      </c>
      <c r="P51" s="20">
        <v>0.889</v>
      </c>
      <c r="Q51" s="20">
        <v>0</v>
      </c>
      <c r="R51" s="20">
        <v>0</v>
      </c>
    </row>
    <row r="52" ht="16.5" spans="1:18">
      <c r="A52" s="19">
        <v>158</v>
      </c>
      <c r="B52" s="19" t="s">
        <v>392</v>
      </c>
      <c r="C52" s="19">
        <v>1058.084</v>
      </c>
      <c r="D52" s="19">
        <v>1279.646</v>
      </c>
      <c r="E52" s="19">
        <v>0</v>
      </c>
      <c r="F52" s="19">
        <v>0</v>
      </c>
      <c r="G52" s="19">
        <v>1</v>
      </c>
      <c r="H52" s="17">
        <v>0</v>
      </c>
      <c r="I52" s="17">
        <v>0</v>
      </c>
      <c r="J52" s="17">
        <v>0</v>
      </c>
      <c r="K52" s="20">
        <v>4</v>
      </c>
      <c r="L52" s="20">
        <v>1</v>
      </c>
      <c r="M52" s="20">
        <v>-1</v>
      </c>
      <c r="N52" s="20">
        <v>1</v>
      </c>
      <c r="O52" s="20">
        <v>0</v>
      </c>
      <c r="P52" s="20">
        <v>4.506</v>
      </c>
      <c r="Q52" s="20">
        <v>0</v>
      </c>
      <c r="R52" s="20">
        <v>0</v>
      </c>
    </row>
    <row r="53" ht="16.5" spans="1:18">
      <c r="A53" s="19">
        <v>160</v>
      </c>
      <c r="B53" s="19" t="s">
        <v>393</v>
      </c>
      <c r="C53" s="19">
        <v>1721.613</v>
      </c>
      <c r="D53" s="19">
        <v>1921.302</v>
      </c>
      <c r="E53" s="19">
        <v>0</v>
      </c>
      <c r="F53" s="19">
        <v>0</v>
      </c>
      <c r="G53" s="19">
        <v>1</v>
      </c>
      <c r="H53" s="17">
        <v>0</v>
      </c>
      <c r="I53" s="17">
        <v>0</v>
      </c>
      <c r="J53" s="17">
        <v>0</v>
      </c>
      <c r="K53" s="20">
        <v>4</v>
      </c>
      <c r="L53" s="20">
        <v>1</v>
      </c>
      <c r="M53" s="20">
        <v>-1</v>
      </c>
      <c r="N53" s="20">
        <v>1</v>
      </c>
      <c r="O53" s="20">
        <v>0</v>
      </c>
      <c r="P53" s="20">
        <v>0.999</v>
      </c>
      <c r="Q53" s="20">
        <v>0</v>
      </c>
      <c r="R53" s="20">
        <v>0</v>
      </c>
    </row>
    <row r="54" ht="16.5" spans="1:18">
      <c r="A54" s="19">
        <v>692</v>
      </c>
      <c r="B54" s="19" t="s">
        <v>394</v>
      </c>
      <c r="C54" s="19">
        <v>810.274</v>
      </c>
      <c r="D54" s="19">
        <v>1054.566</v>
      </c>
      <c r="E54" s="19">
        <v>0</v>
      </c>
      <c r="F54" s="19">
        <v>0</v>
      </c>
      <c r="G54" s="19">
        <v>1</v>
      </c>
      <c r="H54" s="17">
        <v>0</v>
      </c>
      <c r="I54" s="17">
        <v>0</v>
      </c>
      <c r="J54" s="17">
        <v>0</v>
      </c>
      <c r="K54" s="20">
        <v>4</v>
      </c>
      <c r="L54" s="20">
        <v>1</v>
      </c>
      <c r="M54" s="20">
        <v>0</v>
      </c>
      <c r="N54" s="20">
        <v>1</v>
      </c>
      <c r="O54" s="20">
        <v>0</v>
      </c>
      <c r="P54" s="20">
        <v>0.89</v>
      </c>
      <c r="Q54" s="20">
        <v>0</v>
      </c>
      <c r="R54" s="20">
        <v>0</v>
      </c>
    </row>
    <row r="55" ht="16.5" spans="1:18">
      <c r="A55" s="19">
        <v>805</v>
      </c>
      <c r="B55" s="19" t="s">
        <v>395</v>
      </c>
      <c r="C55" s="19">
        <v>4540.368</v>
      </c>
      <c r="D55" s="19">
        <v>5039.754</v>
      </c>
      <c r="E55" s="19">
        <v>0</v>
      </c>
      <c r="F55" s="19">
        <v>0</v>
      </c>
      <c r="G55" s="19">
        <v>1</v>
      </c>
      <c r="H55" s="17">
        <v>0</v>
      </c>
      <c r="I55" s="17">
        <v>0</v>
      </c>
      <c r="J55" s="17">
        <v>0</v>
      </c>
      <c r="K55" s="20">
        <v>4</v>
      </c>
      <c r="L55" s="20">
        <v>1</v>
      </c>
      <c r="M55" s="20">
        <v>-1</v>
      </c>
      <c r="N55" s="20">
        <v>1</v>
      </c>
      <c r="O55" s="20">
        <v>0</v>
      </c>
      <c r="P55" s="20">
        <v>-0.023</v>
      </c>
      <c r="Q55" s="20">
        <v>0</v>
      </c>
      <c r="R55" s="20">
        <v>0</v>
      </c>
    </row>
    <row r="56" ht="16.5" spans="1:18">
      <c r="A56" s="19">
        <v>812</v>
      </c>
      <c r="B56" s="19" t="s">
        <v>396</v>
      </c>
      <c r="C56" s="19">
        <v>5465.953</v>
      </c>
      <c r="D56" s="19">
        <v>6373.962</v>
      </c>
      <c r="E56" s="19">
        <v>0</v>
      </c>
      <c r="F56" s="19">
        <v>0</v>
      </c>
      <c r="G56" s="19">
        <v>1</v>
      </c>
      <c r="H56" s="17">
        <v>0</v>
      </c>
      <c r="I56" s="17">
        <v>0</v>
      </c>
      <c r="J56" s="17">
        <v>0</v>
      </c>
      <c r="K56" s="20">
        <v>4</v>
      </c>
      <c r="L56" s="20">
        <v>1</v>
      </c>
      <c r="M56" s="20">
        <v>-1</v>
      </c>
      <c r="N56" s="20">
        <v>1</v>
      </c>
      <c r="O56" s="20">
        <v>0</v>
      </c>
      <c r="P56" s="20">
        <v>5.076</v>
      </c>
      <c r="Q56" s="20">
        <v>0</v>
      </c>
      <c r="R56" s="20">
        <v>0</v>
      </c>
    </row>
    <row r="57" ht="16.5" spans="1:18">
      <c r="A57" s="19">
        <v>820</v>
      </c>
      <c r="B57" s="19" t="s">
        <v>397</v>
      </c>
      <c r="C57" s="19">
        <v>3875.063</v>
      </c>
      <c r="D57" s="19">
        <v>4620.884</v>
      </c>
      <c r="E57" s="19">
        <v>0</v>
      </c>
      <c r="F57" s="19">
        <v>0</v>
      </c>
      <c r="G57" s="19">
        <v>1</v>
      </c>
      <c r="H57" s="17">
        <v>0</v>
      </c>
      <c r="I57" s="17">
        <v>0</v>
      </c>
      <c r="J57" s="17">
        <v>0</v>
      </c>
      <c r="K57" s="20">
        <v>4</v>
      </c>
      <c r="L57" s="20">
        <v>1</v>
      </c>
      <c r="M57" s="20">
        <v>-1</v>
      </c>
      <c r="N57" s="20">
        <v>1</v>
      </c>
      <c r="O57" s="20">
        <v>0</v>
      </c>
      <c r="P57" s="20">
        <v>0.695</v>
      </c>
      <c r="Q57" s="20">
        <v>0</v>
      </c>
      <c r="R57" s="20">
        <v>0</v>
      </c>
    </row>
    <row r="58" ht="16.5" spans="1:18">
      <c r="A58" s="19">
        <v>827</v>
      </c>
      <c r="B58" s="19" t="s">
        <v>398</v>
      </c>
      <c r="C58" s="19">
        <v>1340.545</v>
      </c>
      <c r="D58" s="19">
        <v>1571.518</v>
      </c>
      <c r="E58" s="19">
        <v>0</v>
      </c>
      <c r="F58" s="19">
        <v>0</v>
      </c>
      <c r="G58" s="19">
        <v>1</v>
      </c>
      <c r="H58" s="17">
        <v>0</v>
      </c>
      <c r="I58" s="17">
        <v>0</v>
      </c>
      <c r="J58" s="17">
        <v>0</v>
      </c>
      <c r="K58" s="20">
        <v>4</v>
      </c>
      <c r="L58" s="20">
        <v>1</v>
      </c>
      <c r="M58" s="20">
        <v>0</v>
      </c>
      <c r="N58" s="20">
        <v>1</v>
      </c>
      <c r="O58" s="20">
        <v>0</v>
      </c>
      <c r="P58" s="20">
        <v>6.007</v>
      </c>
      <c r="Q58" s="20">
        <v>0</v>
      </c>
      <c r="R58" s="20">
        <v>0</v>
      </c>
    </row>
    <row r="59" ht="16.5" spans="1:18">
      <c r="A59" s="19">
        <v>853</v>
      </c>
      <c r="B59" s="19" t="s">
        <v>399</v>
      </c>
      <c r="C59" s="19">
        <v>1283.068</v>
      </c>
      <c r="D59" s="19">
        <v>1410.16</v>
      </c>
      <c r="E59" s="19">
        <v>0</v>
      </c>
      <c r="F59" s="19">
        <v>0</v>
      </c>
      <c r="G59" s="19">
        <v>1</v>
      </c>
      <c r="H59" s="17">
        <v>0</v>
      </c>
      <c r="I59" s="17">
        <v>0</v>
      </c>
      <c r="J59" s="17">
        <v>0</v>
      </c>
      <c r="K59" s="20">
        <v>4</v>
      </c>
      <c r="L59" s="20">
        <v>1</v>
      </c>
      <c r="M59" s="20">
        <v>-1</v>
      </c>
      <c r="N59" s="20">
        <v>1</v>
      </c>
      <c r="O59" s="20">
        <v>0</v>
      </c>
      <c r="P59" s="20">
        <v>3.469</v>
      </c>
      <c r="Q59" s="20">
        <v>0</v>
      </c>
      <c r="R59" s="20">
        <v>0</v>
      </c>
    </row>
    <row r="60" ht="16.5" spans="1:18">
      <c r="A60" s="19">
        <v>908</v>
      </c>
      <c r="B60" s="19" t="s">
        <v>400</v>
      </c>
      <c r="C60" s="19">
        <v>2077.758</v>
      </c>
      <c r="D60" s="19">
        <v>2435.054</v>
      </c>
      <c r="E60" s="19">
        <v>0</v>
      </c>
      <c r="F60" s="19">
        <v>0</v>
      </c>
      <c r="G60" s="19">
        <v>1</v>
      </c>
      <c r="H60" s="17">
        <v>0</v>
      </c>
      <c r="I60" s="17">
        <v>0</v>
      </c>
      <c r="J60" s="17">
        <v>0</v>
      </c>
      <c r="K60" s="20">
        <v>4</v>
      </c>
      <c r="L60" s="20">
        <v>1</v>
      </c>
      <c r="M60" s="20">
        <v>-1</v>
      </c>
      <c r="N60" s="20">
        <v>1</v>
      </c>
      <c r="O60" s="20">
        <v>0</v>
      </c>
      <c r="P60" s="20">
        <v>-0.011</v>
      </c>
      <c r="Q60" s="20">
        <v>1</v>
      </c>
      <c r="R60" s="20">
        <v>0</v>
      </c>
    </row>
    <row r="61" ht="16.5" spans="1:18">
      <c r="A61" s="19">
        <v>910</v>
      </c>
      <c r="B61" s="19" t="s">
        <v>401</v>
      </c>
      <c r="C61" s="19">
        <v>1996.952</v>
      </c>
      <c r="D61" s="19">
        <v>2263.671</v>
      </c>
      <c r="E61" s="19">
        <v>0</v>
      </c>
      <c r="F61" s="19">
        <v>0</v>
      </c>
      <c r="G61" s="19">
        <v>1</v>
      </c>
      <c r="H61" s="17">
        <v>0</v>
      </c>
      <c r="I61" s="17">
        <v>0</v>
      </c>
      <c r="J61" s="17">
        <v>0</v>
      </c>
      <c r="K61" s="20">
        <v>4</v>
      </c>
      <c r="L61" s="20">
        <v>1</v>
      </c>
      <c r="M61" s="20">
        <v>0</v>
      </c>
      <c r="N61" s="20">
        <v>1</v>
      </c>
      <c r="O61" s="20">
        <v>0</v>
      </c>
      <c r="P61" s="20">
        <v>2.42</v>
      </c>
      <c r="Q61" s="20">
        <v>0</v>
      </c>
      <c r="R61" s="20">
        <v>0</v>
      </c>
    </row>
    <row r="62" ht="16.5" spans="1:18">
      <c r="A62" s="19">
        <v>916</v>
      </c>
      <c r="B62" s="19" t="s">
        <v>402</v>
      </c>
      <c r="C62" s="19">
        <v>2781.171</v>
      </c>
      <c r="D62" s="19">
        <v>3281.9</v>
      </c>
      <c r="E62" s="19">
        <v>0</v>
      </c>
      <c r="F62" s="19">
        <v>0</v>
      </c>
      <c r="G62" s="19">
        <v>1</v>
      </c>
      <c r="H62" s="17">
        <v>0</v>
      </c>
      <c r="I62" s="17">
        <v>0</v>
      </c>
      <c r="J62" s="17">
        <v>0</v>
      </c>
      <c r="K62" s="20">
        <v>4</v>
      </c>
      <c r="L62" s="20">
        <v>1</v>
      </c>
      <c r="M62" s="20">
        <v>-1</v>
      </c>
      <c r="N62" s="20">
        <v>1</v>
      </c>
      <c r="O62" s="20">
        <v>0</v>
      </c>
      <c r="P62" s="20">
        <v>2.257</v>
      </c>
      <c r="Q62" s="20">
        <v>0</v>
      </c>
      <c r="R62" s="20">
        <v>0</v>
      </c>
    </row>
    <row r="63" ht="16.5" spans="1:18">
      <c r="A63" s="19">
        <v>928</v>
      </c>
      <c r="B63" s="19" t="s">
        <v>403</v>
      </c>
      <c r="C63" s="19">
        <v>2591.399</v>
      </c>
      <c r="D63" s="19">
        <v>3009.364</v>
      </c>
      <c r="E63" s="19">
        <v>0</v>
      </c>
      <c r="F63" s="19">
        <v>0</v>
      </c>
      <c r="G63" s="19">
        <v>1</v>
      </c>
      <c r="H63" s="17">
        <v>0</v>
      </c>
      <c r="I63" s="17">
        <v>0</v>
      </c>
      <c r="J63" s="17">
        <v>0</v>
      </c>
      <c r="K63" s="20">
        <v>4</v>
      </c>
      <c r="L63" s="20">
        <v>1</v>
      </c>
      <c r="M63" s="20">
        <v>0</v>
      </c>
      <c r="N63" s="20">
        <v>1</v>
      </c>
      <c r="O63" s="20">
        <v>0</v>
      </c>
      <c r="P63" s="20">
        <v>3.908</v>
      </c>
      <c r="Q63" s="20">
        <v>0</v>
      </c>
      <c r="R63" s="20">
        <v>0</v>
      </c>
    </row>
    <row r="64" ht="16.5" spans="1:18">
      <c r="A64" s="19">
        <v>941</v>
      </c>
      <c r="B64" s="19" t="s">
        <v>404</v>
      </c>
      <c r="C64" s="19">
        <v>1682.932</v>
      </c>
      <c r="D64" s="19">
        <v>1994.178</v>
      </c>
      <c r="E64" s="19">
        <v>0</v>
      </c>
      <c r="F64" s="19">
        <v>0</v>
      </c>
      <c r="G64" s="19">
        <v>1</v>
      </c>
      <c r="H64" s="17">
        <v>0</v>
      </c>
      <c r="I64" s="17">
        <v>0</v>
      </c>
      <c r="J64" s="17">
        <v>0</v>
      </c>
      <c r="K64" s="20">
        <v>4</v>
      </c>
      <c r="L64" s="20">
        <v>1</v>
      </c>
      <c r="M64" s="20">
        <v>-1</v>
      </c>
      <c r="N64" s="20">
        <v>1</v>
      </c>
      <c r="O64" s="20">
        <v>0</v>
      </c>
      <c r="P64" s="20">
        <v>4.727</v>
      </c>
      <c r="Q64" s="20">
        <v>0</v>
      </c>
      <c r="R64" s="20">
        <v>0</v>
      </c>
    </row>
    <row r="65" ht="16.5" spans="1:18">
      <c r="A65" s="19">
        <v>963</v>
      </c>
      <c r="B65" s="19" t="s">
        <v>405</v>
      </c>
      <c r="C65" s="19">
        <v>5968.856</v>
      </c>
      <c r="D65" s="19">
        <v>6657.234</v>
      </c>
      <c r="E65" s="19">
        <v>0</v>
      </c>
      <c r="F65" s="19">
        <v>0</v>
      </c>
      <c r="G65" s="19">
        <v>1</v>
      </c>
      <c r="H65" s="17">
        <v>0</v>
      </c>
      <c r="I65" s="17">
        <v>0</v>
      </c>
      <c r="J65" s="17">
        <v>0</v>
      </c>
      <c r="K65" s="20">
        <v>3</v>
      </c>
      <c r="L65" s="20">
        <v>1</v>
      </c>
      <c r="M65" s="20">
        <v>0</v>
      </c>
      <c r="N65" s="20">
        <v>1</v>
      </c>
      <c r="O65" s="20">
        <v>0</v>
      </c>
      <c r="P65" s="20">
        <v>4.164</v>
      </c>
      <c r="Q65" s="20">
        <v>0</v>
      </c>
      <c r="R65" s="20">
        <v>0</v>
      </c>
    </row>
    <row r="66" ht="16.5" spans="1:18">
      <c r="A66" s="19">
        <v>977</v>
      </c>
      <c r="B66" s="19" t="s">
        <v>406</v>
      </c>
      <c r="C66" s="19">
        <v>1491.947</v>
      </c>
      <c r="D66" s="19">
        <v>1722.558</v>
      </c>
      <c r="E66" s="19">
        <v>0</v>
      </c>
      <c r="F66" s="19">
        <v>0</v>
      </c>
      <c r="G66" s="19">
        <v>1</v>
      </c>
      <c r="H66" s="17">
        <v>0</v>
      </c>
      <c r="I66" s="17">
        <v>0</v>
      </c>
      <c r="J66" s="17">
        <v>0</v>
      </c>
      <c r="K66" s="20">
        <v>3</v>
      </c>
      <c r="L66" s="20">
        <v>1</v>
      </c>
      <c r="M66" s="20">
        <v>0</v>
      </c>
      <c r="N66" s="20">
        <v>1</v>
      </c>
      <c r="O66" s="20">
        <v>0</v>
      </c>
      <c r="P66" s="20">
        <v>16.858</v>
      </c>
      <c r="Q66" s="20">
        <v>0</v>
      </c>
      <c r="R66" s="20">
        <v>0</v>
      </c>
    </row>
    <row r="67" ht="16.5" spans="1:18">
      <c r="A67" s="19">
        <v>986</v>
      </c>
      <c r="B67" s="19" t="s">
        <v>407</v>
      </c>
      <c r="C67" s="19">
        <v>2104.544</v>
      </c>
      <c r="D67" s="19">
        <v>2432.289</v>
      </c>
      <c r="E67" s="19">
        <v>0</v>
      </c>
      <c r="F67" s="19">
        <v>0</v>
      </c>
      <c r="G67" s="19">
        <v>1</v>
      </c>
      <c r="H67" s="17">
        <v>0</v>
      </c>
      <c r="I67" s="17">
        <v>0</v>
      </c>
      <c r="J67" s="17">
        <v>0</v>
      </c>
      <c r="K67" s="20">
        <v>3</v>
      </c>
      <c r="L67" s="20">
        <v>1</v>
      </c>
      <c r="M67" s="20">
        <v>0</v>
      </c>
      <c r="N67" s="20">
        <v>1</v>
      </c>
      <c r="O67" s="20">
        <v>0</v>
      </c>
      <c r="P67" s="20">
        <v>3.429</v>
      </c>
      <c r="Q67" s="20">
        <v>0</v>
      </c>
      <c r="R67" s="20">
        <v>0</v>
      </c>
    </row>
    <row r="68" ht="16.5" spans="1:18">
      <c r="A68" s="19">
        <v>399006</v>
      </c>
      <c r="B68" s="19" t="s">
        <v>408</v>
      </c>
      <c r="C68" s="19">
        <v>1935.894</v>
      </c>
      <c r="D68" s="19">
        <v>2341.011</v>
      </c>
      <c r="E68" s="19">
        <v>0</v>
      </c>
      <c r="F68" s="19">
        <v>0</v>
      </c>
      <c r="G68" s="19">
        <v>1</v>
      </c>
      <c r="H68" s="17">
        <v>0</v>
      </c>
      <c r="I68" s="17">
        <v>0</v>
      </c>
      <c r="J68" s="17">
        <v>0</v>
      </c>
      <c r="K68" s="20">
        <v>4</v>
      </c>
      <c r="L68" s="20">
        <v>2</v>
      </c>
      <c r="M68" s="20">
        <v>-1</v>
      </c>
      <c r="N68" s="20">
        <v>1</v>
      </c>
      <c r="O68" s="20">
        <v>0</v>
      </c>
      <c r="P68" s="20">
        <v>1.819</v>
      </c>
      <c r="Q68" s="20">
        <v>0</v>
      </c>
      <c r="R68" s="20">
        <v>0</v>
      </c>
    </row>
    <row r="69" ht="16.5" spans="1:18">
      <c r="A69" s="19">
        <v>399030</v>
      </c>
      <c r="B69" s="19" t="s">
        <v>409</v>
      </c>
      <c r="C69" s="19">
        <v>2747.353</v>
      </c>
      <c r="D69" s="19">
        <v>3376.491</v>
      </c>
      <c r="E69" s="19">
        <v>0</v>
      </c>
      <c r="F69" s="19">
        <v>0</v>
      </c>
      <c r="G69" s="19">
        <v>1</v>
      </c>
      <c r="H69" s="17">
        <v>0</v>
      </c>
      <c r="I69" s="17">
        <v>0</v>
      </c>
      <c r="J69" s="17">
        <v>0</v>
      </c>
      <c r="K69" s="20">
        <v>1</v>
      </c>
      <c r="L69" s="20">
        <v>1</v>
      </c>
      <c r="M69" s="20">
        <v>0</v>
      </c>
      <c r="N69" s="20">
        <v>0</v>
      </c>
      <c r="O69" s="20">
        <v>0</v>
      </c>
      <c r="P69" s="20">
        <v>1.298</v>
      </c>
      <c r="Q69" s="20">
        <v>0</v>
      </c>
      <c r="R69" s="20">
        <v>0</v>
      </c>
    </row>
    <row r="70" ht="16.5" spans="1:18">
      <c r="A70" s="19">
        <v>399240</v>
      </c>
      <c r="B70" s="19" t="s">
        <v>410</v>
      </c>
      <c r="C70" s="19">
        <v>1327.696</v>
      </c>
      <c r="D70" s="19">
        <v>1614.992</v>
      </c>
      <c r="E70" s="19">
        <v>0</v>
      </c>
      <c r="F70" s="19">
        <v>0</v>
      </c>
      <c r="G70" s="19">
        <v>1</v>
      </c>
      <c r="H70" s="17">
        <v>0</v>
      </c>
      <c r="I70" s="17">
        <v>0</v>
      </c>
      <c r="J70" s="17">
        <v>0</v>
      </c>
      <c r="K70" s="20">
        <v>4</v>
      </c>
      <c r="L70" s="20">
        <v>1</v>
      </c>
      <c r="M70" s="20">
        <v>0</v>
      </c>
      <c r="N70" s="20">
        <v>1</v>
      </c>
      <c r="O70" s="20">
        <v>0</v>
      </c>
      <c r="P70" s="20">
        <v>7.67</v>
      </c>
      <c r="Q70" s="20">
        <v>0</v>
      </c>
      <c r="R70" s="20">
        <v>0</v>
      </c>
    </row>
    <row r="71" ht="16.5" spans="1:18">
      <c r="A71" s="19">
        <v>399258</v>
      </c>
      <c r="B71" s="19" t="s">
        <v>411</v>
      </c>
      <c r="C71" s="19">
        <v>3059.579</v>
      </c>
      <c r="D71" s="19">
        <v>3475.319</v>
      </c>
      <c r="E71" s="19">
        <v>0</v>
      </c>
      <c r="F71" s="19">
        <v>0</v>
      </c>
      <c r="G71" s="19">
        <v>1</v>
      </c>
      <c r="H71" s="17">
        <v>0</v>
      </c>
      <c r="I71" s="17">
        <v>0</v>
      </c>
      <c r="J71" s="17">
        <v>0</v>
      </c>
      <c r="K71" s="20">
        <v>2</v>
      </c>
      <c r="L71" s="20">
        <v>1</v>
      </c>
      <c r="M71" s="20">
        <v>0</v>
      </c>
      <c r="N71" s="20">
        <v>1</v>
      </c>
      <c r="O71" s="20">
        <v>0</v>
      </c>
      <c r="P71" s="20">
        <v>2.653</v>
      </c>
      <c r="Q71" s="20">
        <v>0</v>
      </c>
      <c r="R71" s="20">
        <v>0</v>
      </c>
    </row>
    <row r="72" ht="16.5" spans="1:18">
      <c r="A72" s="19">
        <v>399259</v>
      </c>
      <c r="B72" s="19" t="s">
        <v>412</v>
      </c>
      <c r="C72" s="19">
        <v>3081.337</v>
      </c>
      <c r="D72" s="19">
        <v>3784.738</v>
      </c>
      <c r="E72" s="19">
        <v>0</v>
      </c>
      <c r="F72" s="19">
        <v>0</v>
      </c>
      <c r="G72" s="19">
        <v>1</v>
      </c>
      <c r="H72" s="17">
        <v>0</v>
      </c>
      <c r="I72" s="17">
        <v>0</v>
      </c>
      <c r="J72" s="17">
        <v>0</v>
      </c>
      <c r="K72" s="20">
        <v>4</v>
      </c>
      <c r="L72" s="20">
        <v>2</v>
      </c>
      <c r="M72" s="20">
        <v>0</v>
      </c>
      <c r="N72" s="20">
        <v>1</v>
      </c>
      <c r="O72" s="20">
        <v>0</v>
      </c>
      <c r="P72" s="20">
        <v>11.714</v>
      </c>
      <c r="Q72" s="20">
        <v>0</v>
      </c>
      <c r="R72" s="20">
        <v>0</v>
      </c>
    </row>
    <row r="73" ht="16.5" spans="1:18">
      <c r="A73" s="19">
        <v>399260</v>
      </c>
      <c r="B73" s="19" t="s">
        <v>413</v>
      </c>
      <c r="C73" s="19">
        <v>2581.403</v>
      </c>
      <c r="D73" s="19">
        <v>2934.817</v>
      </c>
      <c r="E73" s="19">
        <v>0</v>
      </c>
      <c r="F73" s="19">
        <v>0</v>
      </c>
      <c r="G73" s="19">
        <v>1</v>
      </c>
      <c r="H73" s="17">
        <v>0</v>
      </c>
      <c r="I73" s="17">
        <v>0</v>
      </c>
      <c r="J73" s="17">
        <v>0</v>
      </c>
      <c r="K73" s="20">
        <v>4</v>
      </c>
      <c r="L73" s="20">
        <v>2</v>
      </c>
      <c r="M73" s="20">
        <v>-1</v>
      </c>
      <c r="N73" s="20">
        <v>1</v>
      </c>
      <c r="O73" s="20">
        <v>0</v>
      </c>
      <c r="P73" s="20">
        <v>-1.313</v>
      </c>
      <c r="Q73" s="20">
        <v>0</v>
      </c>
      <c r="R73" s="20">
        <v>0</v>
      </c>
    </row>
    <row r="74" ht="16.5" spans="1:18">
      <c r="A74" s="19">
        <v>399261</v>
      </c>
      <c r="B74" s="19" t="s">
        <v>414</v>
      </c>
      <c r="C74" s="19">
        <v>3117.263</v>
      </c>
      <c r="D74" s="19">
        <v>3711.156</v>
      </c>
      <c r="E74" s="19">
        <v>0</v>
      </c>
      <c r="F74" s="19">
        <v>0</v>
      </c>
      <c r="G74" s="19">
        <v>1</v>
      </c>
      <c r="H74" s="17">
        <v>0</v>
      </c>
      <c r="I74" s="17">
        <v>0</v>
      </c>
      <c r="J74" s="17">
        <v>0</v>
      </c>
      <c r="K74" s="20">
        <v>4</v>
      </c>
      <c r="L74" s="20">
        <v>1</v>
      </c>
      <c r="M74" s="20">
        <v>0</v>
      </c>
      <c r="N74" s="20">
        <v>1</v>
      </c>
      <c r="O74" s="20">
        <v>0</v>
      </c>
      <c r="P74" s="20">
        <v>12.235</v>
      </c>
      <c r="Q74" s="20">
        <v>0</v>
      </c>
      <c r="R74" s="20">
        <v>0</v>
      </c>
    </row>
    <row r="75" ht="16.5" spans="1:18">
      <c r="A75" s="19">
        <v>399266</v>
      </c>
      <c r="B75" s="19" t="s">
        <v>415</v>
      </c>
      <c r="C75" s="19">
        <v>2127.866</v>
      </c>
      <c r="D75" s="19">
        <v>2621.696</v>
      </c>
      <c r="E75" s="19">
        <v>0</v>
      </c>
      <c r="F75" s="19">
        <v>0</v>
      </c>
      <c r="G75" s="19">
        <v>1</v>
      </c>
      <c r="H75" s="17">
        <v>0</v>
      </c>
      <c r="I75" s="17">
        <v>0</v>
      </c>
      <c r="J75" s="17">
        <v>0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1.315</v>
      </c>
      <c r="Q75" s="20">
        <v>0</v>
      </c>
      <c r="R75" s="20">
        <v>0</v>
      </c>
    </row>
    <row r="76" ht="16.5" spans="1:18">
      <c r="A76" s="19">
        <v>399278</v>
      </c>
      <c r="B76" s="19" t="s">
        <v>416</v>
      </c>
      <c r="C76" s="19">
        <v>1472.604</v>
      </c>
      <c r="D76" s="19">
        <v>1720.072</v>
      </c>
      <c r="E76" s="19">
        <v>0</v>
      </c>
      <c r="F76" s="19">
        <v>0</v>
      </c>
      <c r="G76" s="19">
        <v>1</v>
      </c>
      <c r="H76" s="17">
        <v>0</v>
      </c>
      <c r="I76" s="17">
        <v>0</v>
      </c>
      <c r="J76" s="17">
        <v>0</v>
      </c>
      <c r="K76" s="20">
        <v>2</v>
      </c>
      <c r="L76" s="20">
        <v>1</v>
      </c>
      <c r="M76" s="20">
        <v>0</v>
      </c>
      <c r="N76" s="20">
        <v>0</v>
      </c>
      <c r="O76" s="20">
        <v>0</v>
      </c>
      <c r="P76" s="20">
        <v>32.751</v>
      </c>
      <c r="Q76" s="20">
        <v>0</v>
      </c>
      <c r="R76" s="20">
        <v>0</v>
      </c>
    </row>
    <row r="77" ht="16.5" spans="1:18">
      <c r="A77" s="19">
        <v>399281</v>
      </c>
      <c r="B77" s="19" t="s">
        <v>417</v>
      </c>
      <c r="C77" s="19">
        <v>3012.124</v>
      </c>
      <c r="D77" s="19">
        <v>3702.768</v>
      </c>
      <c r="E77" s="19">
        <v>0</v>
      </c>
      <c r="F77" s="19">
        <v>0</v>
      </c>
      <c r="G77" s="19">
        <v>1</v>
      </c>
      <c r="H77" s="17">
        <v>0</v>
      </c>
      <c r="I77" s="17">
        <v>0</v>
      </c>
      <c r="J77" s="17">
        <v>0</v>
      </c>
      <c r="K77" s="20">
        <v>4</v>
      </c>
      <c r="L77" s="20">
        <v>1</v>
      </c>
      <c r="M77" s="20">
        <v>-1</v>
      </c>
      <c r="N77" s="20">
        <v>1</v>
      </c>
      <c r="O77" s="20">
        <v>0</v>
      </c>
      <c r="P77" s="20">
        <v>5.85</v>
      </c>
      <c r="Q77" s="20">
        <v>0</v>
      </c>
      <c r="R77" s="20">
        <v>0</v>
      </c>
    </row>
    <row r="78" ht="16.5" spans="1:18">
      <c r="A78" s="19">
        <v>399293</v>
      </c>
      <c r="B78" s="19" t="s">
        <v>146</v>
      </c>
      <c r="C78" s="19">
        <v>3673.883</v>
      </c>
      <c r="D78" s="19">
        <v>4440.928</v>
      </c>
      <c r="E78" s="19">
        <v>0</v>
      </c>
      <c r="F78" s="19">
        <v>0</v>
      </c>
      <c r="G78" s="19">
        <v>1</v>
      </c>
      <c r="H78" s="17">
        <v>0</v>
      </c>
      <c r="I78" s="17">
        <v>0</v>
      </c>
      <c r="J78" s="17">
        <v>0</v>
      </c>
      <c r="K78" s="20">
        <v>3</v>
      </c>
      <c r="L78" s="20">
        <v>0</v>
      </c>
      <c r="M78" s="20">
        <v>-1</v>
      </c>
      <c r="N78" s="20">
        <v>1</v>
      </c>
      <c r="O78" s="20">
        <v>0</v>
      </c>
      <c r="P78" s="20">
        <v>-1.955</v>
      </c>
      <c r="Q78" s="20">
        <v>0</v>
      </c>
      <c r="R78" s="20">
        <v>0</v>
      </c>
    </row>
    <row r="79" ht="16.5" spans="1:18">
      <c r="A79" s="19">
        <v>399294</v>
      </c>
      <c r="B79" s="19" t="s">
        <v>418</v>
      </c>
      <c r="C79" s="19">
        <v>2571.876</v>
      </c>
      <c r="D79" s="19">
        <v>2905.81</v>
      </c>
      <c r="E79" s="19">
        <v>0</v>
      </c>
      <c r="F79" s="19">
        <v>0</v>
      </c>
      <c r="G79" s="19">
        <v>1</v>
      </c>
      <c r="H79" s="17">
        <v>0</v>
      </c>
      <c r="I79" s="17">
        <v>0</v>
      </c>
      <c r="J79" s="17">
        <v>0</v>
      </c>
      <c r="K79" s="20">
        <v>4</v>
      </c>
      <c r="L79" s="20">
        <v>1</v>
      </c>
      <c r="M79" s="20">
        <v>0</v>
      </c>
      <c r="N79" s="20">
        <v>1</v>
      </c>
      <c r="O79" s="20">
        <v>0</v>
      </c>
      <c r="P79" s="20">
        <v>2.905</v>
      </c>
      <c r="Q79" s="20">
        <v>0</v>
      </c>
      <c r="R79" s="20">
        <v>0</v>
      </c>
    </row>
    <row r="80" ht="16.5" spans="1:18">
      <c r="A80" s="19">
        <v>399295</v>
      </c>
      <c r="B80" s="19" t="s">
        <v>419</v>
      </c>
      <c r="C80" s="19">
        <v>4166.927</v>
      </c>
      <c r="D80" s="19">
        <v>4975.193</v>
      </c>
      <c r="E80" s="19">
        <v>0</v>
      </c>
      <c r="F80" s="19">
        <v>0</v>
      </c>
      <c r="G80" s="19">
        <v>1</v>
      </c>
      <c r="H80" s="17">
        <v>0</v>
      </c>
      <c r="I80" s="17">
        <v>0</v>
      </c>
      <c r="J80" s="17">
        <v>0</v>
      </c>
      <c r="K80" s="20">
        <v>4</v>
      </c>
      <c r="L80" s="20">
        <v>2</v>
      </c>
      <c r="M80" s="20">
        <v>0</v>
      </c>
      <c r="N80" s="20">
        <v>1</v>
      </c>
      <c r="O80" s="20">
        <v>0</v>
      </c>
      <c r="P80" s="20">
        <v>48.831</v>
      </c>
      <c r="Q80" s="20">
        <v>0</v>
      </c>
      <c r="R80" s="20">
        <v>0</v>
      </c>
    </row>
    <row r="81" ht="16.5" spans="1:18">
      <c r="A81" s="19">
        <v>399296</v>
      </c>
      <c r="B81" s="19" t="s">
        <v>420</v>
      </c>
      <c r="C81" s="19">
        <v>4059.923</v>
      </c>
      <c r="D81" s="19">
        <v>4820.362</v>
      </c>
      <c r="E81" s="19">
        <v>0</v>
      </c>
      <c r="F81" s="19">
        <v>0</v>
      </c>
      <c r="G81" s="19">
        <v>1</v>
      </c>
      <c r="H81" s="17">
        <v>0</v>
      </c>
      <c r="I81" s="17">
        <v>0</v>
      </c>
      <c r="J81" s="17">
        <v>0</v>
      </c>
      <c r="K81" s="20">
        <v>3</v>
      </c>
      <c r="L81" s="20">
        <v>1</v>
      </c>
      <c r="M81" s="20">
        <v>0</v>
      </c>
      <c r="N81" s="20">
        <v>1</v>
      </c>
      <c r="O81" s="20">
        <v>0</v>
      </c>
      <c r="P81" s="20">
        <v>3.161</v>
      </c>
      <c r="Q81" s="20">
        <v>0</v>
      </c>
      <c r="R81" s="20">
        <v>0</v>
      </c>
    </row>
    <row r="82" ht="16.5" spans="1:18">
      <c r="A82" s="19">
        <v>399337</v>
      </c>
      <c r="B82" s="19" t="s">
        <v>421</v>
      </c>
      <c r="C82" s="19">
        <v>4245.255</v>
      </c>
      <c r="D82" s="19">
        <v>4907.09</v>
      </c>
      <c r="E82" s="19">
        <v>0</v>
      </c>
      <c r="F82" s="19">
        <v>0</v>
      </c>
      <c r="G82" s="19">
        <v>1</v>
      </c>
      <c r="H82" s="17">
        <v>0</v>
      </c>
      <c r="I82" s="17">
        <v>0</v>
      </c>
      <c r="J82" s="17">
        <v>0</v>
      </c>
      <c r="K82" s="20">
        <v>4</v>
      </c>
      <c r="L82" s="20">
        <v>1</v>
      </c>
      <c r="M82" s="20">
        <v>-1</v>
      </c>
      <c r="N82" s="20">
        <v>1</v>
      </c>
      <c r="O82" s="20">
        <v>0</v>
      </c>
      <c r="P82" s="20">
        <v>10.526</v>
      </c>
      <c r="Q82" s="20">
        <v>0</v>
      </c>
      <c r="R82" s="20">
        <v>0</v>
      </c>
    </row>
    <row r="83" ht="16.5" spans="1:18">
      <c r="A83" s="19">
        <v>399362</v>
      </c>
      <c r="B83" s="19" t="s">
        <v>422</v>
      </c>
      <c r="C83" s="19">
        <v>5974.658</v>
      </c>
      <c r="D83" s="19">
        <v>6830.482</v>
      </c>
      <c r="E83" s="19">
        <v>0</v>
      </c>
      <c r="F83" s="19">
        <v>0</v>
      </c>
      <c r="G83" s="19">
        <v>1</v>
      </c>
      <c r="H83" s="17">
        <v>0</v>
      </c>
      <c r="I83" s="17">
        <v>0</v>
      </c>
      <c r="J83" s="17">
        <v>0</v>
      </c>
      <c r="K83" s="20">
        <v>3</v>
      </c>
      <c r="L83" s="20">
        <v>1</v>
      </c>
      <c r="M83" s="20">
        <v>0</v>
      </c>
      <c r="N83" s="20">
        <v>1</v>
      </c>
      <c r="O83" s="20">
        <v>0</v>
      </c>
      <c r="P83" s="20">
        <v>3.006</v>
      </c>
      <c r="Q83" s="20">
        <v>0</v>
      </c>
      <c r="R83" s="20">
        <v>0</v>
      </c>
    </row>
    <row r="84" ht="16.5" spans="1:18">
      <c r="A84" s="19">
        <v>399381</v>
      </c>
      <c r="B84" s="19" t="s">
        <v>423</v>
      </c>
      <c r="C84" s="19">
        <v>2722.709</v>
      </c>
      <c r="D84" s="19">
        <v>3159.123</v>
      </c>
      <c r="E84" s="19">
        <v>0</v>
      </c>
      <c r="F84" s="19">
        <v>0</v>
      </c>
      <c r="G84" s="19">
        <v>1</v>
      </c>
      <c r="H84" s="17">
        <v>0</v>
      </c>
      <c r="I84" s="17">
        <v>0</v>
      </c>
      <c r="J84" s="17">
        <v>0</v>
      </c>
      <c r="K84" s="20">
        <v>3</v>
      </c>
      <c r="L84" s="20">
        <v>1</v>
      </c>
      <c r="M84" s="20">
        <v>0</v>
      </c>
      <c r="N84" s="20">
        <v>0</v>
      </c>
      <c r="O84" s="20">
        <v>0</v>
      </c>
      <c r="P84" s="20">
        <v>10.067</v>
      </c>
      <c r="Q84" s="20">
        <v>0</v>
      </c>
      <c r="R84" s="20">
        <v>0</v>
      </c>
    </row>
    <row r="85" ht="16.5" spans="1:18">
      <c r="A85" s="19">
        <v>399389</v>
      </c>
      <c r="B85" s="19" t="s">
        <v>424</v>
      </c>
      <c r="C85" s="19">
        <v>4092.831</v>
      </c>
      <c r="D85" s="19">
        <v>4935.288</v>
      </c>
      <c r="E85" s="19">
        <v>0</v>
      </c>
      <c r="F85" s="19">
        <v>0</v>
      </c>
      <c r="G85" s="19">
        <v>1</v>
      </c>
      <c r="H85" s="17">
        <v>0</v>
      </c>
      <c r="I85" s="17">
        <v>0</v>
      </c>
      <c r="J85" s="17">
        <v>0</v>
      </c>
      <c r="K85" s="20">
        <v>4</v>
      </c>
      <c r="L85" s="20">
        <v>1</v>
      </c>
      <c r="M85" s="20">
        <v>-1</v>
      </c>
      <c r="N85" s="20">
        <v>1</v>
      </c>
      <c r="O85" s="20">
        <v>0</v>
      </c>
      <c r="P85" s="20">
        <v>2.435</v>
      </c>
      <c r="Q85" s="20">
        <v>0</v>
      </c>
      <c r="R85" s="20">
        <v>0</v>
      </c>
    </row>
    <row r="86" ht="16.5" spans="1:18">
      <c r="A86" s="19">
        <v>399402</v>
      </c>
      <c r="B86" s="19" t="s">
        <v>425</v>
      </c>
      <c r="C86" s="19">
        <v>2857.901</v>
      </c>
      <c r="D86" s="19">
        <v>3254.191</v>
      </c>
      <c r="E86" s="19">
        <v>0</v>
      </c>
      <c r="F86" s="19">
        <v>0</v>
      </c>
      <c r="G86" s="19">
        <v>1</v>
      </c>
      <c r="H86" s="17">
        <v>0</v>
      </c>
      <c r="I86" s="17">
        <v>0</v>
      </c>
      <c r="J86" s="17">
        <v>0</v>
      </c>
      <c r="K86" s="20">
        <v>3</v>
      </c>
      <c r="L86" s="20">
        <v>1</v>
      </c>
      <c r="M86" s="20">
        <v>0</v>
      </c>
      <c r="N86" s="20">
        <v>0</v>
      </c>
      <c r="O86" s="20">
        <v>0</v>
      </c>
      <c r="P86" s="20">
        <v>31.406</v>
      </c>
      <c r="Q86" s="20">
        <v>0</v>
      </c>
      <c r="R86" s="20">
        <v>0</v>
      </c>
    </row>
    <row r="87" ht="16.5" spans="1:18">
      <c r="A87" s="19">
        <v>399410</v>
      </c>
      <c r="B87" s="19" t="s">
        <v>426</v>
      </c>
      <c r="C87" s="19">
        <v>1685.994</v>
      </c>
      <c r="D87" s="19">
        <v>1966.194</v>
      </c>
      <c r="E87" s="19">
        <v>0</v>
      </c>
      <c r="F87" s="19">
        <v>0</v>
      </c>
      <c r="G87" s="19">
        <v>1</v>
      </c>
      <c r="H87" s="17">
        <v>0</v>
      </c>
      <c r="I87" s="17">
        <v>0</v>
      </c>
      <c r="J87" s="17">
        <v>0</v>
      </c>
      <c r="K87" s="20">
        <v>4</v>
      </c>
      <c r="L87" s="20">
        <v>1</v>
      </c>
      <c r="M87" s="20">
        <v>-1</v>
      </c>
      <c r="N87" s="20">
        <v>1</v>
      </c>
      <c r="O87" s="20">
        <v>0</v>
      </c>
      <c r="P87" s="20">
        <v>2.479</v>
      </c>
      <c r="Q87" s="20">
        <v>0</v>
      </c>
      <c r="R87" s="20">
        <v>0</v>
      </c>
    </row>
    <row r="88" ht="16.5" spans="1:18">
      <c r="A88" s="19">
        <v>399420</v>
      </c>
      <c r="B88" s="19" t="s">
        <v>427</v>
      </c>
      <c r="C88" s="19">
        <v>1293.944</v>
      </c>
      <c r="D88" s="19">
        <v>1567.581</v>
      </c>
      <c r="E88" s="19">
        <v>0</v>
      </c>
      <c r="F88" s="19">
        <v>0</v>
      </c>
      <c r="G88" s="19">
        <v>1</v>
      </c>
      <c r="H88" s="17">
        <v>0</v>
      </c>
      <c r="I88" s="17">
        <v>0</v>
      </c>
      <c r="J88" s="17">
        <v>0</v>
      </c>
      <c r="K88" s="20">
        <v>4</v>
      </c>
      <c r="L88" s="20">
        <v>1</v>
      </c>
      <c r="M88" s="20">
        <v>0</v>
      </c>
      <c r="N88" s="20">
        <v>1</v>
      </c>
      <c r="O88" s="20">
        <v>0</v>
      </c>
      <c r="P88" s="20">
        <v>17.343</v>
      </c>
      <c r="Q88" s="20">
        <v>0</v>
      </c>
      <c r="R88" s="20">
        <v>0</v>
      </c>
    </row>
    <row r="89" ht="16.5" spans="1:18">
      <c r="A89" s="19">
        <v>399436</v>
      </c>
      <c r="B89" s="19" t="s">
        <v>428</v>
      </c>
      <c r="C89" s="19">
        <v>3607.647</v>
      </c>
      <c r="D89" s="19">
        <v>4310.427</v>
      </c>
      <c r="E89" s="19">
        <v>0</v>
      </c>
      <c r="F89" s="19">
        <v>0</v>
      </c>
      <c r="G89" s="19">
        <v>1</v>
      </c>
      <c r="H89" s="17">
        <v>0</v>
      </c>
      <c r="I89" s="17">
        <v>0</v>
      </c>
      <c r="J89" s="17">
        <v>0</v>
      </c>
      <c r="K89" s="20">
        <v>4</v>
      </c>
      <c r="L89" s="20">
        <v>1</v>
      </c>
      <c r="M89" s="20">
        <v>-1</v>
      </c>
      <c r="N89" s="20">
        <v>1</v>
      </c>
      <c r="O89" s="20">
        <v>0</v>
      </c>
      <c r="P89" s="20">
        <v>4.363</v>
      </c>
      <c r="Q89" s="20">
        <v>0</v>
      </c>
      <c r="R89" s="20">
        <v>0</v>
      </c>
    </row>
    <row r="90" ht="16.5" spans="1:18">
      <c r="A90" s="19">
        <v>399437</v>
      </c>
      <c r="B90" s="19" t="s">
        <v>429</v>
      </c>
      <c r="C90" s="19">
        <v>5774.805</v>
      </c>
      <c r="D90" s="19">
        <v>7045.397</v>
      </c>
      <c r="E90" s="19">
        <v>0</v>
      </c>
      <c r="F90" s="19">
        <v>0</v>
      </c>
      <c r="G90" s="19">
        <v>1</v>
      </c>
      <c r="H90" s="17">
        <v>0</v>
      </c>
      <c r="I90" s="17">
        <v>0</v>
      </c>
      <c r="J90" s="17">
        <v>0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0.004</v>
      </c>
      <c r="Q90" s="20">
        <v>0</v>
      </c>
      <c r="R90" s="20">
        <v>0</v>
      </c>
    </row>
    <row r="91" ht="16.5" spans="1:18">
      <c r="A91" s="19">
        <v>399439</v>
      </c>
      <c r="B91" s="19" t="s">
        <v>430</v>
      </c>
      <c r="C91" s="19">
        <v>1596.108</v>
      </c>
      <c r="D91" s="19">
        <v>1771.885</v>
      </c>
      <c r="E91" s="19">
        <v>0</v>
      </c>
      <c r="F91" s="19">
        <v>0</v>
      </c>
      <c r="G91" s="19">
        <v>1</v>
      </c>
      <c r="H91" s="17">
        <v>0</v>
      </c>
      <c r="I91" s="17">
        <v>0</v>
      </c>
      <c r="J91" s="17">
        <v>0</v>
      </c>
      <c r="K91" s="20">
        <v>2</v>
      </c>
      <c r="L91" s="20">
        <v>1</v>
      </c>
      <c r="M91" s="20">
        <v>0</v>
      </c>
      <c r="N91" s="20">
        <v>1</v>
      </c>
      <c r="O91" s="20">
        <v>0</v>
      </c>
      <c r="P91" s="20">
        <v>6.507</v>
      </c>
      <c r="Q91" s="20">
        <v>1</v>
      </c>
      <c r="R91" s="20">
        <v>0</v>
      </c>
    </row>
    <row r="92" ht="16.5" spans="1:18">
      <c r="A92" s="19">
        <v>399606</v>
      </c>
      <c r="B92" s="19" t="s">
        <v>431</v>
      </c>
      <c r="C92" s="19">
        <v>2118.161</v>
      </c>
      <c r="D92" s="19">
        <v>2562.028</v>
      </c>
      <c r="E92" s="19">
        <v>0</v>
      </c>
      <c r="F92" s="19">
        <v>0</v>
      </c>
      <c r="G92" s="19">
        <v>1</v>
      </c>
      <c r="H92" s="17">
        <v>0</v>
      </c>
      <c r="I92" s="17">
        <v>0</v>
      </c>
      <c r="J92" s="17">
        <v>0</v>
      </c>
      <c r="K92" s="20">
        <v>4</v>
      </c>
      <c r="L92" s="20">
        <v>1</v>
      </c>
      <c r="M92" s="20">
        <v>-1</v>
      </c>
      <c r="N92" s="20">
        <v>1</v>
      </c>
      <c r="O92" s="20">
        <v>0</v>
      </c>
      <c r="P92" s="20">
        <v>2.146</v>
      </c>
      <c r="Q92" s="20">
        <v>0</v>
      </c>
      <c r="R92" s="20">
        <v>0</v>
      </c>
    </row>
    <row r="93" ht="16.5" spans="1:18">
      <c r="A93" s="19">
        <v>399610</v>
      </c>
      <c r="B93" s="19" t="s">
        <v>432</v>
      </c>
      <c r="C93" s="19">
        <v>5587.776</v>
      </c>
      <c r="D93" s="19">
        <v>6736.686</v>
      </c>
      <c r="E93" s="19">
        <v>0</v>
      </c>
      <c r="F93" s="19">
        <v>0</v>
      </c>
      <c r="G93" s="19">
        <v>1</v>
      </c>
      <c r="H93" s="17">
        <v>0</v>
      </c>
      <c r="I93" s="17">
        <v>0</v>
      </c>
      <c r="J93" s="17">
        <v>0</v>
      </c>
      <c r="K93" s="20">
        <v>0</v>
      </c>
      <c r="L93" s="20">
        <v>1</v>
      </c>
      <c r="M93" s="20">
        <v>0</v>
      </c>
      <c r="N93" s="20">
        <v>0</v>
      </c>
      <c r="O93" s="20">
        <v>0</v>
      </c>
      <c r="P93" s="20">
        <v>2.358</v>
      </c>
      <c r="Q93" s="20">
        <v>0</v>
      </c>
      <c r="R93" s="20">
        <v>0</v>
      </c>
    </row>
    <row r="94" ht="16.5" spans="1:18">
      <c r="A94" s="19">
        <v>399613</v>
      </c>
      <c r="B94" s="19" t="s">
        <v>433</v>
      </c>
      <c r="C94" s="19">
        <v>2758.549</v>
      </c>
      <c r="D94" s="19">
        <v>3125.07</v>
      </c>
      <c r="E94" s="19">
        <v>0</v>
      </c>
      <c r="F94" s="19">
        <v>0</v>
      </c>
      <c r="G94" s="19">
        <v>1</v>
      </c>
      <c r="H94" s="17">
        <v>0</v>
      </c>
      <c r="I94" s="17">
        <v>0</v>
      </c>
      <c r="J94" s="17">
        <v>0</v>
      </c>
      <c r="K94" s="20">
        <v>4</v>
      </c>
      <c r="L94" s="20">
        <v>1</v>
      </c>
      <c r="M94" s="20">
        <v>0</v>
      </c>
      <c r="N94" s="20">
        <v>0</v>
      </c>
      <c r="O94" s="20">
        <v>0</v>
      </c>
      <c r="P94" s="20">
        <v>12.381</v>
      </c>
      <c r="Q94" s="20">
        <v>1</v>
      </c>
      <c r="R94" s="20">
        <v>0</v>
      </c>
    </row>
    <row r="95" ht="16.5" spans="1:18">
      <c r="A95" s="19">
        <v>399619</v>
      </c>
      <c r="B95" s="19" t="s">
        <v>434</v>
      </c>
      <c r="C95" s="19">
        <v>6198.746</v>
      </c>
      <c r="D95" s="19">
        <v>7257.621</v>
      </c>
      <c r="E95" s="19">
        <v>0</v>
      </c>
      <c r="F95" s="19">
        <v>0</v>
      </c>
      <c r="G95" s="19">
        <v>1</v>
      </c>
      <c r="H95" s="17">
        <v>0</v>
      </c>
      <c r="I95" s="17">
        <v>0</v>
      </c>
      <c r="J95" s="17">
        <v>0</v>
      </c>
      <c r="K95" s="20">
        <v>3</v>
      </c>
      <c r="L95" s="20">
        <v>1</v>
      </c>
      <c r="M95" s="20">
        <v>0</v>
      </c>
      <c r="N95" s="20">
        <v>0</v>
      </c>
      <c r="O95" s="20">
        <v>0</v>
      </c>
      <c r="P95" s="20">
        <v>16.822</v>
      </c>
      <c r="Q95" s="20">
        <v>0</v>
      </c>
      <c r="R95" s="20">
        <v>0</v>
      </c>
    </row>
    <row r="96" ht="16.5" spans="1:18">
      <c r="A96" s="19">
        <v>399621</v>
      </c>
      <c r="B96" s="19" t="s">
        <v>435</v>
      </c>
      <c r="C96" s="19">
        <v>4531.803</v>
      </c>
      <c r="D96" s="19">
        <v>5637.8</v>
      </c>
      <c r="E96" s="19">
        <v>0</v>
      </c>
      <c r="F96" s="19">
        <v>0</v>
      </c>
      <c r="G96" s="19">
        <v>1</v>
      </c>
      <c r="H96" s="17">
        <v>0</v>
      </c>
      <c r="I96" s="17">
        <v>0</v>
      </c>
      <c r="J96" s="17">
        <v>0</v>
      </c>
      <c r="K96" s="20">
        <v>4</v>
      </c>
      <c r="L96" s="20">
        <v>2</v>
      </c>
      <c r="M96" s="20">
        <v>0</v>
      </c>
      <c r="N96" s="20">
        <v>1</v>
      </c>
      <c r="O96" s="20">
        <v>0</v>
      </c>
      <c r="P96" s="20">
        <v>16.109</v>
      </c>
      <c r="Q96" s="20">
        <v>0</v>
      </c>
      <c r="R96" s="20">
        <v>0</v>
      </c>
    </row>
    <row r="97" ht="16.5" spans="1:18">
      <c r="A97" s="19">
        <v>399636</v>
      </c>
      <c r="B97" s="19" t="s">
        <v>436</v>
      </c>
      <c r="C97" s="19">
        <v>4442.178</v>
      </c>
      <c r="D97" s="19">
        <v>5162.793</v>
      </c>
      <c r="E97" s="19">
        <v>0</v>
      </c>
      <c r="F97" s="19">
        <v>0</v>
      </c>
      <c r="G97" s="19">
        <v>1</v>
      </c>
      <c r="H97" s="17">
        <v>0</v>
      </c>
      <c r="I97" s="17">
        <v>0</v>
      </c>
      <c r="J97" s="17">
        <v>0</v>
      </c>
      <c r="K97" s="20">
        <v>4</v>
      </c>
      <c r="L97" s="20">
        <v>2</v>
      </c>
      <c r="M97" s="20">
        <v>-1</v>
      </c>
      <c r="N97" s="20">
        <v>1</v>
      </c>
      <c r="O97" s="20">
        <v>0</v>
      </c>
      <c r="P97" s="20">
        <v>6.048</v>
      </c>
      <c r="Q97" s="20">
        <v>0</v>
      </c>
      <c r="R97" s="20">
        <v>0</v>
      </c>
    </row>
    <row r="98" ht="16.5" spans="1:18">
      <c r="A98" s="19">
        <v>399638</v>
      </c>
      <c r="B98" s="19" t="s">
        <v>437</v>
      </c>
      <c r="C98" s="19">
        <v>4787.246</v>
      </c>
      <c r="D98" s="19">
        <v>5731.945</v>
      </c>
      <c r="E98" s="19">
        <v>0</v>
      </c>
      <c r="F98" s="19">
        <v>0</v>
      </c>
      <c r="G98" s="19">
        <v>1</v>
      </c>
      <c r="H98" s="17">
        <v>0</v>
      </c>
      <c r="I98" s="17">
        <v>0</v>
      </c>
      <c r="J98" s="17">
        <v>0</v>
      </c>
      <c r="K98" s="20">
        <v>3</v>
      </c>
      <c r="L98" s="20">
        <v>0</v>
      </c>
      <c r="M98" s="20">
        <v>0</v>
      </c>
      <c r="N98" s="20">
        <v>1</v>
      </c>
      <c r="O98" s="20">
        <v>0</v>
      </c>
      <c r="P98" s="20">
        <v>16.447</v>
      </c>
      <c r="Q98" s="20">
        <v>0</v>
      </c>
      <c r="R98" s="20">
        <v>0</v>
      </c>
    </row>
    <row r="99" ht="16.5" spans="1:18">
      <c r="A99" s="19">
        <v>399643</v>
      </c>
      <c r="B99" s="19" t="s">
        <v>438</v>
      </c>
      <c r="C99" s="19">
        <v>2363.51</v>
      </c>
      <c r="D99" s="19">
        <v>2886.651</v>
      </c>
      <c r="E99" s="19">
        <v>0</v>
      </c>
      <c r="F99" s="19">
        <v>0</v>
      </c>
      <c r="G99" s="19">
        <v>1</v>
      </c>
      <c r="H99" s="17">
        <v>0</v>
      </c>
      <c r="I99" s="17">
        <v>0</v>
      </c>
      <c r="J99" s="17">
        <v>0</v>
      </c>
      <c r="K99" s="20">
        <v>4</v>
      </c>
      <c r="L99" s="20">
        <v>1</v>
      </c>
      <c r="M99" s="20">
        <v>0</v>
      </c>
      <c r="N99" s="20">
        <v>0</v>
      </c>
      <c r="O99" s="20">
        <v>0</v>
      </c>
      <c r="P99" s="20">
        <v>2.015</v>
      </c>
      <c r="Q99" s="20">
        <v>0</v>
      </c>
      <c r="R99" s="20">
        <v>0</v>
      </c>
    </row>
    <row r="100" ht="16.5" spans="1:18">
      <c r="A100" s="19">
        <v>399650</v>
      </c>
      <c r="B100" s="19" t="s">
        <v>439</v>
      </c>
      <c r="C100" s="19">
        <v>1946.477</v>
      </c>
      <c r="D100" s="19">
        <v>2222.419</v>
      </c>
      <c r="E100" s="19">
        <v>0</v>
      </c>
      <c r="F100" s="19">
        <v>0</v>
      </c>
      <c r="G100" s="19">
        <v>1</v>
      </c>
      <c r="H100" s="17">
        <v>0</v>
      </c>
      <c r="I100" s="17">
        <v>0</v>
      </c>
      <c r="J100" s="17">
        <v>0</v>
      </c>
      <c r="K100" s="20">
        <v>4</v>
      </c>
      <c r="L100" s="20">
        <v>2</v>
      </c>
      <c r="M100" s="20">
        <v>0</v>
      </c>
      <c r="N100" s="20">
        <v>0</v>
      </c>
      <c r="O100" s="20">
        <v>0</v>
      </c>
      <c r="P100" s="20">
        <v>58.241</v>
      </c>
      <c r="Q100" s="20">
        <v>0</v>
      </c>
      <c r="R100" s="20">
        <v>0</v>
      </c>
    </row>
    <row r="101" ht="16.5" spans="1:18">
      <c r="A101" s="19">
        <v>399653</v>
      </c>
      <c r="B101" s="19" t="s">
        <v>440</v>
      </c>
      <c r="C101" s="19">
        <v>2296.628</v>
      </c>
      <c r="D101" s="19">
        <v>2600.299</v>
      </c>
      <c r="E101" s="19">
        <v>0</v>
      </c>
      <c r="F101" s="19">
        <v>0</v>
      </c>
      <c r="G101" s="19">
        <v>1</v>
      </c>
      <c r="H101" s="17">
        <v>0</v>
      </c>
      <c r="I101" s="17">
        <v>0</v>
      </c>
      <c r="J101" s="17">
        <v>0</v>
      </c>
      <c r="K101" s="20">
        <v>4</v>
      </c>
      <c r="L101" s="20">
        <v>2</v>
      </c>
      <c r="M101" s="20">
        <v>0</v>
      </c>
      <c r="N101" s="20">
        <v>1</v>
      </c>
      <c r="O101" s="20">
        <v>0</v>
      </c>
      <c r="P101" s="20">
        <v>14.258</v>
      </c>
      <c r="Q101" s="20">
        <v>0</v>
      </c>
      <c r="R101" s="20">
        <v>0</v>
      </c>
    </row>
    <row r="102" ht="16.5" spans="1:18">
      <c r="A102" s="19">
        <v>399667</v>
      </c>
      <c r="B102" s="19" t="s">
        <v>441</v>
      </c>
      <c r="C102" s="19">
        <v>2934.991</v>
      </c>
      <c r="D102" s="19">
        <v>3564.067</v>
      </c>
      <c r="E102" s="19">
        <v>0</v>
      </c>
      <c r="F102" s="19">
        <v>0</v>
      </c>
      <c r="G102" s="19">
        <v>1</v>
      </c>
      <c r="H102" s="17">
        <v>0</v>
      </c>
      <c r="I102" s="17">
        <v>0</v>
      </c>
      <c r="J102" s="17">
        <v>0</v>
      </c>
      <c r="K102" s="20">
        <v>2</v>
      </c>
      <c r="L102" s="20">
        <v>1</v>
      </c>
      <c r="M102" s="20">
        <v>0</v>
      </c>
      <c r="N102" s="20">
        <v>1</v>
      </c>
      <c r="O102" s="20">
        <v>0</v>
      </c>
      <c r="P102" s="20">
        <v>-0.718</v>
      </c>
      <c r="Q102" s="20">
        <v>0</v>
      </c>
      <c r="R102" s="20">
        <v>0</v>
      </c>
    </row>
    <row r="103" ht="16.5" spans="1:18">
      <c r="A103" s="19">
        <v>399668</v>
      </c>
      <c r="B103" s="19" t="s">
        <v>442</v>
      </c>
      <c r="C103" s="19">
        <v>3665.91</v>
      </c>
      <c r="D103" s="19">
        <v>4407.529</v>
      </c>
      <c r="E103" s="19">
        <v>0</v>
      </c>
      <c r="F103" s="19">
        <v>0</v>
      </c>
      <c r="G103" s="19">
        <v>1</v>
      </c>
      <c r="H103" s="17">
        <v>0</v>
      </c>
      <c r="I103" s="17">
        <v>0</v>
      </c>
      <c r="J103" s="17">
        <v>0</v>
      </c>
      <c r="K103" s="20">
        <v>3</v>
      </c>
      <c r="L103" s="20">
        <v>1</v>
      </c>
      <c r="M103" s="20">
        <v>0</v>
      </c>
      <c r="N103" s="20">
        <v>1</v>
      </c>
      <c r="O103" s="20">
        <v>0</v>
      </c>
      <c r="P103" s="20">
        <v>0.109</v>
      </c>
      <c r="Q103" s="20">
        <v>0</v>
      </c>
      <c r="R103" s="20">
        <v>0</v>
      </c>
    </row>
    <row r="104" ht="16.5" spans="1:18">
      <c r="A104" s="19">
        <v>399670</v>
      </c>
      <c r="B104" s="19" t="s">
        <v>443</v>
      </c>
      <c r="C104" s="19">
        <v>3015.915</v>
      </c>
      <c r="D104" s="19">
        <v>3505.531</v>
      </c>
      <c r="E104" s="19">
        <v>0</v>
      </c>
      <c r="F104" s="19">
        <v>0</v>
      </c>
      <c r="G104" s="19">
        <v>1</v>
      </c>
      <c r="H104" s="17">
        <v>0</v>
      </c>
      <c r="I104" s="17">
        <v>0</v>
      </c>
      <c r="J104" s="17">
        <v>0</v>
      </c>
      <c r="K104" s="20">
        <v>4</v>
      </c>
      <c r="L104" s="20">
        <v>1</v>
      </c>
      <c r="M104" s="20">
        <v>0</v>
      </c>
      <c r="N104" s="20">
        <v>1</v>
      </c>
      <c r="O104" s="20">
        <v>0</v>
      </c>
      <c r="P104" s="20">
        <v>24.376</v>
      </c>
      <c r="Q104" s="20">
        <v>0</v>
      </c>
      <c r="R104" s="20">
        <v>0</v>
      </c>
    </row>
    <row r="105" ht="16.5" spans="1:18">
      <c r="A105" s="19">
        <v>399673</v>
      </c>
      <c r="B105" s="19" t="s">
        <v>125</v>
      </c>
      <c r="C105" s="19">
        <v>1933.782</v>
      </c>
      <c r="D105" s="19">
        <v>2346.054</v>
      </c>
      <c r="E105" s="19">
        <v>0</v>
      </c>
      <c r="F105" s="19">
        <v>0</v>
      </c>
      <c r="G105" s="19">
        <v>1</v>
      </c>
      <c r="H105" s="17">
        <v>0</v>
      </c>
      <c r="I105" s="17">
        <v>0</v>
      </c>
      <c r="J105" s="17">
        <v>0</v>
      </c>
      <c r="K105" s="20">
        <v>4</v>
      </c>
      <c r="L105" s="20">
        <v>2</v>
      </c>
      <c r="M105" s="20">
        <v>-1</v>
      </c>
      <c r="N105" s="20">
        <v>1</v>
      </c>
      <c r="O105" s="20">
        <v>0</v>
      </c>
      <c r="P105" s="20">
        <v>-0.002</v>
      </c>
      <c r="Q105" s="20">
        <v>0</v>
      </c>
      <c r="R105" s="20">
        <v>0</v>
      </c>
    </row>
    <row r="106" ht="16.5" spans="1:18">
      <c r="A106" s="19">
        <v>399680</v>
      </c>
      <c r="B106" s="19" t="s">
        <v>444</v>
      </c>
      <c r="C106" s="19">
        <v>593.026</v>
      </c>
      <c r="D106" s="19">
        <v>672.811</v>
      </c>
      <c r="E106" s="19">
        <v>0</v>
      </c>
      <c r="F106" s="19">
        <v>0</v>
      </c>
      <c r="G106" s="19">
        <v>1</v>
      </c>
      <c r="H106" s="17">
        <v>0</v>
      </c>
      <c r="I106" s="17">
        <v>0</v>
      </c>
      <c r="J106" s="17">
        <v>0</v>
      </c>
      <c r="K106" s="20">
        <v>4</v>
      </c>
      <c r="L106" s="20">
        <v>2</v>
      </c>
      <c r="M106" s="20">
        <v>0</v>
      </c>
      <c r="N106" s="20">
        <v>1</v>
      </c>
      <c r="O106" s="20">
        <v>0</v>
      </c>
      <c r="P106" s="20">
        <v>15.329</v>
      </c>
      <c r="Q106" s="20">
        <v>0</v>
      </c>
      <c r="R106" s="20">
        <v>0</v>
      </c>
    </row>
    <row r="107" ht="16.5" spans="1:18">
      <c r="A107" s="19">
        <v>399682</v>
      </c>
      <c r="B107" s="19" t="s">
        <v>445</v>
      </c>
      <c r="C107" s="19">
        <v>1283.621</v>
      </c>
      <c r="D107" s="19">
        <v>1494.373</v>
      </c>
      <c r="E107" s="19">
        <v>0</v>
      </c>
      <c r="F107" s="19">
        <v>0</v>
      </c>
      <c r="G107" s="19">
        <v>1</v>
      </c>
      <c r="H107" s="17">
        <v>0</v>
      </c>
      <c r="I107" s="17">
        <v>0</v>
      </c>
      <c r="J107" s="17">
        <v>0</v>
      </c>
      <c r="K107" s="20">
        <v>4</v>
      </c>
      <c r="L107" s="20">
        <v>1</v>
      </c>
      <c r="M107" s="20">
        <v>0</v>
      </c>
      <c r="N107" s="20">
        <v>1</v>
      </c>
      <c r="O107" s="20">
        <v>0</v>
      </c>
      <c r="P107" s="20">
        <v>7.873</v>
      </c>
      <c r="Q107" s="20">
        <v>0</v>
      </c>
      <c r="R107" s="20">
        <v>0</v>
      </c>
    </row>
    <row r="108" ht="16.5" spans="1:18">
      <c r="A108" s="19">
        <v>399686</v>
      </c>
      <c r="B108" s="19" t="s">
        <v>446</v>
      </c>
      <c r="C108" s="19">
        <v>1877.434</v>
      </c>
      <c r="D108" s="19">
        <v>2269.82</v>
      </c>
      <c r="E108" s="19">
        <v>0</v>
      </c>
      <c r="F108" s="19">
        <v>0</v>
      </c>
      <c r="G108" s="19">
        <v>1</v>
      </c>
      <c r="H108" s="17">
        <v>0</v>
      </c>
      <c r="I108" s="17">
        <v>0</v>
      </c>
      <c r="J108" s="17">
        <v>0</v>
      </c>
      <c r="K108" s="20">
        <v>4</v>
      </c>
      <c r="L108" s="20">
        <v>1</v>
      </c>
      <c r="M108" s="20">
        <v>0</v>
      </c>
      <c r="N108" s="20">
        <v>1</v>
      </c>
      <c r="O108" s="20">
        <v>0</v>
      </c>
      <c r="P108" s="20">
        <v>16.004</v>
      </c>
      <c r="Q108" s="20">
        <v>0</v>
      </c>
      <c r="R108" s="20">
        <v>0</v>
      </c>
    </row>
    <row r="109" ht="16.5" spans="1:18">
      <c r="A109" s="19">
        <v>399688</v>
      </c>
      <c r="B109" s="19" t="s">
        <v>447</v>
      </c>
      <c r="C109" s="19">
        <v>2186.054</v>
      </c>
      <c r="D109" s="19">
        <v>2753.24</v>
      </c>
      <c r="E109" s="19">
        <v>0</v>
      </c>
      <c r="F109" s="19">
        <v>0</v>
      </c>
      <c r="G109" s="19">
        <v>1</v>
      </c>
      <c r="H109" s="17">
        <v>0</v>
      </c>
      <c r="I109" s="17">
        <v>0</v>
      </c>
      <c r="J109" s="17">
        <v>0</v>
      </c>
      <c r="K109" s="20">
        <v>4</v>
      </c>
      <c r="L109" s="20">
        <v>1</v>
      </c>
      <c r="M109" s="20">
        <v>0</v>
      </c>
      <c r="N109" s="20">
        <v>1</v>
      </c>
      <c r="O109" s="20">
        <v>0</v>
      </c>
      <c r="P109" s="20">
        <v>16.402</v>
      </c>
      <c r="Q109" s="20">
        <v>0</v>
      </c>
      <c r="R109" s="20">
        <v>0</v>
      </c>
    </row>
    <row r="110" ht="16.5" spans="1:18">
      <c r="A110" s="19">
        <v>399702</v>
      </c>
      <c r="B110" s="19" t="s">
        <v>448</v>
      </c>
      <c r="C110" s="19">
        <v>6427.056</v>
      </c>
      <c r="D110" s="19">
        <v>7206.402</v>
      </c>
      <c r="E110" s="19">
        <v>0</v>
      </c>
      <c r="F110" s="19">
        <v>0</v>
      </c>
      <c r="G110" s="19">
        <v>1</v>
      </c>
      <c r="H110" s="17">
        <v>0</v>
      </c>
      <c r="I110" s="17">
        <v>0</v>
      </c>
      <c r="J110" s="17">
        <v>0</v>
      </c>
      <c r="K110" s="20">
        <v>4</v>
      </c>
      <c r="L110" s="20">
        <v>0</v>
      </c>
      <c r="M110" s="20">
        <v>0</v>
      </c>
      <c r="N110" s="20">
        <v>1</v>
      </c>
      <c r="O110" s="20">
        <v>0</v>
      </c>
      <c r="P110" s="20">
        <v>14.901</v>
      </c>
      <c r="Q110" s="20">
        <v>0</v>
      </c>
      <c r="R110" s="20">
        <v>0</v>
      </c>
    </row>
    <row r="111" ht="16.5" spans="1:18">
      <c r="A111" s="19">
        <v>399705</v>
      </c>
      <c r="B111" s="19" t="s">
        <v>449</v>
      </c>
      <c r="C111" s="19">
        <v>2639.164</v>
      </c>
      <c r="D111" s="19">
        <v>3066.438</v>
      </c>
      <c r="E111" s="19">
        <v>0</v>
      </c>
      <c r="F111" s="19">
        <v>0</v>
      </c>
      <c r="G111" s="19">
        <v>1</v>
      </c>
      <c r="H111" s="17">
        <v>0</v>
      </c>
      <c r="I111" s="17">
        <v>0</v>
      </c>
      <c r="J111" s="17">
        <v>0</v>
      </c>
      <c r="K111" s="20">
        <v>4</v>
      </c>
      <c r="L111" s="20">
        <v>2</v>
      </c>
      <c r="M111" s="20">
        <v>-1</v>
      </c>
      <c r="N111" s="20">
        <v>1</v>
      </c>
      <c r="O111" s="20">
        <v>0</v>
      </c>
      <c r="P111" s="20">
        <v>0.017</v>
      </c>
      <c r="Q111" s="20">
        <v>0</v>
      </c>
      <c r="R111" s="20">
        <v>0</v>
      </c>
    </row>
    <row r="112" ht="16.5" spans="1:18">
      <c r="A112" s="19">
        <v>399707</v>
      </c>
      <c r="B112" s="19" t="s">
        <v>450</v>
      </c>
      <c r="C112" s="19">
        <v>5638.477</v>
      </c>
      <c r="D112" s="19">
        <v>6935.978</v>
      </c>
      <c r="E112" s="19">
        <v>0</v>
      </c>
      <c r="F112" s="19">
        <v>0</v>
      </c>
      <c r="G112" s="19">
        <v>1</v>
      </c>
      <c r="H112" s="17">
        <v>0</v>
      </c>
      <c r="I112" s="17">
        <v>0</v>
      </c>
      <c r="J112" s="17">
        <v>0</v>
      </c>
      <c r="K112" s="20">
        <v>4</v>
      </c>
      <c r="L112" s="20">
        <v>1</v>
      </c>
      <c r="M112" s="20">
        <v>0</v>
      </c>
      <c r="N112" s="20">
        <v>1</v>
      </c>
      <c r="O112" s="20">
        <v>0</v>
      </c>
      <c r="P112" s="20">
        <v>12.946</v>
      </c>
      <c r="Q112" s="20">
        <v>0</v>
      </c>
      <c r="R112" s="20">
        <v>0</v>
      </c>
    </row>
    <row r="113" ht="16.5" spans="1:18">
      <c r="A113" s="19">
        <v>399808</v>
      </c>
      <c r="B113" s="19" t="s">
        <v>451</v>
      </c>
      <c r="C113" s="19">
        <v>1795.32</v>
      </c>
      <c r="D113" s="19">
        <v>2174.622</v>
      </c>
      <c r="E113" s="19">
        <v>0</v>
      </c>
      <c r="F113" s="19">
        <v>0</v>
      </c>
      <c r="G113" s="19">
        <v>1</v>
      </c>
      <c r="H113" s="17">
        <v>0</v>
      </c>
      <c r="I113" s="17">
        <v>0</v>
      </c>
      <c r="J113" s="17">
        <v>0</v>
      </c>
      <c r="K113" s="20">
        <v>4</v>
      </c>
      <c r="L113" s="20">
        <v>0</v>
      </c>
      <c r="M113" s="20">
        <v>-1</v>
      </c>
      <c r="N113" s="20">
        <v>1</v>
      </c>
      <c r="O113" s="20">
        <v>0</v>
      </c>
      <c r="P113" s="20">
        <v>-0.431</v>
      </c>
      <c r="Q113" s="20">
        <v>0</v>
      </c>
      <c r="R113" s="20">
        <v>0</v>
      </c>
    </row>
    <row r="114" ht="16.5" spans="1:18">
      <c r="A114" s="19">
        <v>399850</v>
      </c>
      <c r="B114" s="19" t="s">
        <v>119</v>
      </c>
      <c r="C114" s="19">
        <v>6799.093</v>
      </c>
      <c r="D114" s="19">
        <v>7750.264</v>
      </c>
      <c r="E114" s="19">
        <v>0</v>
      </c>
      <c r="F114" s="19">
        <v>0</v>
      </c>
      <c r="G114" s="19">
        <v>1</v>
      </c>
      <c r="H114" s="17">
        <v>0</v>
      </c>
      <c r="I114" s="17">
        <v>0</v>
      </c>
      <c r="J114" s="17">
        <v>0</v>
      </c>
      <c r="K114" s="20">
        <v>4</v>
      </c>
      <c r="L114" s="20">
        <v>2</v>
      </c>
      <c r="M114" s="20">
        <v>-1</v>
      </c>
      <c r="N114" s="20">
        <v>1</v>
      </c>
      <c r="O114" s="20">
        <v>0</v>
      </c>
      <c r="P114" s="20">
        <v>6.204</v>
      </c>
      <c r="Q114" s="20">
        <v>0</v>
      </c>
      <c r="R114" s="20">
        <v>0</v>
      </c>
    </row>
    <row r="115" ht="16.5" spans="1:18">
      <c r="A115" s="19">
        <v>399928</v>
      </c>
      <c r="B115" s="19" t="s">
        <v>403</v>
      </c>
      <c r="C115" s="19">
        <v>2591.399</v>
      </c>
      <c r="D115" s="19">
        <v>3009.363</v>
      </c>
      <c r="E115" s="19">
        <v>0</v>
      </c>
      <c r="F115" s="19">
        <v>0</v>
      </c>
      <c r="G115" s="19">
        <v>1</v>
      </c>
      <c r="H115" s="17">
        <v>0</v>
      </c>
      <c r="I115" s="17">
        <v>0</v>
      </c>
      <c r="J115" s="17">
        <v>0</v>
      </c>
      <c r="K115" s="20">
        <v>4</v>
      </c>
      <c r="L115" s="20">
        <v>1</v>
      </c>
      <c r="M115" s="20">
        <v>0</v>
      </c>
      <c r="N115" s="20">
        <v>0</v>
      </c>
      <c r="O115" s="20">
        <v>0</v>
      </c>
      <c r="P115" s="20">
        <v>11.369</v>
      </c>
      <c r="Q115" s="20">
        <v>0</v>
      </c>
      <c r="R115" s="20">
        <v>0</v>
      </c>
    </row>
    <row r="116" ht="16.5" spans="1:18">
      <c r="A116" s="19">
        <v>399966</v>
      </c>
      <c r="B116" s="19" t="s">
        <v>452</v>
      </c>
      <c r="C116" s="19">
        <v>5436.765</v>
      </c>
      <c r="D116" s="19">
        <v>6607.956</v>
      </c>
      <c r="E116" s="19">
        <v>0</v>
      </c>
      <c r="F116" s="19">
        <v>0</v>
      </c>
      <c r="G116" s="19">
        <v>1</v>
      </c>
      <c r="H116" s="17">
        <v>0</v>
      </c>
      <c r="I116" s="17">
        <v>0</v>
      </c>
      <c r="J116" s="17">
        <v>0</v>
      </c>
      <c r="K116" s="20">
        <v>4</v>
      </c>
      <c r="L116" s="20">
        <v>0</v>
      </c>
      <c r="M116" s="20">
        <v>-1</v>
      </c>
      <c r="N116" s="20">
        <v>1</v>
      </c>
      <c r="O116" s="20">
        <v>0</v>
      </c>
      <c r="P116" s="20">
        <v>-1.496</v>
      </c>
      <c r="Q116" s="20">
        <v>0</v>
      </c>
      <c r="R116" s="20">
        <v>0</v>
      </c>
    </row>
    <row r="117" ht="16.5" spans="1:18">
      <c r="A117" s="19">
        <v>399975</v>
      </c>
      <c r="B117" s="19" t="s">
        <v>453</v>
      </c>
      <c r="C117" s="19">
        <v>735.219</v>
      </c>
      <c r="D117" s="19">
        <v>904.228</v>
      </c>
      <c r="E117" s="19">
        <v>0</v>
      </c>
      <c r="F117" s="19">
        <v>0</v>
      </c>
      <c r="G117" s="19">
        <v>1</v>
      </c>
      <c r="H117" s="17">
        <v>0</v>
      </c>
      <c r="I117" s="17">
        <v>0</v>
      </c>
      <c r="J117" s="17">
        <v>0</v>
      </c>
      <c r="K117" s="20">
        <v>4</v>
      </c>
      <c r="L117" s="20">
        <v>1</v>
      </c>
      <c r="M117" s="20">
        <v>0</v>
      </c>
      <c r="N117" s="20">
        <v>1</v>
      </c>
      <c r="O117" s="20">
        <v>0</v>
      </c>
      <c r="P117" s="20">
        <v>7.177</v>
      </c>
      <c r="Q117" s="20">
        <v>0</v>
      </c>
      <c r="R117" s="20">
        <v>0</v>
      </c>
    </row>
    <row r="118" ht="16.5" spans="1:18">
      <c r="A118" s="19">
        <v>399990</v>
      </c>
      <c r="B118" s="19" t="s">
        <v>454</v>
      </c>
      <c r="C118" s="19">
        <v>2632.714</v>
      </c>
      <c r="D118" s="19">
        <v>3047.235</v>
      </c>
      <c r="E118" s="19">
        <v>0</v>
      </c>
      <c r="F118" s="19">
        <v>0</v>
      </c>
      <c r="G118" s="19">
        <v>1</v>
      </c>
      <c r="H118" s="17">
        <v>0</v>
      </c>
      <c r="I118" s="17">
        <v>0</v>
      </c>
      <c r="J118" s="17">
        <v>0</v>
      </c>
      <c r="K118" s="20">
        <v>3</v>
      </c>
      <c r="L118" s="20">
        <v>1</v>
      </c>
      <c r="M118" s="20">
        <v>0</v>
      </c>
      <c r="N118" s="20">
        <v>0</v>
      </c>
      <c r="O118" s="20">
        <v>0</v>
      </c>
      <c r="P118" s="20">
        <v>19.037</v>
      </c>
      <c r="Q118" s="20">
        <v>0</v>
      </c>
      <c r="R118" s="20">
        <v>0</v>
      </c>
    </row>
    <row r="119" ht="16.5" spans="1:18">
      <c r="A119" s="19">
        <v>399991</v>
      </c>
      <c r="B119" s="19" t="s">
        <v>455</v>
      </c>
      <c r="C119" s="19">
        <v>1940.711</v>
      </c>
      <c r="D119" s="19">
        <v>2155.077</v>
      </c>
      <c r="E119" s="19">
        <v>0</v>
      </c>
      <c r="F119" s="19">
        <v>0</v>
      </c>
      <c r="G119" s="19">
        <v>1</v>
      </c>
      <c r="H119" s="17">
        <v>0</v>
      </c>
      <c r="I119" s="17">
        <v>0</v>
      </c>
      <c r="J119" s="17">
        <v>0</v>
      </c>
      <c r="K119" s="20">
        <v>4</v>
      </c>
      <c r="L119" s="20">
        <v>2</v>
      </c>
      <c r="M119" s="20">
        <v>0</v>
      </c>
      <c r="N119" s="20">
        <v>1</v>
      </c>
      <c r="O119" s="20">
        <v>0</v>
      </c>
      <c r="P119" s="20">
        <v>20.96</v>
      </c>
      <c r="Q119" s="20">
        <v>0</v>
      </c>
      <c r="R119" s="20">
        <v>0</v>
      </c>
    </row>
    <row r="120" ht="16.5" spans="1:18">
      <c r="A120" s="19">
        <v>399998</v>
      </c>
      <c r="B120" s="19" t="s">
        <v>456</v>
      </c>
      <c r="C120" s="19">
        <v>1898.694</v>
      </c>
      <c r="D120" s="19">
        <v>2258.871</v>
      </c>
      <c r="E120" s="19">
        <v>0</v>
      </c>
      <c r="F120" s="19">
        <v>0</v>
      </c>
      <c r="G120" s="19">
        <v>1</v>
      </c>
      <c r="H120" s="17">
        <v>0</v>
      </c>
      <c r="I120" s="17">
        <v>0</v>
      </c>
      <c r="J120" s="17">
        <v>0</v>
      </c>
      <c r="K120" s="20">
        <v>4</v>
      </c>
      <c r="L120" s="20">
        <v>2</v>
      </c>
      <c r="M120" s="20">
        <v>0</v>
      </c>
      <c r="N120" s="20">
        <v>1</v>
      </c>
      <c r="O120" s="20">
        <v>0</v>
      </c>
      <c r="P120" s="20">
        <v>29.055</v>
      </c>
      <c r="Q120" s="20">
        <v>0</v>
      </c>
      <c r="R120" s="20">
        <v>0</v>
      </c>
    </row>
    <row r="121" ht="16.5" spans="1:18">
      <c r="A121" s="19">
        <v>980027</v>
      </c>
      <c r="B121" s="19" t="s">
        <v>457</v>
      </c>
      <c r="C121" s="19">
        <v>2023.393</v>
      </c>
      <c r="D121" s="19">
        <v>2332.54</v>
      </c>
      <c r="E121" s="19">
        <v>0</v>
      </c>
      <c r="F121" s="19">
        <v>0</v>
      </c>
      <c r="G121" s="19">
        <v>1</v>
      </c>
      <c r="H121" s="17">
        <v>0</v>
      </c>
      <c r="I121" s="17">
        <v>0</v>
      </c>
      <c r="J121" s="17">
        <v>0</v>
      </c>
      <c r="K121" s="20">
        <v>4</v>
      </c>
      <c r="L121" s="20">
        <v>0</v>
      </c>
      <c r="M121" s="20">
        <v>-1</v>
      </c>
      <c r="N121" s="20">
        <v>1</v>
      </c>
      <c r="O121" s="20">
        <v>0</v>
      </c>
      <c r="P121" s="20">
        <v>0.264</v>
      </c>
      <c r="Q121" s="20">
        <v>0</v>
      </c>
      <c r="R121" s="20">
        <v>0</v>
      </c>
    </row>
    <row r="122" ht="16.5" spans="1:18">
      <c r="A122" s="19">
        <v>980028</v>
      </c>
      <c r="B122" s="19" t="s">
        <v>458</v>
      </c>
      <c r="C122" s="19">
        <v>10925.238</v>
      </c>
      <c r="D122" s="19">
        <v>12013.223</v>
      </c>
      <c r="E122" s="19">
        <v>0</v>
      </c>
      <c r="F122" s="19">
        <v>0</v>
      </c>
      <c r="G122" s="19">
        <v>1</v>
      </c>
      <c r="H122" s="17">
        <v>0</v>
      </c>
      <c r="I122" s="17">
        <v>0</v>
      </c>
      <c r="J122" s="17">
        <v>0</v>
      </c>
      <c r="K122" s="20">
        <v>3</v>
      </c>
      <c r="L122" s="20">
        <v>1</v>
      </c>
      <c r="M122" s="20">
        <v>0</v>
      </c>
      <c r="N122" s="20">
        <v>0</v>
      </c>
      <c r="O122" s="20">
        <v>0</v>
      </c>
      <c r="P122" s="20">
        <v>9.216</v>
      </c>
      <c r="Q122" s="20">
        <v>0</v>
      </c>
      <c r="R122" s="20">
        <v>0</v>
      </c>
    </row>
    <row r="123" ht="16.5" spans="1:18">
      <c r="A123" s="19">
        <v>980092</v>
      </c>
      <c r="B123" s="19" t="s">
        <v>459</v>
      </c>
      <c r="C123" s="19">
        <v>4425.728</v>
      </c>
      <c r="D123" s="19">
        <v>4793.828</v>
      </c>
      <c r="E123" s="19">
        <v>0</v>
      </c>
      <c r="F123" s="19">
        <v>0</v>
      </c>
      <c r="G123" s="19">
        <v>1</v>
      </c>
      <c r="H123" s="17">
        <v>0</v>
      </c>
      <c r="I123" s="17">
        <v>0</v>
      </c>
      <c r="J123" s="17">
        <v>0</v>
      </c>
      <c r="K123" s="20">
        <v>4</v>
      </c>
      <c r="L123" s="20">
        <v>0</v>
      </c>
      <c r="M123" s="20">
        <v>-1</v>
      </c>
      <c r="N123" s="20">
        <v>1</v>
      </c>
      <c r="O123" s="20">
        <v>0</v>
      </c>
      <c r="P123" s="20">
        <v>-9.138</v>
      </c>
      <c r="Q123" s="20">
        <v>0</v>
      </c>
      <c r="R123" s="20">
        <v>0</v>
      </c>
    </row>
    <row r="124" ht="16.5" spans="1:18">
      <c r="A124" s="19">
        <v>988006</v>
      </c>
      <c r="B124" s="19" t="s">
        <v>460</v>
      </c>
      <c r="C124" s="19">
        <v>1797.817</v>
      </c>
      <c r="D124" s="19">
        <v>2200.428</v>
      </c>
      <c r="E124" s="19">
        <v>0</v>
      </c>
      <c r="F124" s="19">
        <v>0</v>
      </c>
      <c r="G124" s="19">
        <v>1</v>
      </c>
      <c r="H124" s="17">
        <v>0</v>
      </c>
      <c r="I124" s="17">
        <v>0</v>
      </c>
      <c r="J124" s="17">
        <v>0</v>
      </c>
      <c r="K124" s="20">
        <v>3</v>
      </c>
      <c r="L124" s="20">
        <v>1</v>
      </c>
      <c r="M124" s="20">
        <v>0</v>
      </c>
      <c r="N124" s="20">
        <v>0</v>
      </c>
      <c r="O124" s="20">
        <v>0</v>
      </c>
      <c r="P124" s="20">
        <v>28.858</v>
      </c>
      <c r="Q124" s="20">
        <v>0</v>
      </c>
      <c r="R124" s="20">
        <v>0</v>
      </c>
    </row>
    <row r="125" ht="16.5" spans="1:18">
      <c r="A125" s="19">
        <v>988007</v>
      </c>
      <c r="B125" s="19" t="s">
        <v>461</v>
      </c>
      <c r="C125" s="19">
        <v>1797.912</v>
      </c>
      <c r="D125" s="19">
        <v>2204.317</v>
      </c>
      <c r="E125" s="19">
        <v>0</v>
      </c>
      <c r="F125" s="19">
        <v>0</v>
      </c>
      <c r="G125" s="19">
        <v>1</v>
      </c>
      <c r="H125" s="17">
        <v>0</v>
      </c>
      <c r="I125" s="17">
        <v>0</v>
      </c>
      <c r="J125" s="17">
        <v>0</v>
      </c>
      <c r="K125" s="20">
        <v>4</v>
      </c>
      <c r="L125" s="20">
        <v>1</v>
      </c>
      <c r="M125" s="20">
        <v>-1</v>
      </c>
      <c r="N125" s="20">
        <v>1</v>
      </c>
      <c r="O125" s="20">
        <v>0</v>
      </c>
      <c r="P125" s="20">
        <v>5.788</v>
      </c>
      <c r="Q125" s="20">
        <v>0</v>
      </c>
      <c r="R125" s="20">
        <v>0</v>
      </c>
    </row>
    <row r="126" ht="16.5" spans="1:18">
      <c r="A126" s="19">
        <v>988106</v>
      </c>
      <c r="B126" s="19" t="s">
        <v>462</v>
      </c>
      <c r="C126" s="19">
        <v>1967.079</v>
      </c>
      <c r="D126" s="19">
        <v>2408.167</v>
      </c>
      <c r="E126" s="19">
        <v>0</v>
      </c>
      <c r="F126" s="19">
        <v>0</v>
      </c>
      <c r="G126" s="19">
        <v>1</v>
      </c>
      <c r="H126" s="17">
        <v>0</v>
      </c>
      <c r="I126" s="17">
        <v>0</v>
      </c>
      <c r="J126" s="17">
        <v>0</v>
      </c>
      <c r="K126" s="20">
        <v>1</v>
      </c>
      <c r="L126" s="20">
        <v>1</v>
      </c>
      <c r="M126" s="20">
        <v>0</v>
      </c>
      <c r="N126" s="20">
        <v>0</v>
      </c>
      <c r="O126" s="20">
        <v>0</v>
      </c>
      <c r="P126" s="20">
        <v>0.399</v>
      </c>
      <c r="Q126" s="20">
        <v>0</v>
      </c>
      <c r="R126" s="20">
        <v>1</v>
      </c>
    </row>
    <row r="127" ht="16.5" spans="1:18">
      <c r="A127" s="19">
        <v>988107</v>
      </c>
      <c r="B127" s="19" t="s">
        <v>463</v>
      </c>
      <c r="C127" s="19">
        <v>1967.178</v>
      </c>
      <c r="D127" s="19">
        <v>2412.417</v>
      </c>
      <c r="E127" s="19">
        <v>0</v>
      </c>
      <c r="F127" s="19">
        <v>0</v>
      </c>
      <c r="G127" s="19">
        <v>1</v>
      </c>
      <c r="H127" s="17">
        <v>0</v>
      </c>
      <c r="I127" s="17">
        <v>0</v>
      </c>
      <c r="J127" s="17">
        <v>0</v>
      </c>
      <c r="K127" s="20">
        <v>3</v>
      </c>
      <c r="L127" s="20">
        <v>1</v>
      </c>
      <c r="M127" s="20">
        <v>0</v>
      </c>
      <c r="N127" s="20">
        <v>0</v>
      </c>
      <c r="O127" s="20">
        <v>0</v>
      </c>
      <c r="P127" s="20">
        <v>15.65</v>
      </c>
      <c r="Q127" s="20">
        <v>0</v>
      </c>
      <c r="R127" s="20">
        <v>0</v>
      </c>
    </row>
    <row r="128" ht="16.5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329</v>
      </c>
      <c r="B1" s="2"/>
      <c r="C1" s="2"/>
      <c r="D1" s="2"/>
      <c r="E1" s="2"/>
      <c r="F1" s="2"/>
      <c r="G1" s="2"/>
      <c r="H1" s="2"/>
      <c r="I1" s="2"/>
      <c r="J1" s="2"/>
      <c r="K1" s="10" t="s">
        <v>464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331</v>
      </c>
      <c r="B2" s="4" t="s">
        <v>332</v>
      </c>
      <c r="C2" s="4" t="s">
        <v>333</v>
      </c>
      <c r="D2" s="4" t="s">
        <v>334</v>
      </c>
      <c r="E2" s="4" t="s">
        <v>335</v>
      </c>
      <c r="F2" s="4" t="s">
        <v>336</v>
      </c>
      <c r="G2" s="4" t="s">
        <v>337</v>
      </c>
      <c r="H2" s="4" t="s">
        <v>338</v>
      </c>
      <c r="I2" s="4" t="s">
        <v>339</v>
      </c>
      <c r="J2" s="4" t="s">
        <v>340</v>
      </c>
      <c r="K2" s="12" t="s">
        <v>341</v>
      </c>
      <c r="L2" s="12" t="s">
        <v>342</v>
      </c>
      <c r="M2" s="12" t="s">
        <v>343</v>
      </c>
      <c r="N2" s="12" t="s">
        <v>344</v>
      </c>
      <c r="O2" s="12" t="s">
        <v>345</v>
      </c>
      <c r="P2" s="12" t="s">
        <v>346</v>
      </c>
      <c r="Q2" s="12" t="s">
        <v>347</v>
      </c>
      <c r="R2" s="12" t="s">
        <v>348</v>
      </c>
    </row>
    <row r="3" ht="20.25" spans="1:18">
      <c r="A3" s="5" t="s">
        <v>465</v>
      </c>
      <c r="B3" s="5" t="s">
        <v>466</v>
      </c>
      <c r="C3" s="5">
        <v>1263.109</v>
      </c>
      <c r="D3" s="5">
        <v>1337.882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1.474</v>
      </c>
      <c r="K3" s="13">
        <v>0</v>
      </c>
      <c r="L3" s="13">
        <v>0</v>
      </c>
      <c r="M3" s="13">
        <v>0</v>
      </c>
      <c r="N3" s="13">
        <v>-1</v>
      </c>
      <c r="O3" s="13">
        <v>0</v>
      </c>
      <c r="P3" s="13">
        <v>3.411</v>
      </c>
      <c r="Q3" s="13">
        <v>0</v>
      </c>
      <c r="R3" s="13">
        <v>0</v>
      </c>
    </row>
    <row r="4" ht="20.25" spans="1:18">
      <c r="A4" s="5" t="s">
        <v>467</v>
      </c>
      <c r="B4" s="5" t="s">
        <v>468</v>
      </c>
      <c r="C4" s="5">
        <v>18826.373</v>
      </c>
      <c r="D4" s="5">
        <v>20065.654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0.046</v>
      </c>
      <c r="K4" s="13">
        <v>0</v>
      </c>
      <c r="L4" s="13">
        <v>2</v>
      </c>
      <c r="M4" s="13">
        <v>0</v>
      </c>
      <c r="N4" s="13">
        <v>0</v>
      </c>
      <c r="O4" s="13">
        <v>0</v>
      </c>
      <c r="P4" s="13">
        <v>13.762</v>
      </c>
      <c r="Q4" s="13">
        <v>0</v>
      </c>
      <c r="R4" s="13">
        <v>0</v>
      </c>
    </row>
    <row r="5" ht="20.25" spans="1:18">
      <c r="A5" s="7" t="s">
        <v>469</v>
      </c>
      <c r="B5" s="7" t="s">
        <v>470</v>
      </c>
      <c r="C5" s="7">
        <v>613.113</v>
      </c>
      <c r="D5" s="7">
        <v>699.887</v>
      </c>
      <c r="E5" s="7">
        <v>0</v>
      </c>
      <c r="F5" s="7">
        <v>0</v>
      </c>
      <c r="G5" s="7">
        <v>0</v>
      </c>
      <c r="H5" s="7">
        <v>1</v>
      </c>
      <c r="I5" s="6">
        <v>8.091</v>
      </c>
      <c r="J5" s="6">
        <v>19.486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0.444</v>
      </c>
      <c r="Q5" s="13">
        <v>0</v>
      </c>
      <c r="R5" s="13">
        <v>0</v>
      </c>
    </row>
    <row r="6" ht="20.25" spans="1:18">
      <c r="A6" s="8" t="s">
        <v>471</v>
      </c>
      <c r="B6" s="8" t="s">
        <v>472</v>
      </c>
      <c r="C6" s="8">
        <v>3180.364</v>
      </c>
      <c r="D6" s="8">
        <v>4735.512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2</v>
      </c>
      <c r="M6" s="13">
        <v>0</v>
      </c>
      <c r="N6" s="13">
        <v>0</v>
      </c>
      <c r="O6" s="13">
        <v>0</v>
      </c>
      <c r="P6" s="13">
        <v>3.444</v>
      </c>
      <c r="Q6" s="13">
        <v>0</v>
      </c>
      <c r="R6" s="13">
        <v>1</v>
      </c>
    </row>
    <row r="7" ht="20.25" spans="1:18">
      <c r="A7" s="8" t="s">
        <v>473</v>
      </c>
      <c r="B7" s="8" t="s">
        <v>474</v>
      </c>
      <c r="C7" s="8">
        <v>7799.792</v>
      </c>
      <c r="D7" s="8">
        <v>8749.235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3</v>
      </c>
      <c r="L7" s="13">
        <v>2</v>
      </c>
      <c r="M7" s="13">
        <v>-1</v>
      </c>
      <c r="N7" s="13">
        <v>1</v>
      </c>
      <c r="O7" s="13">
        <v>0</v>
      </c>
      <c r="P7" s="13">
        <v>22.511</v>
      </c>
      <c r="Q7" s="13">
        <v>1</v>
      </c>
      <c r="R7" s="13">
        <v>0</v>
      </c>
    </row>
    <row r="8" ht="20.25" spans="1:18">
      <c r="A8" s="8" t="s">
        <v>475</v>
      </c>
      <c r="B8" s="8" t="s">
        <v>476</v>
      </c>
      <c r="C8" s="8">
        <v>12643.771</v>
      </c>
      <c r="D8" s="8">
        <v>15206.308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25.336</v>
      </c>
      <c r="Q8" s="13">
        <v>0</v>
      </c>
      <c r="R8" s="13">
        <v>0</v>
      </c>
    </row>
    <row r="9" ht="20.25" spans="1:18">
      <c r="A9" s="8" t="s">
        <v>477</v>
      </c>
      <c r="B9" s="8" t="s">
        <v>478</v>
      </c>
      <c r="C9" s="8">
        <v>3378.414</v>
      </c>
      <c r="D9" s="8">
        <v>3871.63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3</v>
      </c>
      <c r="L9" s="13">
        <v>1</v>
      </c>
      <c r="M9" s="13">
        <v>0</v>
      </c>
      <c r="N9" s="13">
        <v>1</v>
      </c>
      <c r="O9" s="13">
        <v>0</v>
      </c>
      <c r="P9" s="13">
        <v>2.459</v>
      </c>
      <c r="Q9" s="13">
        <v>1</v>
      </c>
      <c r="R9" s="13">
        <v>0</v>
      </c>
    </row>
    <row r="10" ht="20.25" spans="1:18">
      <c r="A10" s="8" t="s">
        <v>479</v>
      </c>
      <c r="B10" s="8" t="s">
        <v>480</v>
      </c>
      <c r="C10" s="8">
        <v>3301.217</v>
      </c>
      <c r="D10" s="8">
        <v>3596.042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2.852</v>
      </c>
      <c r="Q10" s="13">
        <v>0</v>
      </c>
      <c r="R10" s="13">
        <v>-1</v>
      </c>
    </row>
    <row r="11" ht="20.25" spans="1:18">
      <c r="A11" s="8" t="s">
        <v>481</v>
      </c>
      <c r="B11" s="8" t="s">
        <v>482</v>
      </c>
      <c r="C11" s="8">
        <v>3216.95</v>
      </c>
      <c r="D11" s="8">
        <v>3508.483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1</v>
      </c>
      <c r="M11" s="13">
        <v>0</v>
      </c>
      <c r="N11" s="13">
        <v>0</v>
      </c>
      <c r="O11" s="13">
        <v>0</v>
      </c>
      <c r="P11" s="13">
        <v>2.492</v>
      </c>
      <c r="Q11" s="13">
        <v>0</v>
      </c>
      <c r="R11" s="13">
        <v>0</v>
      </c>
    </row>
    <row r="12" ht="20.25" spans="1:18">
      <c r="A12" s="8" t="s">
        <v>483</v>
      </c>
      <c r="B12" s="8" t="s">
        <v>484</v>
      </c>
      <c r="C12" s="8">
        <v>16290.399</v>
      </c>
      <c r="D12" s="8">
        <v>18939.293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0</v>
      </c>
      <c r="N12" s="13">
        <v>0</v>
      </c>
      <c r="O12" s="13">
        <v>0</v>
      </c>
      <c r="P12" s="13">
        <v>32.699</v>
      </c>
      <c r="Q12" s="13">
        <v>0</v>
      </c>
      <c r="R12" s="13">
        <v>0</v>
      </c>
    </row>
    <row r="13" ht="20.25" spans="1:18">
      <c r="A13" s="8" t="s">
        <v>485</v>
      </c>
      <c r="B13" s="8" t="s">
        <v>486</v>
      </c>
      <c r="C13" s="8">
        <v>5674.897</v>
      </c>
      <c r="D13" s="8">
        <v>6260.023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0</v>
      </c>
      <c r="M13" s="13">
        <v>0</v>
      </c>
      <c r="N13" s="13">
        <v>1</v>
      </c>
      <c r="O13" s="13">
        <v>0</v>
      </c>
      <c r="P13" s="13">
        <v>10.454</v>
      </c>
      <c r="Q13" s="13">
        <v>0</v>
      </c>
      <c r="R13" s="13">
        <v>0</v>
      </c>
    </row>
    <row r="14" ht="20.25" spans="1:18">
      <c r="A14" s="8" t="s">
        <v>487</v>
      </c>
      <c r="B14" s="8" t="s">
        <v>488</v>
      </c>
      <c r="C14" s="8">
        <v>22708.992</v>
      </c>
      <c r="D14" s="8">
        <v>25368.697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4</v>
      </c>
      <c r="L14" s="13">
        <v>0</v>
      </c>
      <c r="M14" s="13">
        <v>0</v>
      </c>
      <c r="N14" s="13">
        <v>1</v>
      </c>
      <c r="O14" s="13">
        <v>0</v>
      </c>
      <c r="P14" s="13">
        <v>28.101</v>
      </c>
      <c r="Q14" s="13">
        <v>0</v>
      </c>
      <c r="R14" s="13">
        <v>0</v>
      </c>
    </row>
    <row r="15" ht="20.25" spans="1:18">
      <c r="A15" s="8" t="s">
        <v>489</v>
      </c>
      <c r="B15" s="8" t="s">
        <v>490</v>
      </c>
      <c r="C15" s="8">
        <v>4477.538</v>
      </c>
      <c r="D15" s="8">
        <v>4872.855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1</v>
      </c>
      <c r="M15" s="13">
        <v>0</v>
      </c>
      <c r="N15" s="13">
        <v>1</v>
      </c>
      <c r="O15" s="13">
        <v>0</v>
      </c>
      <c r="P15" s="13">
        <v>13.955</v>
      </c>
      <c r="Q15" s="13">
        <v>0</v>
      </c>
      <c r="R15" s="13">
        <v>0</v>
      </c>
    </row>
    <row r="16" ht="20.25" spans="1:18">
      <c r="A16" s="8" t="s">
        <v>491</v>
      </c>
      <c r="B16" s="8" t="s">
        <v>492</v>
      </c>
      <c r="C16" s="8">
        <v>1609.318</v>
      </c>
      <c r="D16" s="8">
        <v>1934.029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0.512</v>
      </c>
      <c r="Q16" s="13">
        <v>0</v>
      </c>
      <c r="R16" s="13">
        <v>0</v>
      </c>
    </row>
    <row r="17" ht="20.25" spans="1:18">
      <c r="A17" s="8" t="s">
        <v>493</v>
      </c>
      <c r="B17" s="8" t="s">
        <v>494</v>
      </c>
      <c r="C17" s="8">
        <v>1035.045</v>
      </c>
      <c r="D17" s="8">
        <v>1285.962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-1</v>
      </c>
      <c r="O17" s="13">
        <v>0</v>
      </c>
      <c r="P17" s="13">
        <v>0.744</v>
      </c>
      <c r="Q17" s="13">
        <v>0</v>
      </c>
      <c r="R17" s="13">
        <v>0</v>
      </c>
    </row>
    <row r="18" ht="20.25" spans="1:18">
      <c r="A18" s="8" t="s">
        <v>495</v>
      </c>
      <c r="B18" s="8" t="s">
        <v>496</v>
      </c>
      <c r="C18" s="8">
        <v>7534.886</v>
      </c>
      <c r="D18" s="8">
        <v>8123.274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5.628</v>
      </c>
      <c r="Q18" s="13">
        <v>0</v>
      </c>
      <c r="R18" s="13">
        <v>0</v>
      </c>
    </row>
    <row r="19" ht="20.25" spans="1:18">
      <c r="A19" s="8" t="s">
        <v>497</v>
      </c>
      <c r="B19" s="8" t="s">
        <v>498</v>
      </c>
      <c r="C19" s="8">
        <v>4998.564</v>
      </c>
      <c r="D19" s="8">
        <v>5512.84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0</v>
      </c>
      <c r="M19" s="13">
        <v>0</v>
      </c>
      <c r="N19" s="13">
        <v>1</v>
      </c>
      <c r="O19" s="13">
        <v>0</v>
      </c>
      <c r="P19" s="13">
        <v>2.994</v>
      </c>
      <c r="Q19" s="13">
        <v>0</v>
      </c>
      <c r="R19" s="13">
        <v>0</v>
      </c>
    </row>
    <row r="20" ht="20.25" spans="1:18">
      <c r="A20" s="8" t="s">
        <v>499</v>
      </c>
      <c r="B20" s="8" t="s">
        <v>500</v>
      </c>
      <c r="C20" s="8">
        <v>13396.627</v>
      </c>
      <c r="D20" s="8">
        <v>14206.231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17.846</v>
      </c>
      <c r="Q20" s="13">
        <v>0</v>
      </c>
      <c r="R20" s="13">
        <v>0</v>
      </c>
    </row>
    <row r="21" ht="20.25" spans="1:18">
      <c r="A21" s="8" t="s">
        <v>501</v>
      </c>
      <c r="B21" s="8" t="s">
        <v>502</v>
      </c>
      <c r="C21" s="8">
        <v>1199.364</v>
      </c>
      <c r="D21" s="8">
        <v>1488.7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0</v>
      </c>
      <c r="N21" s="13">
        <v>-1</v>
      </c>
      <c r="O21" s="13">
        <v>0</v>
      </c>
      <c r="P21" s="13">
        <v>-2.588</v>
      </c>
      <c r="Q21" s="13">
        <v>0</v>
      </c>
      <c r="R21" s="13">
        <v>0</v>
      </c>
    </row>
    <row r="22" ht="20.25" spans="1:18">
      <c r="A22" s="8" t="s">
        <v>503</v>
      </c>
      <c r="B22" s="8" t="s">
        <v>504</v>
      </c>
      <c r="C22" s="8">
        <v>2627.982</v>
      </c>
      <c r="D22" s="8">
        <v>3237.309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0</v>
      </c>
      <c r="M22" s="13">
        <v>1</v>
      </c>
      <c r="N22" s="13">
        <v>-1</v>
      </c>
      <c r="O22" s="13">
        <v>0</v>
      </c>
      <c r="P22" s="13">
        <v>7.748</v>
      </c>
      <c r="Q22" s="13">
        <v>0</v>
      </c>
      <c r="R22" s="13">
        <v>0</v>
      </c>
    </row>
    <row r="23" ht="20.25" spans="1:18">
      <c r="A23" s="8" t="s">
        <v>505</v>
      </c>
      <c r="B23" s="8" t="s">
        <v>506</v>
      </c>
      <c r="C23" s="8">
        <v>2476.803</v>
      </c>
      <c r="D23" s="8">
        <v>2714.855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2</v>
      </c>
      <c r="L23" s="13">
        <v>0</v>
      </c>
      <c r="M23" s="13">
        <v>0</v>
      </c>
      <c r="N23" s="13">
        <v>0</v>
      </c>
      <c r="O23" s="13">
        <v>0</v>
      </c>
      <c r="P23" s="13">
        <v>1.919</v>
      </c>
      <c r="Q23" s="13">
        <v>0</v>
      </c>
      <c r="R23" s="13">
        <v>0</v>
      </c>
    </row>
    <row r="24" ht="20.25" spans="1:18">
      <c r="A24" s="8" t="s">
        <v>507</v>
      </c>
      <c r="B24" s="8" t="s">
        <v>508</v>
      </c>
      <c r="C24" s="8">
        <v>6621.881</v>
      </c>
      <c r="D24" s="8">
        <v>7286.373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1</v>
      </c>
      <c r="L24" s="13">
        <v>1</v>
      </c>
      <c r="M24" s="13">
        <v>0</v>
      </c>
      <c r="N24" s="13">
        <v>1</v>
      </c>
      <c r="O24" s="13">
        <v>0</v>
      </c>
      <c r="P24" s="13">
        <v>17.234</v>
      </c>
      <c r="Q24" s="13">
        <v>0</v>
      </c>
      <c r="R24" s="13">
        <v>0</v>
      </c>
    </row>
    <row r="25" ht="20.25" spans="1:18">
      <c r="A25" s="8" t="s">
        <v>509</v>
      </c>
      <c r="B25" s="8" t="s">
        <v>510</v>
      </c>
      <c r="C25" s="8">
        <v>6012.613</v>
      </c>
      <c r="D25" s="8">
        <v>6636.081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1</v>
      </c>
      <c r="L25" s="13">
        <v>2</v>
      </c>
      <c r="M25" s="13">
        <v>0</v>
      </c>
      <c r="N25" s="13">
        <v>1</v>
      </c>
      <c r="O25" s="13">
        <v>0</v>
      </c>
      <c r="P25" s="13">
        <v>14.74</v>
      </c>
      <c r="Q25" s="13">
        <v>0</v>
      </c>
      <c r="R25" s="13">
        <v>0</v>
      </c>
    </row>
    <row r="26" ht="20.25" spans="1:18">
      <c r="A26" s="8" t="s">
        <v>511</v>
      </c>
      <c r="B26" s="8" t="s">
        <v>512</v>
      </c>
      <c r="C26" s="8">
        <v>6546.639</v>
      </c>
      <c r="D26" s="8">
        <v>7654.764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1</v>
      </c>
      <c r="M26" s="13">
        <v>0</v>
      </c>
      <c r="N26" s="13">
        <v>1</v>
      </c>
      <c r="O26" s="13">
        <v>0</v>
      </c>
      <c r="P26" s="13">
        <v>14.719</v>
      </c>
      <c r="Q26" s="13">
        <v>0</v>
      </c>
      <c r="R26" s="13">
        <v>0</v>
      </c>
    </row>
    <row r="27" ht="20.25" spans="1:18">
      <c r="A27" s="8" t="s">
        <v>513</v>
      </c>
      <c r="B27" s="8" t="s">
        <v>514</v>
      </c>
      <c r="C27" s="8">
        <v>2544.073</v>
      </c>
      <c r="D27" s="8">
        <v>3003.527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1</v>
      </c>
      <c r="O27" s="13">
        <v>0</v>
      </c>
      <c r="P27" s="13">
        <v>3.728</v>
      </c>
      <c r="Q27" s="13">
        <v>0</v>
      </c>
      <c r="R27" s="13">
        <v>0</v>
      </c>
    </row>
    <row r="28" ht="20.25" spans="1:18">
      <c r="A28" s="8" t="s">
        <v>515</v>
      </c>
      <c r="B28" s="8" t="s">
        <v>516</v>
      </c>
      <c r="C28" s="8">
        <v>1367.964</v>
      </c>
      <c r="D28" s="8">
        <v>1597.679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2.273</v>
      </c>
      <c r="Q28" s="13">
        <v>0</v>
      </c>
      <c r="R28" s="13">
        <v>1</v>
      </c>
    </row>
    <row r="29" ht="20.25" spans="1:18">
      <c r="A29" s="8" t="s">
        <v>517</v>
      </c>
      <c r="B29" s="8" t="s">
        <v>518</v>
      </c>
      <c r="C29" s="8">
        <v>5945.505</v>
      </c>
      <c r="D29" s="8">
        <v>6484.532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1</v>
      </c>
      <c r="L29" s="13">
        <v>2</v>
      </c>
      <c r="M29" s="13">
        <v>0</v>
      </c>
      <c r="N29" s="13">
        <v>0</v>
      </c>
      <c r="O29" s="13">
        <v>0</v>
      </c>
      <c r="P29" s="13">
        <v>-3.673</v>
      </c>
      <c r="Q29" s="13">
        <v>0</v>
      </c>
      <c r="R29" s="13">
        <v>0</v>
      </c>
    </row>
    <row r="30" ht="20.25" spans="1:18">
      <c r="A30" s="8" t="s">
        <v>519</v>
      </c>
      <c r="B30" s="8" t="s">
        <v>520</v>
      </c>
      <c r="C30" s="8">
        <v>2537.764</v>
      </c>
      <c r="D30" s="8">
        <v>3351.291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2.371</v>
      </c>
      <c r="Q30" s="13">
        <v>0</v>
      </c>
      <c r="R30" s="13">
        <v>0</v>
      </c>
    </row>
    <row r="31" ht="20.25" spans="1:18">
      <c r="A31" s="8" t="s">
        <v>521</v>
      </c>
      <c r="B31" s="8" t="s">
        <v>522</v>
      </c>
      <c r="C31" s="8">
        <v>5993.745</v>
      </c>
      <c r="D31" s="8">
        <v>7321.964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-3.214</v>
      </c>
      <c r="Q31" s="13">
        <v>0</v>
      </c>
      <c r="R31" s="13">
        <v>0</v>
      </c>
    </row>
    <row r="32" ht="20.25" spans="1:18">
      <c r="A32" s="8" t="s">
        <v>523</v>
      </c>
      <c r="B32" s="8" t="s">
        <v>524</v>
      </c>
      <c r="C32" s="8">
        <v>4673.313</v>
      </c>
      <c r="D32" s="8">
        <v>5311.6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1</v>
      </c>
      <c r="L32" s="13">
        <v>1</v>
      </c>
      <c r="M32" s="13">
        <v>0</v>
      </c>
      <c r="N32" s="13">
        <v>1</v>
      </c>
      <c r="O32" s="13">
        <v>0</v>
      </c>
      <c r="P32" s="13">
        <v>13.874</v>
      </c>
      <c r="Q32" s="13">
        <v>0</v>
      </c>
      <c r="R32" s="13">
        <v>0</v>
      </c>
    </row>
    <row r="33" ht="20.25" spans="1:18">
      <c r="A33" s="8" t="s">
        <v>525</v>
      </c>
      <c r="B33" s="8" t="s">
        <v>526</v>
      </c>
      <c r="C33" s="8">
        <v>967.581</v>
      </c>
      <c r="D33" s="8">
        <v>1188.864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4</v>
      </c>
      <c r="L33" s="13">
        <v>0</v>
      </c>
      <c r="M33" s="13">
        <v>0</v>
      </c>
      <c r="N33" s="13">
        <v>0</v>
      </c>
      <c r="O33" s="13">
        <v>0</v>
      </c>
      <c r="P33" s="13">
        <v>3.163</v>
      </c>
      <c r="Q33" s="13">
        <v>0</v>
      </c>
      <c r="R33" s="13">
        <v>1</v>
      </c>
    </row>
    <row r="34" ht="20.25" spans="1:18">
      <c r="A34" s="8" t="s">
        <v>527</v>
      </c>
      <c r="B34" s="8" t="s">
        <v>528</v>
      </c>
      <c r="C34" s="8">
        <v>3538.1</v>
      </c>
      <c r="D34" s="8">
        <v>4286.484</v>
      </c>
      <c r="E34" s="8">
        <v>0</v>
      </c>
      <c r="F34" s="8">
        <v>0</v>
      </c>
      <c r="G34" s="8">
        <v>1</v>
      </c>
      <c r="H34" s="9">
        <v>0</v>
      </c>
      <c r="I34" s="9">
        <v>0</v>
      </c>
      <c r="J34" s="9">
        <v>0</v>
      </c>
      <c r="K34" s="13">
        <v>2</v>
      </c>
      <c r="L34" s="13">
        <v>2</v>
      </c>
      <c r="M34" s="13">
        <v>0</v>
      </c>
      <c r="N34" s="13">
        <v>1</v>
      </c>
      <c r="O34" s="13">
        <v>0</v>
      </c>
      <c r="P34" s="13">
        <v>2.063</v>
      </c>
      <c r="Q34" s="13">
        <v>0</v>
      </c>
      <c r="R34" s="13">
        <v>0</v>
      </c>
    </row>
    <row r="35" ht="20.25" spans="1:18">
      <c r="A35" s="8" t="s">
        <v>529</v>
      </c>
      <c r="B35" s="8" t="s">
        <v>530</v>
      </c>
      <c r="C35" s="8">
        <v>13223.76</v>
      </c>
      <c r="D35" s="8">
        <v>15483.116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3">
        <v>1</v>
      </c>
      <c r="L35" s="13">
        <v>2</v>
      </c>
      <c r="M35" s="13">
        <v>0</v>
      </c>
      <c r="N35" s="13">
        <v>1</v>
      </c>
      <c r="O35" s="13">
        <v>0</v>
      </c>
      <c r="P35" s="13">
        <v>60.705</v>
      </c>
      <c r="Q35" s="13">
        <v>0</v>
      </c>
      <c r="R35" s="13">
        <v>0</v>
      </c>
    </row>
    <row r="36" ht="20.25" spans="1:18">
      <c r="A36" s="8" t="s">
        <v>531</v>
      </c>
      <c r="B36" s="8" t="s">
        <v>532</v>
      </c>
      <c r="C36" s="8">
        <v>476.007</v>
      </c>
      <c r="D36" s="8">
        <v>592.156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3">
        <v>3</v>
      </c>
      <c r="L36" s="13">
        <v>2</v>
      </c>
      <c r="M36" s="13">
        <v>0</v>
      </c>
      <c r="N36" s="13">
        <v>1</v>
      </c>
      <c r="O36" s="13">
        <v>0</v>
      </c>
      <c r="P36" s="13">
        <v>0.859</v>
      </c>
      <c r="Q36" s="13">
        <v>0</v>
      </c>
      <c r="R36" s="13">
        <v>0</v>
      </c>
    </row>
    <row r="37" ht="20.25" spans="1:18">
      <c r="A37" s="8" t="s">
        <v>533</v>
      </c>
      <c r="B37" s="8" t="s">
        <v>534</v>
      </c>
      <c r="C37" s="8">
        <v>74376</v>
      </c>
      <c r="D37" s="8">
        <v>84258.992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-20.656</v>
      </c>
      <c r="Q37" s="13">
        <v>0</v>
      </c>
      <c r="R37" s="13">
        <v>0</v>
      </c>
    </row>
    <row r="38" ht="20.25" spans="1:18">
      <c r="A38" s="8" t="s">
        <v>535</v>
      </c>
      <c r="B38" s="8" t="s">
        <v>536</v>
      </c>
      <c r="C38" s="8">
        <v>10044.843</v>
      </c>
      <c r="D38" s="8">
        <v>12097.98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-13.937</v>
      </c>
      <c r="Q38" s="13">
        <v>0</v>
      </c>
      <c r="R38" s="13">
        <v>0</v>
      </c>
    </row>
    <row r="39" ht="20.25" spans="1:18">
      <c r="A39" s="6" t="s">
        <v>537</v>
      </c>
      <c r="B39" s="6" t="s">
        <v>538</v>
      </c>
      <c r="C39" s="6">
        <v>1631.273</v>
      </c>
      <c r="D39" s="6">
        <v>1883.367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12.766</v>
      </c>
      <c r="K39" s="13">
        <v>4</v>
      </c>
      <c r="L39" s="13">
        <v>0</v>
      </c>
      <c r="M39" s="13">
        <v>0</v>
      </c>
      <c r="N39" s="13">
        <v>1</v>
      </c>
      <c r="O39" s="13">
        <v>0</v>
      </c>
      <c r="P39" s="13">
        <v>1.59</v>
      </c>
      <c r="Q39" s="13">
        <v>0</v>
      </c>
      <c r="R39" s="13">
        <v>0</v>
      </c>
    </row>
    <row r="40" ht="20.25" spans="1:18">
      <c r="A40" s="6" t="s">
        <v>539</v>
      </c>
      <c r="B40" s="6" t="s">
        <v>540</v>
      </c>
      <c r="C40" s="6">
        <v>7446.079</v>
      </c>
      <c r="D40" s="6">
        <v>8332.803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7.075</v>
      </c>
      <c r="K40" s="13">
        <v>4</v>
      </c>
      <c r="L40" s="13">
        <v>2</v>
      </c>
      <c r="M40" s="13">
        <v>-1</v>
      </c>
      <c r="N40" s="13">
        <v>1</v>
      </c>
      <c r="O40" s="13">
        <v>0</v>
      </c>
      <c r="P40" s="13">
        <v>13.97</v>
      </c>
      <c r="Q40" s="13">
        <v>0</v>
      </c>
      <c r="R40" s="13">
        <v>0</v>
      </c>
    </row>
    <row r="41" ht="20.25" spans="1:18">
      <c r="A41" s="6" t="s">
        <v>541</v>
      </c>
      <c r="B41" s="6" t="s">
        <v>542</v>
      </c>
      <c r="C41" s="6">
        <v>19510.805</v>
      </c>
      <c r="D41" s="6">
        <v>21113.211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0.835</v>
      </c>
      <c r="K41" s="13">
        <v>4</v>
      </c>
      <c r="L41" s="13">
        <v>0</v>
      </c>
      <c r="M41" s="13">
        <v>0</v>
      </c>
      <c r="N41" s="13">
        <v>0</v>
      </c>
      <c r="O41" s="13">
        <v>0</v>
      </c>
      <c r="P41" s="13">
        <v>-0.697</v>
      </c>
      <c r="Q41" s="13">
        <v>0</v>
      </c>
      <c r="R41" s="13">
        <v>0</v>
      </c>
    </row>
    <row r="42" ht="20.25" spans="1:18">
      <c r="A42" s="6" t="s">
        <v>543</v>
      </c>
      <c r="B42" s="6" t="s">
        <v>544</v>
      </c>
      <c r="C42" s="6">
        <v>73114.07</v>
      </c>
      <c r="D42" s="6">
        <v>80127.563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3.006</v>
      </c>
      <c r="K42" s="13">
        <v>4</v>
      </c>
      <c r="L42" s="13">
        <v>1</v>
      </c>
      <c r="M42" s="13">
        <v>0</v>
      </c>
      <c r="N42" s="13">
        <v>1</v>
      </c>
      <c r="O42" s="13">
        <v>0</v>
      </c>
      <c r="P42" s="13">
        <v>136.504</v>
      </c>
      <c r="Q42" s="13">
        <v>0</v>
      </c>
      <c r="R42" s="13">
        <v>0</v>
      </c>
    </row>
    <row r="43" ht="20.25" spans="1:18">
      <c r="A43" s="6" t="s">
        <v>545</v>
      </c>
      <c r="B43" s="6" t="s">
        <v>546</v>
      </c>
      <c r="C43" s="6">
        <v>2795.571</v>
      </c>
      <c r="D43" s="6">
        <v>3481.921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1.91</v>
      </c>
      <c r="K43" s="13">
        <v>3</v>
      </c>
      <c r="L43" s="13">
        <v>2</v>
      </c>
      <c r="M43" s="13">
        <v>-1</v>
      </c>
      <c r="N43" s="13">
        <v>1</v>
      </c>
      <c r="O43" s="13">
        <v>0</v>
      </c>
      <c r="P43" s="13">
        <v>3.809</v>
      </c>
      <c r="Q43" s="13">
        <v>1</v>
      </c>
      <c r="R43" s="13">
        <v>0</v>
      </c>
    </row>
    <row r="44" ht="20.25" spans="1:18">
      <c r="A44" s="6" t="s">
        <v>547</v>
      </c>
      <c r="B44" s="6" t="s">
        <v>548</v>
      </c>
      <c r="C44" s="6">
        <v>120423.211</v>
      </c>
      <c r="D44" s="6">
        <v>133218.781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2.286</v>
      </c>
      <c r="K44" s="13">
        <v>4</v>
      </c>
      <c r="L44" s="13">
        <v>0</v>
      </c>
      <c r="M44" s="13">
        <v>-1</v>
      </c>
      <c r="N44" s="13">
        <v>1</v>
      </c>
      <c r="O44" s="13">
        <v>0</v>
      </c>
      <c r="P44" s="13">
        <v>124.799</v>
      </c>
      <c r="Q44" s="13">
        <v>0</v>
      </c>
      <c r="R44" s="13">
        <v>0</v>
      </c>
    </row>
    <row r="45" ht="20.25" spans="1:18">
      <c r="A45" s="6" t="s">
        <v>549</v>
      </c>
      <c r="B45" s="6" t="s">
        <v>550</v>
      </c>
      <c r="C45" s="6">
        <v>16375.275</v>
      </c>
      <c r="D45" s="6">
        <v>17940.613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3.391</v>
      </c>
      <c r="K45" s="13">
        <v>3</v>
      </c>
      <c r="L45" s="13">
        <v>0</v>
      </c>
      <c r="M45" s="13">
        <v>0</v>
      </c>
      <c r="N45" s="13">
        <v>1</v>
      </c>
      <c r="O45" s="13">
        <v>0</v>
      </c>
      <c r="P45" s="13">
        <v>28.47</v>
      </c>
      <c r="Q45" s="13">
        <v>0</v>
      </c>
      <c r="R45" s="13">
        <v>0</v>
      </c>
    </row>
    <row r="46" ht="20.25" spans="1:18">
      <c r="A46" s="6" t="s">
        <v>551</v>
      </c>
      <c r="B46" s="6" t="s">
        <v>552</v>
      </c>
      <c r="C46" s="6">
        <v>238494.172</v>
      </c>
      <c r="D46" s="6">
        <v>277563.969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7.585</v>
      </c>
      <c r="K46" s="13">
        <v>4</v>
      </c>
      <c r="L46" s="13">
        <v>1</v>
      </c>
      <c r="M46" s="13">
        <v>0</v>
      </c>
      <c r="N46" s="13">
        <v>1</v>
      </c>
      <c r="O46" s="13">
        <v>0</v>
      </c>
      <c r="P46" s="13">
        <v>623.8</v>
      </c>
      <c r="Q46" s="13">
        <v>0</v>
      </c>
      <c r="R46" s="13">
        <v>0</v>
      </c>
    </row>
    <row r="47" ht="20.25" spans="1:18">
      <c r="A47" s="6" t="s">
        <v>553</v>
      </c>
      <c r="B47" s="6" t="s">
        <v>554</v>
      </c>
      <c r="C47" s="6">
        <v>12687.335</v>
      </c>
      <c r="D47" s="6">
        <v>13658.205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0.725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1.489</v>
      </c>
      <c r="Q47" s="13">
        <v>0</v>
      </c>
      <c r="R47" s="13">
        <v>0</v>
      </c>
    </row>
    <row r="48" ht="20.25" spans="1:18">
      <c r="A48" s="6" t="s">
        <v>555</v>
      </c>
      <c r="B48" s="6" t="s">
        <v>556</v>
      </c>
      <c r="C48" s="6">
        <v>3300.655</v>
      </c>
      <c r="D48" s="6">
        <v>3812.491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1.708</v>
      </c>
      <c r="K48" s="13">
        <v>2</v>
      </c>
      <c r="L48" s="13">
        <v>1</v>
      </c>
      <c r="M48" s="13">
        <v>0</v>
      </c>
      <c r="N48" s="13">
        <v>0</v>
      </c>
      <c r="O48" s="13">
        <v>0</v>
      </c>
      <c r="P48" s="13">
        <v>2.197</v>
      </c>
      <c r="Q48" s="13">
        <v>0</v>
      </c>
      <c r="R48" s="13">
        <v>0</v>
      </c>
    </row>
    <row r="49" ht="20.25" spans="1:18">
      <c r="A49" s="9" t="s">
        <v>557</v>
      </c>
      <c r="B49" s="9" t="s">
        <v>558</v>
      </c>
      <c r="C49" s="9">
        <v>3796.161</v>
      </c>
      <c r="D49" s="9">
        <v>4224.335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9.766</v>
      </c>
      <c r="K49" s="13">
        <v>3</v>
      </c>
      <c r="L49" s="13">
        <v>2</v>
      </c>
      <c r="M49" s="13">
        <v>0</v>
      </c>
      <c r="N49" s="13">
        <v>0</v>
      </c>
      <c r="O49" s="13">
        <v>0</v>
      </c>
      <c r="P49" s="13">
        <v>9.04</v>
      </c>
      <c r="Q49" s="13">
        <v>0</v>
      </c>
      <c r="R49" s="13">
        <v>0</v>
      </c>
    </row>
    <row r="50" ht="20.25" spans="1:18">
      <c r="A50" s="6" t="s">
        <v>559</v>
      </c>
      <c r="B50" s="6" t="s">
        <v>560</v>
      </c>
      <c r="C50" s="6">
        <v>3171.725</v>
      </c>
      <c r="D50" s="6">
        <v>3667.298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9.276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4.007</v>
      </c>
      <c r="Q50" s="13">
        <v>0</v>
      </c>
      <c r="R50" s="13">
        <v>0</v>
      </c>
    </row>
    <row r="51" ht="20.25" spans="1:18">
      <c r="A51" s="6" t="s">
        <v>561</v>
      </c>
      <c r="B51" s="6" t="s">
        <v>562</v>
      </c>
      <c r="C51" s="6">
        <v>151.64</v>
      </c>
      <c r="D51" s="6">
        <v>253.802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9.198</v>
      </c>
      <c r="K51" s="13">
        <v>0</v>
      </c>
      <c r="L51" s="13">
        <v>0</v>
      </c>
      <c r="M51" s="13">
        <v>0</v>
      </c>
      <c r="N51" s="13">
        <v>-1</v>
      </c>
      <c r="O51" s="13">
        <v>0</v>
      </c>
      <c r="P51" s="13">
        <v>-0.523</v>
      </c>
      <c r="Q51" s="13">
        <v>0</v>
      </c>
      <c r="R51" s="13">
        <v>0</v>
      </c>
    </row>
    <row r="52" ht="20.25" spans="1:18">
      <c r="A52" s="6" t="s">
        <v>563</v>
      </c>
      <c r="B52" s="6" t="s">
        <v>564</v>
      </c>
      <c r="C52" s="6">
        <v>2168.726</v>
      </c>
      <c r="D52" s="6">
        <v>2332.458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4.546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-0.597</v>
      </c>
      <c r="Q52" s="13">
        <v>0</v>
      </c>
      <c r="R52" s="13">
        <v>0</v>
      </c>
    </row>
    <row r="53" ht="20.25" spans="1:18">
      <c r="A53" s="6" t="s">
        <v>565</v>
      </c>
      <c r="B53" s="6" t="s">
        <v>566</v>
      </c>
      <c r="C53" s="6">
        <v>2515.619</v>
      </c>
      <c r="D53" s="6">
        <v>2714.843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5.747</v>
      </c>
      <c r="K53" s="13">
        <v>2</v>
      </c>
      <c r="L53" s="13">
        <v>2</v>
      </c>
      <c r="M53" s="13">
        <v>0</v>
      </c>
      <c r="N53" s="13">
        <v>0</v>
      </c>
      <c r="O53" s="13">
        <v>0</v>
      </c>
      <c r="P53" s="13">
        <v>2.386</v>
      </c>
      <c r="Q53" s="13">
        <v>0</v>
      </c>
      <c r="R53" s="13">
        <v>0</v>
      </c>
    </row>
    <row r="54" ht="20.25" spans="1:18">
      <c r="A54" s="6" t="s">
        <v>567</v>
      </c>
      <c r="B54" s="6" t="s">
        <v>568</v>
      </c>
      <c r="C54" s="6">
        <v>695.927</v>
      </c>
      <c r="D54" s="6">
        <v>791.735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1.636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0.948</v>
      </c>
      <c r="Q54" s="13">
        <v>0</v>
      </c>
      <c r="R54" s="13">
        <v>0</v>
      </c>
    </row>
    <row r="55" ht="20.25" spans="1:18">
      <c r="A55" s="6" t="s">
        <v>569</v>
      </c>
      <c r="B55" s="6" t="s">
        <v>570</v>
      </c>
      <c r="C55" s="6">
        <v>3089.971</v>
      </c>
      <c r="D55" s="6">
        <v>3439.869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1.499</v>
      </c>
      <c r="K55" s="13">
        <v>1</v>
      </c>
      <c r="L55" s="13">
        <v>1</v>
      </c>
      <c r="M55" s="13">
        <v>0</v>
      </c>
      <c r="N55" s="13">
        <v>0</v>
      </c>
      <c r="O55" s="13">
        <v>0</v>
      </c>
      <c r="P55" s="13">
        <v>5.585</v>
      </c>
      <c r="Q55" s="13">
        <v>0</v>
      </c>
      <c r="R55" s="13">
        <v>0</v>
      </c>
    </row>
    <row r="56" ht="20.25" spans="1:18">
      <c r="A56" s="6" t="s">
        <v>571</v>
      </c>
      <c r="B56" s="6" t="s">
        <v>572</v>
      </c>
      <c r="C56" s="6">
        <v>788.473</v>
      </c>
      <c r="D56" s="6">
        <v>898.027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5.629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1.742</v>
      </c>
      <c r="Q56" s="13">
        <v>0</v>
      </c>
      <c r="R56" s="13">
        <v>0</v>
      </c>
    </row>
    <row r="57" ht="20.25" spans="1:18">
      <c r="A57" s="6" t="s">
        <v>573</v>
      </c>
      <c r="B57" s="6" t="s">
        <v>574</v>
      </c>
      <c r="C57" s="6">
        <v>13367.63</v>
      </c>
      <c r="D57" s="6">
        <v>14776.58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6.813</v>
      </c>
      <c r="K57" s="13">
        <v>3</v>
      </c>
      <c r="L57" s="13">
        <v>2</v>
      </c>
      <c r="M57" s="13">
        <v>0</v>
      </c>
      <c r="N57" s="13">
        <v>0</v>
      </c>
      <c r="O57" s="13">
        <v>0</v>
      </c>
      <c r="P57" s="13">
        <v>21.161</v>
      </c>
      <c r="Q57" s="13">
        <v>0</v>
      </c>
      <c r="R57" s="13">
        <v>0</v>
      </c>
    </row>
    <row r="58" ht="20.25" spans="1:18">
      <c r="A58" s="6" t="s">
        <v>575</v>
      </c>
      <c r="B58" s="6" t="s">
        <v>576</v>
      </c>
      <c r="C58" s="6">
        <v>2737.27</v>
      </c>
      <c r="D58" s="6">
        <v>3180.889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11.128</v>
      </c>
      <c r="K58" s="13">
        <v>0</v>
      </c>
      <c r="L58" s="13">
        <v>1</v>
      </c>
      <c r="M58" s="13">
        <v>0</v>
      </c>
      <c r="N58" s="13">
        <v>0</v>
      </c>
      <c r="O58" s="13">
        <v>0</v>
      </c>
      <c r="P58" s="13">
        <v>-2.465</v>
      </c>
      <c r="Q58" s="13">
        <v>0</v>
      </c>
      <c r="R58" s="13">
        <v>0</v>
      </c>
    </row>
    <row r="59" ht="20.25" spans="1:18">
      <c r="A59" s="6" t="s">
        <v>577</v>
      </c>
      <c r="B59" s="6" t="s">
        <v>578</v>
      </c>
      <c r="C59" s="6">
        <v>8224.582</v>
      </c>
      <c r="D59" s="6">
        <v>9595.678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5.811</v>
      </c>
      <c r="K59" s="13">
        <v>4</v>
      </c>
      <c r="L59" s="13">
        <v>0</v>
      </c>
      <c r="M59" s="13">
        <v>0</v>
      </c>
      <c r="N59" s="13">
        <v>0</v>
      </c>
      <c r="O59" s="13">
        <v>0</v>
      </c>
      <c r="P59" s="13">
        <v>1.197</v>
      </c>
      <c r="Q59" s="13">
        <v>0</v>
      </c>
      <c r="R59" s="13">
        <v>0</v>
      </c>
    </row>
    <row r="60" ht="20.25" spans="1:18">
      <c r="A60" s="6" t="s">
        <v>579</v>
      </c>
      <c r="B60" s="6" t="s">
        <v>580</v>
      </c>
      <c r="C60" s="6">
        <v>4235.32</v>
      </c>
      <c r="D60" s="6">
        <v>4749.068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2.703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0.32</v>
      </c>
      <c r="Q60" s="13">
        <v>0</v>
      </c>
      <c r="R60" s="13">
        <v>0</v>
      </c>
    </row>
    <row r="61" ht="20.25" spans="1:18">
      <c r="A61" s="6" t="s">
        <v>581</v>
      </c>
      <c r="B61" s="6" t="s">
        <v>582</v>
      </c>
      <c r="C61" s="6">
        <v>7160.87</v>
      </c>
      <c r="D61" s="6">
        <v>7436.238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0.405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4.395</v>
      </c>
      <c r="Q61" s="13">
        <v>0</v>
      </c>
      <c r="R61" s="13">
        <v>0</v>
      </c>
    </row>
    <row r="62" ht="20.25" spans="1:18">
      <c r="A62" s="6" t="s">
        <v>583</v>
      </c>
      <c r="B62" s="6" t="s">
        <v>584</v>
      </c>
      <c r="C62" s="6">
        <v>3371.71</v>
      </c>
      <c r="D62" s="6">
        <v>3540.352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3.94</v>
      </c>
      <c r="K62" s="13">
        <v>1</v>
      </c>
      <c r="L62" s="13">
        <v>2</v>
      </c>
      <c r="M62" s="13">
        <v>0</v>
      </c>
      <c r="N62" s="13">
        <v>0</v>
      </c>
      <c r="O62" s="13">
        <v>0</v>
      </c>
      <c r="P62" s="13">
        <v>0.231</v>
      </c>
      <c r="Q62" s="13">
        <v>0</v>
      </c>
      <c r="R62" s="13">
        <v>0</v>
      </c>
    </row>
    <row r="63" ht="20.25" spans="1:18">
      <c r="A63" s="6" t="s">
        <v>585</v>
      </c>
      <c r="B63" s="6" t="s">
        <v>586</v>
      </c>
      <c r="C63" s="6">
        <v>7403.434</v>
      </c>
      <c r="D63" s="6">
        <v>8266.58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3.651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3">
        <v>12.628</v>
      </c>
      <c r="Q63" s="13">
        <v>0</v>
      </c>
      <c r="R63" s="13">
        <v>0</v>
      </c>
    </row>
    <row r="64" ht="20.25" spans="1:18">
      <c r="A64" s="6" t="s">
        <v>587</v>
      </c>
      <c r="B64" s="6" t="s">
        <v>588</v>
      </c>
      <c r="C64" s="6">
        <v>6606.855</v>
      </c>
      <c r="D64" s="6">
        <v>8083.988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18.019</v>
      </c>
      <c r="K64" s="13">
        <v>4</v>
      </c>
      <c r="L64" s="13">
        <v>0</v>
      </c>
      <c r="M64" s="13">
        <v>-1</v>
      </c>
      <c r="N64" s="13">
        <v>0</v>
      </c>
      <c r="O64" s="13">
        <v>0</v>
      </c>
      <c r="P64" s="13">
        <v>14.83</v>
      </c>
      <c r="Q64" s="13">
        <v>0</v>
      </c>
      <c r="R64" s="13">
        <v>0</v>
      </c>
    </row>
    <row r="65" ht="20.25" spans="1:18">
      <c r="A65" s="6" t="s">
        <v>589</v>
      </c>
      <c r="B65" s="6" t="s">
        <v>590</v>
      </c>
      <c r="C65" s="6">
        <v>8930.364</v>
      </c>
      <c r="D65" s="6">
        <v>9816.918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0.994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3">
        <v>5.122</v>
      </c>
      <c r="Q65" s="13">
        <v>0</v>
      </c>
      <c r="R65" s="13">
        <v>1</v>
      </c>
    </row>
    <row r="66" ht="20.25" spans="1:18">
      <c r="A66" s="6" t="s">
        <v>591</v>
      </c>
      <c r="B66" s="6" t="s">
        <v>592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3">
        <v>2</v>
      </c>
      <c r="L66" s="13">
        <v>0</v>
      </c>
      <c r="M66" s="13">
        <v>1</v>
      </c>
      <c r="N66" s="13">
        <v>-1</v>
      </c>
      <c r="O66" s="13">
        <v>0</v>
      </c>
      <c r="P66" s="13">
        <v>1.476</v>
      </c>
      <c r="Q66" s="13">
        <v>0</v>
      </c>
      <c r="R66" s="13">
        <v>0</v>
      </c>
    </row>
    <row r="67" ht="20.25" spans="1:18">
      <c r="A67" s="6" t="s">
        <v>593</v>
      </c>
      <c r="B67" s="6" t="s">
        <v>594</v>
      </c>
      <c r="C67" s="6">
        <v>8353</v>
      </c>
      <c r="D67" s="6">
        <v>9456.679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10.577</v>
      </c>
      <c r="K67" s="13">
        <v>4</v>
      </c>
      <c r="L67" s="13">
        <v>0</v>
      </c>
      <c r="M67" s="13">
        <v>0</v>
      </c>
      <c r="N67" s="13">
        <v>0</v>
      </c>
      <c r="O67" s="13">
        <v>0</v>
      </c>
      <c r="P67" s="13">
        <v>4.005</v>
      </c>
      <c r="Q67" s="13">
        <v>0</v>
      </c>
      <c r="R67" s="13">
        <v>0</v>
      </c>
    </row>
    <row r="68" ht="20.25" spans="1:18">
      <c r="A68" s="6" t="s">
        <v>595</v>
      </c>
      <c r="B68" s="6" t="s">
        <v>596</v>
      </c>
      <c r="C68" s="6">
        <v>7690.962</v>
      </c>
      <c r="D68" s="6">
        <v>8286.901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6.231</v>
      </c>
      <c r="K68" s="13">
        <v>3</v>
      </c>
      <c r="L68" s="13">
        <v>1</v>
      </c>
      <c r="M68" s="13">
        <v>0</v>
      </c>
      <c r="N68" s="13">
        <v>0</v>
      </c>
      <c r="O68" s="13">
        <v>0</v>
      </c>
      <c r="P68" s="13">
        <v>13.988</v>
      </c>
      <c r="Q68" s="13">
        <v>0</v>
      </c>
      <c r="R68" s="13">
        <v>1</v>
      </c>
    </row>
    <row r="69" ht="20.25" spans="1:18">
      <c r="A69" s="6" t="s">
        <v>597</v>
      </c>
      <c r="B69" s="6" t="s">
        <v>598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3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-32.71</v>
      </c>
      <c r="Q69" s="13">
        <v>0</v>
      </c>
      <c r="R69" s="13">
        <v>0</v>
      </c>
    </row>
    <row r="70" ht="20.25" spans="1:18">
      <c r="A70" s="6" t="s">
        <v>599</v>
      </c>
      <c r="B70" s="6" t="s">
        <v>600</v>
      </c>
      <c r="C70" s="6">
        <v>2317.856</v>
      </c>
      <c r="D70" s="6">
        <v>2769.094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13.481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-1.934</v>
      </c>
      <c r="Q70" s="13">
        <v>0</v>
      </c>
      <c r="R70" s="13">
        <v>0</v>
      </c>
    </row>
    <row r="71" ht="20.25" spans="1:18">
      <c r="A71" s="6" t="s">
        <v>601</v>
      </c>
      <c r="B71" s="6" t="s">
        <v>602</v>
      </c>
      <c r="C71" s="6">
        <v>5479.327</v>
      </c>
      <c r="D71" s="6">
        <v>6162.509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3.584</v>
      </c>
      <c r="K71" s="13">
        <v>2</v>
      </c>
      <c r="L71" s="13">
        <v>0</v>
      </c>
      <c r="M71" s="13">
        <v>0</v>
      </c>
      <c r="N71" s="13">
        <v>0</v>
      </c>
      <c r="O71" s="13">
        <v>0</v>
      </c>
      <c r="P71" s="13">
        <v>-3.397</v>
      </c>
      <c r="Q71" s="13">
        <v>0</v>
      </c>
      <c r="R71" s="13">
        <v>0</v>
      </c>
    </row>
    <row r="72" ht="20.25" spans="1:18">
      <c r="A72" s="6" t="s">
        <v>603</v>
      </c>
      <c r="B72" s="6" t="s">
        <v>604</v>
      </c>
      <c r="C72" s="6">
        <v>5591.37</v>
      </c>
      <c r="D72" s="6">
        <v>6001.714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5.822</v>
      </c>
      <c r="K72" s="13">
        <v>4</v>
      </c>
      <c r="L72" s="13">
        <v>0</v>
      </c>
      <c r="M72" s="13">
        <v>0</v>
      </c>
      <c r="N72" s="13">
        <v>1</v>
      </c>
      <c r="O72" s="13">
        <v>0</v>
      </c>
      <c r="P72" s="13">
        <v>-2.384</v>
      </c>
      <c r="Q72" s="13">
        <v>0</v>
      </c>
      <c r="R72" s="13">
        <v>0</v>
      </c>
    </row>
    <row r="73" ht="20.25" spans="1:18">
      <c r="A73" s="6" t="s">
        <v>605</v>
      </c>
      <c r="B73" s="6" t="s">
        <v>606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607</v>
      </c>
      <c r="B74" s="6" t="s">
        <v>608</v>
      </c>
      <c r="C74" s="6">
        <v>5116.692</v>
      </c>
      <c r="D74" s="6">
        <v>5979.77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5.669</v>
      </c>
      <c r="K74" s="13">
        <v>0</v>
      </c>
      <c r="L74" s="13">
        <v>1</v>
      </c>
      <c r="M74" s="13">
        <v>0</v>
      </c>
      <c r="N74" s="13">
        <v>0</v>
      </c>
      <c r="O74" s="13">
        <v>0</v>
      </c>
      <c r="P74" s="13">
        <v>20.216</v>
      </c>
      <c r="Q74" s="13">
        <v>0</v>
      </c>
      <c r="R74" s="13">
        <v>0</v>
      </c>
    </row>
    <row r="75" ht="20.25" spans="1:18">
      <c r="A75" s="6" t="s">
        <v>609</v>
      </c>
      <c r="B75" s="6" t="s">
        <v>610</v>
      </c>
      <c r="C75" s="6">
        <v>3659.021</v>
      </c>
      <c r="D75" s="6">
        <v>4069.687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0.748</v>
      </c>
      <c r="K75" s="13">
        <v>0</v>
      </c>
      <c r="L75" s="13">
        <v>1</v>
      </c>
      <c r="M75" s="13">
        <v>0</v>
      </c>
      <c r="N75" s="13">
        <v>0</v>
      </c>
      <c r="O75" s="13">
        <v>0</v>
      </c>
      <c r="P75" s="13">
        <v>9.425</v>
      </c>
      <c r="Q75" s="13">
        <v>0</v>
      </c>
      <c r="R75" s="13">
        <v>0</v>
      </c>
    </row>
    <row r="76" ht="20.25" spans="1:18">
      <c r="A76" s="6" t="s">
        <v>611</v>
      </c>
      <c r="B76" s="6" t="s">
        <v>612</v>
      </c>
      <c r="C76" s="6">
        <v>2520.555</v>
      </c>
      <c r="D76" s="6">
        <v>2783.387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2.891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4.731</v>
      </c>
      <c r="Q76" s="13">
        <v>0</v>
      </c>
      <c r="R76" s="13">
        <v>0</v>
      </c>
    </row>
    <row r="77" ht="20.25" spans="1:18">
      <c r="A77" s="6" t="s">
        <v>613</v>
      </c>
      <c r="B77" s="6" t="s">
        <v>614</v>
      </c>
      <c r="C77" s="6">
        <v>5186.379</v>
      </c>
      <c r="D77" s="6">
        <v>6283.929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8.565</v>
      </c>
      <c r="K77" s="13">
        <v>1</v>
      </c>
      <c r="L77" s="13">
        <v>1</v>
      </c>
      <c r="M77" s="13">
        <v>0</v>
      </c>
      <c r="N77" s="13">
        <v>0</v>
      </c>
      <c r="O77" s="13">
        <v>0</v>
      </c>
      <c r="P77" s="13">
        <v>31.321</v>
      </c>
      <c r="Q77" s="13">
        <v>0</v>
      </c>
      <c r="R77" s="13">
        <v>1</v>
      </c>
    </row>
    <row r="78" ht="20.25" spans="1:18">
      <c r="A78" s="6" t="s">
        <v>615</v>
      </c>
      <c r="B78" s="6" t="s">
        <v>616</v>
      </c>
      <c r="C78" s="6">
        <v>106.961</v>
      </c>
      <c r="D78" s="6">
        <v>109.629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1.826</v>
      </c>
      <c r="K78" s="13">
        <v>3</v>
      </c>
      <c r="L78" s="13">
        <v>1</v>
      </c>
      <c r="M78" s="13">
        <v>0</v>
      </c>
      <c r="N78" s="13">
        <v>0</v>
      </c>
      <c r="O78" s="13">
        <v>0</v>
      </c>
      <c r="P78" s="13">
        <v>-0.051</v>
      </c>
      <c r="Q78" s="13">
        <v>0</v>
      </c>
      <c r="R78" s="13">
        <v>0</v>
      </c>
    </row>
    <row r="79" ht="20.25" spans="1:18">
      <c r="A79" s="6" t="s">
        <v>617</v>
      </c>
      <c r="B79" s="6" t="s">
        <v>618</v>
      </c>
      <c r="C79" s="6">
        <v>105.285</v>
      </c>
      <c r="D79" s="6">
        <v>107.149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1.043</v>
      </c>
      <c r="K79" s="13">
        <v>3</v>
      </c>
      <c r="L79" s="13">
        <v>2</v>
      </c>
      <c r="M79" s="13">
        <v>0</v>
      </c>
      <c r="N79" s="13">
        <v>1</v>
      </c>
      <c r="O79" s="13">
        <v>0</v>
      </c>
      <c r="P79" s="13">
        <v>-0.027</v>
      </c>
      <c r="Q79" s="13">
        <v>0</v>
      </c>
      <c r="R79" s="13">
        <v>0</v>
      </c>
    </row>
    <row r="80" ht="20.25" spans="1:18">
      <c r="A80" s="6" t="s">
        <v>619</v>
      </c>
      <c r="B80" s="6" t="s">
        <v>620</v>
      </c>
      <c r="C80" s="6">
        <v>113.231</v>
      </c>
      <c r="D80" s="6">
        <v>121.557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5.27</v>
      </c>
      <c r="K80" s="13">
        <v>2</v>
      </c>
      <c r="L80" s="13">
        <v>1</v>
      </c>
      <c r="M80" s="13">
        <v>0</v>
      </c>
      <c r="N80" s="13">
        <v>0</v>
      </c>
      <c r="O80" s="13">
        <v>0</v>
      </c>
      <c r="P80" s="13">
        <v>-0.146</v>
      </c>
      <c r="Q80" s="13">
        <v>0</v>
      </c>
      <c r="R80" s="13">
        <v>0</v>
      </c>
    </row>
    <row r="81" ht="20.25" spans="1:18">
      <c r="A81" s="6" t="s">
        <v>621</v>
      </c>
      <c r="B81" s="6" t="s">
        <v>622</v>
      </c>
      <c r="C81" s="6">
        <v>102.482</v>
      </c>
      <c r="D81" s="6">
        <v>103.445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0.154</v>
      </c>
      <c r="K81" s="13">
        <v>1</v>
      </c>
      <c r="L81" s="13">
        <v>1</v>
      </c>
      <c r="M81" s="13">
        <v>0</v>
      </c>
      <c r="N81" s="13">
        <v>0</v>
      </c>
      <c r="O81" s="13">
        <v>0</v>
      </c>
      <c r="P81" s="13">
        <v>-0.012</v>
      </c>
      <c r="Q81" s="13">
        <v>1</v>
      </c>
      <c r="R81" s="13">
        <v>0</v>
      </c>
    </row>
    <row r="82" ht="20.25" spans="1:18">
      <c r="A82" s="9" t="s">
        <v>623</v>
      </c>
      <c r="B82" s="9" t="s">
        <v>624</v>
      </c>
      <c r="C82" s="9">
        <v>64703.566</v>
      </c>
      <c r="D82" s="9">
        <v>71410.602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3.413</v>
      </c>
      <c r="K82" s="13">
        <v>4</v>
      </c>
      <c r="L82" s="13">
        <v>1</v>
      </c>
      <c r="M82" s="13">
        <v>0</v>
      </c>
      <c r="N82" s="13">
        <v>1</v>
      </c>
      <c r="O82" s="13">
        <v>0</v>
      </c>
      <c r="P82" s="13">
        <v>134.869</v>
      </c>
      <c r="Q82" s="13">
        <v>0</v>
      </c>
      <c r="R82" s="13">
        <v>0</v>
      </c>
    </row>
    <row r="83" ht="20.25" spans="1:18">
      <c r="A83" s="9" t="s">
        <v>625</v>
      </c>
      <c r="B83" s="9" t="s">
        <v>626</v>
      </c>
      <c r="C83" s="9">
        <v>1545.989</v>
      </c>
      <c r="D83" s="9">
        <v>2908.586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14.6</v>
      </c>
      <c r="K83" s="13">
        <v>1</v>
      </c>
      <c r="L83" s="13">
        <v>2</v>
      </c>
      <c r="M83" s="13">
        <v>0</v>
      </c>
      <c r="N83" s="13">
        <v>0</v>
      </c>
      <c r="O83" s="13">
        <v>0</v>
      </c>
      <c r="P83" s="13">
        <v>-5.242</v>
      </c>
      <c r="Q83" s="13">
        <v>0</v>
      </c>
      <c r="R83" s="13">
        <v>0</v>
      </c>
    </row>
    <row r="84" ht="20.25" spans="1:18">
      <c r="A84" s="9" t="s">
        <v>627</v>
      </c>
      <c r="B84" s="9" t="s">
        <v>628</v>
      </c>
      <c r="C84" s="9">
        <v>41190.816</v>
      </c>
      <c r="D84" s="9">
        <v>45180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1.54</v>
      </c>
      <c r="K84" s="13">
        <v>0</v>
      </c>
      <c r="L84" s="13">
        <v>1</v>
      </c>
      <c r="M84" s="13">
        <v>0</v>
      </c>
      <c r="N84" s="13">
        <v>0</v>
      </c>
      <c r="O84" s="13">
        <v>0</v>
      </c>
      <c r="P84" s="13">
        <v>-28.32</v>
      </c>
      <c r="Q84" s="13">
        <v>0</v>
      </c>
      <c r="R84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2025-04-11T15:56:17Z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1CE4187689694A2B986CFC0BA5A03459_13</vt:lpwstr>
  </property>
  <property fmtid="{D5CDD505-2E9C-101B-9397-08002B2CF9AE}" pid="3" name="KSOProductBuildVer">
    <vt:lpwstr>2052-12.1.0.15712</vt:lpwstr>
  </property>
</Properties>
</file>